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-15" yWindow="-15" windowWidth="6000" windowHeight="5760" tabRatio="869" firstSheet="24" activeTab="45"/>
  </bookViews>
  <sheets>
    <sheet name="Rekapitulace " sheetId="70" r:id="rId1"/>
    <sheet name="1000" sheetId="23" r:id="rId2"/>
    <sheet name="1001" sheetId="22" r:id="rId3"/>
    <sheet name="1010" sheetId="20" r:id="rId4"/>
    <sheet name="1012" sheetId="18" r:id="rId5"/>
    <sheet name="1013" sheetId="17" r:id="rId6"/>
    <sheet name="1014" sheetId="16" r:id="rId7"/>
    <sheet name="1015" sheetId="15" r:id="rId8"/>
    <sheet name="1032" sheetId="26" r:id="rId9"/>
    <sheet name="1033" sheetId="27" r:id="rId10"/>
    <sheet name="1034" sheetId="28" r:id="rId11"/>
    <sheet name="1044" sheetId="66" r:id="rId12"/>
    <sheet name="1100" sheetId="29" r:id="rId13"/>
    <sheet name="1101" sheetId="30" r:id="rId14"/>
    <sheet name="1102" sheetId="31" r:id="rId15"/>
    <sheet name="1103" sheetId="32" r:id="rId16"/>
    <sheet name="1104" sheetId="33" r:id="rId17"/>
    <sheet name="1105" sheetId="34" r:id="rId18"/>
    <sheet name="1120" sheetId="35" r:id="rId19"/>
    <sheet name="1121" sheetId="36" r:id="rId20"/>
    <sheet name="1122" sheetId="37" r:id="rId21"/>
    <sheet name="1123" sheetId="38" r:id="rId22"/>
    <sheet name="1124" sheetId="39" r:id="rId23"/>
    <sheet name="1150" sheetId="40" r:id="rId24"/>
    <sheet name="1160" sheetId="68" r:id="rId25"/>
    <sheet name="1170" sheetId="42" r:id="rId26"/>
    <sheet name="1200" sheetId="43" r:id="rId27"/>
    <sheet name="1201" sheetId="44" r:id="rId28"/>
    <sheet name="1202" sheetId="45" r:id="rId29"/>
    <sheet name="1204" sheetId="47" r:id="rId30"/>
    <sheet name="1205" sheetId="48" r:id="rId31"/>
    <sheet name="1206" sheetId="49" r:id="rId32"/>
    <sheet name="1207" sheetId="50" r:id="rId33"/>
    <sheet name="1208" sheetId="53" r:id="rId34"/>
    <sheet name="1300" sheetId="54" r:id="rId35"/>
    <sheet name="1301" sheetId="55" r:id="rId36"/>
    <sheet name="1302" sheetId="56" r:id="rId37"/>
    <sheet name="1303" sheetId="57" r:id="rId38"/>
    <sheet name="1304" sheetId="58" r:id="rId39"/>
    <sheet name="1316" sheetId="65" r:id="rId40"/>
    <sheet name="1350" sheetId="59" r:id="rId41"/>
    <sheet name="1351" sheetId="60" r:id="rId42"/>
    <sheet name="1352" sheetId="61" r:id="rId43"/>
    <sheet name="1400" sheetId="62" r:id="rId44"/>
    <sheet name="1420" sheetId="71" r:id="rId45"/>
    <sheet name="1450" sheetId="63" r:id="rId46"/>
  </sheets>
  <definedNames>
    <definedName name="_xlnm.Print_Titles" localSheetId="0">'Rekapitulace '!$5:$8</definedName>
    <definedName name="_xlnm.Print_Area" localSheetId="3">'1010'!$A$1:$I$56</definedName>
    <definedName name="_xlnm.Print_Area" localSheetId="4">'1012'!$A$1:$I$56</definedName>
    <definedName name="_xlnm.Print_Area" localSheetId="6">'1014'!$A$1:$I$52</definedName>
    <definedName name="_xlnm.Print_Area" localSheetId="12">'1100'!$A$1:$I$57</definedName>
    <definedName name="_xlnm.Print_Area" localSheetId="13">'1101'!$A$1:$I$56</definedName>
    <definedName name="_xlnm.Print_Area" localSheetId="15">'1103'!$A$1:$I$55</definedName>
    <definedName name="_xlnm.Print_Area" localSheetId="16">'1104'!$A$1:$I$57</definedName>
    <definedName name="_xlnm.Print_Area" localSheetId="19">'1121'!$A$1:$I$56</definedName>
    <definedName name="_xlnm.Print_Area" localSheetId="20">'1122'!$A$1:$I$56</definedName>
    <definedName name="_xlnm.Print_Area" localSheetId="23">'1150'!$A$1:$I$56</definedName>
    <definedName name="_xlnm.Print_Area" localSheetId="25">'1170'!$A$1:$I$57</definedName>
    <definedName name="_xlnm.Print_Area" localSheetId="28">'1202'!$A$1:$I$55</definedName>
    <definedName name="_xlnm.Print_Area" localSheetId="29">'1204'!$A$1:$I$51</definedName>
    <definedName name="_xlnm.Print_Area" localSheetId="30">'1205'!$A$1:$I$52</definedName>
    <definedName name="_xlnm.Print_Area" localSheetId="31">'1206'!$A$1:$I$57</definedName>
    <definedName name="_xlnm.Print_Area" localSheetId="32">'1207'!$A$1:$I$56</definedName>
    <definedName name="_xlnm.Print_Area" localSheetId="34">'1300'!$A$1:$I$56</definedName>
    <definedName name="_xlnm.Print_Area" localSheetId="40">'1350'!$A$1:$I$56</definedName>
    <definedName name="_xlnm.Print_Area" localSheetId="42">'1352'!$A$1:$I$54</definedName>
    <definedName name="_xlnm.Print_Area" localSheetId="43">'1400'!$A$1:$I$56</definedName>
    <definedName name="_xlnm.Print_Area" localSheetId="44">'1420'!$A$1:$I$53</definedName>
    <definedName name="_xlnm.Print_Area" localSheetId="45">'1450'!$A$1:$I$56</definedName>
    <definedName name="_xlnm.Print_Area" localSheetId="0">'Rekapitulace '!$A$1:$M$125</definedName>
  </definedNames>
  <calcPr calcId="145621"/>
</workbook>
</file>

<file path=xl/calcChain.xml><?xml version="1.0" encoding="utf-8"?>
<calcChain xmlns="http://schemas.openxmlformats.org/spreadsheetml/2006/main">
  <c r="H49" i="40" l="1"/>
  <c r="H50" i="40"/>
  <c r="H48" i="40"/>
  <c r="H47" i="40"/>
  <c r="F49" i="40"/>
  <c r="I36" i="27" l="1"/>
  <c r="I40" i="68" l="1"/>
  <c r="I40" i="37"/>
  <c r="I40" i="32"/>
  <c r="K95" i="70" l="1"/>
  <c r="K93" i="70"/>
  <c r="M89" i="70"/>
  <c r="M72" i="70"/>
  <c r="L50" i="70"/>
  <c r="L49" i="70"/>
  <c r="M43" i="70"/>
  <c r="M44" i="70" s="1"/>
  <c r="M40" i="70"/>
  <c r="K40" i="70"/>
  <c r="J40" i="70"/>
  <c r="M38" i="70"/>
  <c r="L38" i="70"/>
  <c r="M37" i="70"/>
  <c r="L37" i="70"/>
  <c r="K14" i="70" l="1"/>
  <c r="J14" i="70"/>
  <c r="G73" i="70"/>
  <c r="G45" i="70"/>
  <c r="G37" i="70"/>
  <c r="J35" i="70"/>
  <c r="H65" i="70"/>
  <c r="G65" i="70"/>
  <c r="H51" i="70"/>
  <c r="I43" i="70" l="1"/>
  <c r="I29" i="70"/>
  <c r="I89" i="70"/>
  <c r="I85" i="70"/>
  <c r="I71" i="70"/>
  <c r="H49" i="70"/>
  <c r="H39" i="70"/>
  <c r="H37" i="70"/>
  <c r="H35" i="70"/>
  <c r="H50" i="63" l="1"/>
  <c r="H51" i="63"/>
  <c r="H49" i="63"/>
  <c r="H48" i="63"/>
  <c r="H50" i="71"/>
  <c r="H51" i="71"/>
  <c r="H49" i="71"/>
  <c r="H48" i="71"/>
  <c r="I50" i="62"/>
  <c r="F50" i="62"/>
  <c r="H50" i="62"/>
  <c r="H51" i="62"/>
  <c r="H49" i="62"/>
  <c r="H48" i="62"/>
  <c r="E50" i="62"/>
  <c r="H49" i="61"/>
  <c r="H50" i="61"/>
  <c r="H48" i="61"/>
  <c r="H47" i="61"/>
  <c r="F49" i="61"/>
  <c r="H50" i="60"/>
  <c r="H51" i="60"/>
  <c r="H49" i="60"/>
  <c r="H48" i="60"/>
  <c r="H50" i="59"/>
  <c r="H51" i="59"/>
  <c r="H49" i="59"/>
  <c r="H48" i="59"/>
  <c r="F50" i="59"/>
  <c r="E50" i="59"/>
  <c r="I38" i="59"/>
  <c r="H51" i="65" l="1"/>
  <c r="H52" i="65"/>
  <c r="H50" i="65"/>
  <c r="H49" i="65"/>
  <c r="E51" i="65"/>
  <c r="H50" i="58"/>
  <c r="H51" i="58"/>
  <c r="H49" i="58"/>
  <c r="H48" i="58"/>
  <c r="H50" i="57"/>
  <c r="H51" i="57"/>
  <c r="H49" i="57"/>
  <c r="H48" i="57"/>
  <c r="H50" i="56"/>
  <c r="H51" i="56"/>
  <c r="H49" i="56"/>
  <c r="H48" i="56"/>
  <c r="I40" i="56"/>
  <c r="H50" i="55"/>
  <c r="H51" i="55"/>
  <c r="H49" i="55"/>
  <c r="H48" i="55"/>
  <c r="H50" i="54"/>
  <c r="H51" i="54"/>
  <c r="H49" i="54"/>
  <c r="H48" i="54"/>
  <c r="I40" i="54"/>
  <c r="H50" i="53"/>
  <c r="H51" i="53"/>
  <c r="H49" i="53"/>
  <c r="H48" i="53"/>
  <c r="H50" i="50"/>
  <c r="H51" i="50"/>
  <c r="H49" i="50"/>
  <c r="H48" i="50"/>
  <c r="I40" i="50"/>
  <c r="H50" i="49"/>
  <c r="H51" i="49"/>
  <c r="H49" i="49"/>
  <c r="H48" i="49"/>
  <c r="H50" i="48" l="1"/>
  <c r="H51" i="48"/>
  <c r="H49" i="48"/>
  <c r="H48" i="48"/>
  <c r="E50" i="48"/>
  <c r="H49" i="47"/>
  <c r="H50" i="47"/>
  <c r="H48" i="47"/>
  <c r="H47" i="47"/>
  <c r="F49" i="47"/>
  <c r="H51" i="45"/>
  <c r="H50" i="45"/>
  <c r="H49" i="45"/>
  <c r="H48" i="45"/>
  <c r="G50" i="45"/>
  <c r="F50" i="45"/>
  <c r="E50" i="45"/>
  <c r="I40" i="45"/>
  <c r="I51" i="44"/>
  <c r="H51" i="44"/>
  <c r="H52" i="44"/>
  <c r="H50" i="44"/>
  <c r="H49" i="44"/>
  <c r="F51" i="44"/>
  <c r="E51" i="44"/>
  <c r="H50" i="43"/>
  <c r="H51" i="43"/>
  <c r="H49" i="43"/>
  <c r="H48" i="43"/>
  <c r="I40" i="42" l="1"/>
  <c r="I38" i="42"/>
  <c r="H53" i="42"/>
  <c r="H54" i="42"/>
  <c r="H52" i="42"/>
  <c r="H51" i="42"/>
  <c r="F53" i="42"/>
  <c r="H49" i="68"/>
  <c r="H50" i="68"/>
  <c r="H48" i="68"/>
  <c r="H47" i="68"/>
  <c r="G49" i="68"/>
  <c r="F49" i="68"/>
  <c r="E49" i="68"/>
  <c r="H50" i="39" l="1"/>
  <c r="H51" i="39"/>
  <c r="H49" i="39"/>
  <c r="H48" i="39"/>
  <c r="I36" i="39"/>
  <c r="H49" i="38"/>
  <c r="H50" i="38"/>
  <c r="H48" i="38"/>
  <c r="H47" i="38"/>
  <c r="H50" i="37"/>
  <c r="H51" i="37"/>
  <c r="H49" i="37"/>
  <c r="H48" i="37"/>
  <c r="G50" i="37"/>
  <c r="F50" i="37"/>
  <c r="E50" i="37"/>
  <c r="H49" i="36"/>
  <c r="H50" i="36"/>
  <c r="H48" i="36"/>
  <c r="H47" i="36"/>
  <c r="G49" i="36"/>
  <c r="F49" i="36"/>
  <c r="E49" i="36"/>
  <c r="I36" i="36"/>
  <c r="H51" i="35"/>
  <c r="H52" i="35"/>
  <c r="H50" i="35"/>
  <c r="H49" i="35"/>
  <c r="H50" i="34"/>
  <c r="H51" i="34"/>
  <c r="H49" i="34"/>
  <c r="H48" i="34"/>
  <c r="G50" i="34"/>
  <c r="F50" i="34"/>
  <c r="E50" i="34"/>
  <c r="H50" i="33"/>
  <c r="H51" i="33"/>
  <c r="H49" i="33"/>
  <c r="H48" i="33"/>
  <c r="G50" i="33"/>
  <c r="I36" i="33"/>
  <c r="H50" i="32"/>
  <c r="H51" i="32"/>
  <c r="H49" i="32"/>
  <c r="H48" i="32"/>
  <c r="E52" i="31"/>
  <c r="E50" i="31"/>
  <c r="H50" i="31"/>
  <c r="H51" i="31"/>
  <c r="H49" i="31"/>
  <c r="H48" i="31"/>
  <c r="H51" i="30" l="1"/>
  <c r="H52" i="30"/>
  <c r="H50" i="30"/>
  <c r="H49" i="30"/>
  <c r="F51" i="30"/>
  <c r="H50" i="29"/>
  <c r="H51" i="29"/>
  <c r="H49" i="29"/>
  <c r="H48" i="29"/>
  <c r="F50" i="29"/>
  <c r="H49" i="66"/>
  <c r="H50" i="66"/>
  <c r="H48" i="66"/>
  <c r="H47" i="66"/>
  <c r="E49" i="66"/>
  <c r="H50" i="28"/>
  <c r="H51" i="28"/>
  <c r="H49" i="28"/>
  <c r="H48" i="28"/>
  <c r="F50" i="28"/>
  <c r="H50" i="27"/>
  <c r="H51" i="27"/>
  <c r="H49" i="27"/>
  <c r="H48" i="27"/>
  <c r="F50" i="27"/>
  <c r="H51" i="26" l="1"/>
  <c r="H52" i="26"/>
  <c r="H50" i="26"/>
  <c r="H49" i="26"/>
  <c r="F51" i="26"/>
  <c r="H50" i="15"/>
  <c r="H51" i="15"/>
  <c r="H49" i="15"/>
  <c r="H48" i="15"/>
  <c r="H50" i="16"/>
  <c r="H51" i="16"/>
  <c r="H49" i="16"/>
  <c r="H48" i="16"/>
  <c r="E50" i="16"/>
  <c r="H50" i="17" l="1"/>
  <c r="H51" i="17"/>
  <c r="H49" i="17"/>
  <c r="H48" i="17"/>
  <c r="E50" i="17"/>
  <c r="I36" i="16"/>
  <c r="H49" i="18"/>
  <c r="H50" i="18"/>
  <c r="H48" i="18"/>
  <c r="H47" i="18"/>
  <c r="F49" i="18"/>
  <c r="E49" i="18"/>
  <c r="H51" i="20"/>
  <c r="H52" i="20"/>
  <c r="H50" i="20"/>
  <c r="H49" i="20"/>
  <c r="F51" i="20"/>
  <c r="H50" i="22" l="1"/>
  <c r="H51" i="22"/>
  <c r="H49" i="22"/>
  <c r="H48" i="22"/>
  <c r="F50" i="22"/>
  <c r="E50" i="22"/>
  <c r="H49" i="23" l="1"/>
  <c r="H50" i="23"/>
  <c r="H48" i="23"/>
  <c r="H47" i="23"/>
  <c r="G49" i="23"/>
  <c r="F49" i="23"/>
  <c r="E49" i="23"/>
  <c r="L95" i="70" l="1"/>
  <c r="L93" i="70"/>
  <c r="L91" i="70"/>
  <c r="J95" i="70"/>
  <c r="G95" i="70"/>
  <c r="H52" i="71"/>
  <c r="G52" i="71"/>
  <c r="F52" i="71"/>
  <c r="E52" i="71"/>
  <c r="I51" i="71"/>
  <c r="I50" i="71"/>
  <c r="I48" i="71"/>
  <c r="I52" i="71" s="1"/>
  <c r="I39" i="71"/>
  <c r="I37" i="71"/>
  <c r="G27" i="71"/>
  <c r="I23" i="71"/>
  <c r="H23" i="71"/>
  <c r="G21" i="71"/>
  <c r="G17" i="71"/>
  <c r="F95" i="70" s="1"/>
  <c r="G15" i="71"/>
  <c r="E95" i="70" s="1"/>
  <c r="I48" i="62"/>
  <c r="I51" i="60"/>
  <c r="I49" i="38"/>
  <c r="I52" i="35"/>
  <c r="I50" i="33"/>
  <c r="I51" i="33"/>
  <c r="I50" i="29"/>
  <c r="I51" i="20"/>
  <c r="M95" i="70" l="1"/>
  <c r="H95" i="70"/>
  <c r="G23" i="71"/>
  <c r="G27" i="23"/>
  <c r="P21" i="70"/>
  <c r="P20" i="70"/>
  <c r="P14" i="70"/>
  <c r="P9" i="70"/>
  <c r="G49" i="70"/>
  <c r="J25" i="70"/>
  <c r="K25" i="70"/>
  <c r="L25" i="70"/>
  <c r="M25" i="70"/>
  <c r="I50" i="61"/>
  <c r="I36" i="42"/>
  <c r="I36" i="68"/>
  <c r="G21" i="38"/>
  <c r="I50" i="22"/>
  <c r="I51" i="22"/>
  <c r="I48" i="22"/>
  <c r="I47" i="23"/>
  <c r="I51" i="32"/>
  <c r="I50" i="15"/>
  <c r="I52" i="20"/>
  <c r="I50" i="20"/>
  <c r="I49" i="20"/>
  <c r="L15" i="70"/>
  <c r="L51" i="70"/>
  <c r="L9" i="70"/>
  <c r="L33" i="70"/>
  <c r="L35" i="70"/>
  <c r="L69" i="70"/>
  <c r="L87" i="70"/>
  <c r="L61" i="70"/>
  <c r="L75" i="70"/>
  <c r="L11" i="70"/>
  <c r="L17" i="70"/>
  <c r="L19" i="70"/>
  <c r="L21" i="70"/>
  <c r="L23" i="70"/>
  <c r="L27" i="70"/>
  <c r="L31" i="70"/>
  <c r="L41" i="70"/>
  <c r="L45" i="70"/>
  <c r="L47" i="70"/>
  <c r="L53" i="70"/>
  <c r="L55" i="70"/>
  <c r="L57" i="70"/>
  <c r="L59" i="70"/>
  <c r="L63" i="70"/>
  <c r="L65" i="70"/>
  <c r="L67" i="70"/>
  <c r="L73" i="70"/>
  <c r="L77" i="70"/>
  <c r="L79" i="70"/>
  <c r="L81" i="70"/>
  <c r="L83" i="70"/>
  <c r="L97" i="70"/>
  <c r="J33" i="70"/>
  <c r="K33" i="70"/>
  <c r="M33" i="70" s="1"/>
  <c r="L34" i="70" s="1"/>
  <c r="G17" i="35"/>
  <c r="F43" i="70" s="1"/>
  <c r="G15" i="35"/>
  <c r="E43" i="70" s="1"/>
  <c r="G17" i="27"/>
  <c r="F25" i="70" s="1"/>
  <c r="G15" i="27"/>
  <c r="E25" i="70" s="1"/>
  <c r="G17" i="32"/>
  <c r="F37" i="70" s="1"/>
  <c r="G15" i="32"/>
  <c r="E37" i="70" s="1"/>
  <c r="G17" i="63"/>
  <c r="F97" i="70" s="1"/>
  <c r="G15" i="63"/>
  <c r="E97" i="70" s="1"/>
  <c r="G17" i="62"/>
  <c r="F93" i="70" s="1"/>
  <c r="G15" i="62"/>
  <c r="E93" i="70" s="1"/>
  <c r="G17" i="61"/>
  <c r="F91" i="70" s="1"/>
  <c r="G15" i="61"/>
  <c r="E91" i="70" s="1"/>
  <c r="G17" i="60"/>
  <c r="F89" i="70" s="1"/>
  <c r="G15" i="60"/>
  <c r="E89" i="70" s="1"/>
  <c r="G17" i="59"/>
  <c r="F87" i="70" s="1"/>
  <c r="G15" i="59"/>
  <c r="E87" i="70" s="1"/>
  <c r="G17" i="65"/>
  <c r="F85" i="70" s="1"/>
  <c r="G15" i="65"/>
  <c r="E85" i="70" s="1"/>
  <c r="G17" i="58"/>
  <c r="F83" i="70" s="1"/>
  <c r="G15" i="58"/>
  <c r="E83" i="70" s="1"/>
  <c r="G17" i="57"/>
  <c r="F81" i="70" s="1"/>
  <c r="G15" i="57"/>
  <c r="E81" i="70" s="1"/>
  <c r="G17" i="56"/>
  <c r="F79" i="70" s="1"/>
  <c r="G15" i="56"/>
  <c r="E79" i="70" s="1"/>
  <c r="G17" i="55"/>
  <c r="F77" i="70" s="1"/>
  <c r="G15" i="55"/>
  <c r="E77" i="70" s="1"/>
  <c r="G17" i="54"/>
  <c r="F75" i="70" s="1"/>
  <c r="G15" i="54"/>
  <c r="E75" i="70" s="1"/>
  <c r="G17" i="53"/>
  <c r="F73" i="70" s="1"/>
  <c r="G15" i="53"/>
  <c r="E73" i="70" s="1"/>
  <c r="G17" i="50"/>
  <c r="F71" i="70" s="1"/>
  <c r="G15" i="50"/>
  <c r="E71" i="70" s="1"/>
  <c r="G17" i="49"/>
  <c r="F69" i="70" s="1"/>
  <c r="G15" i="49"/>
  <c r="E69" i="70" s="1"/>
  <c r="G17" i="48"/>
  <c r="F67" i="70" s="1"/>
  <c r="G15" i="48"/>
  <c r="E67" i="70" s="1"/>
  <c r="G21" i="48"/>
  <c r="G67" i="70" s="1"/>
  <c r="G17" i="47"/>
  <c r="F65" i="70" s="1"/>
  <c r="G15" i="47"/>
  <c r="E65" i="70" s="1"/>
  <c r="G21" i="47"/>
  <c r="G17" i="45"/>
  <c r="F63" i="70" s="1"/>
  <c r="G15" i="45"/>
  <c r="E63" i="70" s="1"/>
  <c r="G17" i="44"/>
  <c r="F61" i="70" s="1"/>
  <c r="G15" i="44"/>
  <c r="E61" i="70" s="1"/>
  <c r="G17" i="43"/>
  <c r="F59" i="70" s="1"/>
  <c r="G15" i="43"/>
  <c r="E59" i="70" s="1"/>
  <c r="G21" i="43"/>
  <c r="G59" i="70" s="1"/>
  <c r="G17" i="42"/>
  <c r="F57" i="70" s="1"/>
  <c r="G15" i="42"/>
  <c r="E57" i="70" s="1"/>
  <c r="G17" i="68"/>
  <c r="F55" i="70" s="1"/>
  <c r="G15" i="68"/>
  <c r="E55" i="70" s="1"/>
  <c r="G17" i="40"/>
  <c r="F53" i="70" s="1"/>
  <c r="G15" i="40"/>
  <c r="E53" i="70" s="1"/>
  <c r="G18" i="39"/>
  <c r="F51" i="70" s="1"/>
  <c r="G16" i="39"/>
  <c r="E51" i="70" s="1"/>
  <c r="G17" i="38"/>
  <c r="F49" i="70" s="1"/>
  <c r="G15" i="38"/>
  <c r="E49" i="70" s="1"/>
  <c r="G17" i="37"/>
  <c r="F47" i="70" s="1"/>
  <c r="G15" i="37"/>
  <c r="E47" i="70" s="1"/>
  <c r="G17" i="36"/>
  <c r="F45" i="70" s="1"/>
  <c r="G15" i="36"/>
  <c r="E45" i="70" s="1"/>
  <c r="G17" i="34"/>
  <c r="F41" i="70" s="1"/>
  <c r="G15" i="34"/>
  <c r="E41" i="70" s="1"/>
  <c r="G17" i="33"/>
  <c r="F39" i="70" s="1"/>
  <c r="G15" i="33"/>
  <c r="E39" i="70" s="1"/>
  <c r="G17" i="31"/>
  <c r="F35" i="70" s="1"/>
  <c r="G15" i="31"/>
  <c r="E35" i="70" s="1"/>
  <c r="G17" i="30"/>
  <c r="F33" i="70" s="1"/>
  <c r="G15" i="30"/>
  <c r="E33" i="70" s="1"/>
  <c r="G17" i="29"/>
  <c r="F31" i="70" s="1"/>
  <c r="G15" i="29"/>
  <c r="E31" i="70" s="1"/>
  <c r="G17" i="66"/>
  <c r="F29" i="70" s="1"/>
  <c r="G15" i="66"/>
  <c r="E29" i="70" s="1"/>
  <c r="G17" i="28"/>
  <c r="F27" i="70" s="1"/>
  <c r="G15" i="28"/>
  <c r="E27" i="70" s="1"/>
  <c r="G17" i="26"/>
  <c r="F23" i="70" s="1"/>
  <c r="G15" i="26"/>
  <c r="E23" i="70" s="1"/>
  <c r="G17" i="15"/>
  <c r="F21" i="70" s="1"/>
  <c r="G15" i="15"/>
  <c r="E21" i="70" s="1"/>
  <c r="G17" i="16"/>
  <c r="F19" i="70" s="1"/>
  <c r="G15" i="16"/>
  <c r="E19" i="70" s="1"/>
  <c r="G17" i="17"/>
  <c r="F17" i="70" s="1"/>
  <c r="G15" i="17"/>
  <c r="E17" i="70" s="1"/>
  <c r="G17" i="18"/>
  <c r="F15" i="70" s="1"/>
  <c r="G15" i="18"/>
  <c r="E15" i="70" s="1"/>
  <c r="G17" i="20"/>
  <c r="F13" i="70" s="1"/>
  <c r="G15" i="20"/>
  <c r="E13" i="70" s="1"/>
  <c r="G17" i="22"/>
  <c r="F11" i="70" s="1"/>
  <c r="G15" i="22"/>
  <c r="E11" i="70" s="1"/>
  <c r="G15" i="23"/>
  <c r="E9" i="70" s="1"/>
  <c r="E99" i="70" s="1"/>
  <c r="G17" i="23"/>
  <c r="F9" i="70" s="1"/>
  <c r="F99" i="70" s="1"/>
  <c r="K91" i="70"/>
  <c r="J91" i="70"/>
  <c r="M91" i="70" s="1"/>
  <c r="K92" i="70" s="1"/>
  <c r="J85" i="70"/>
  <c r="K85" i="70"/>
  <c r="M85" i="70"/>
  <c r="J81" i="70"/>
  <c r="K81" i="70"/>
  <c r="M81" i="70" s="1"/>
  <c r="J82" i="70" s="1"/>
  <c r="K45" i="70"/>
  <c r="J45" i="70"/>
  <c r="M45" i="70" s="1"/>
  <c r="K47" i="70"/>
  <c r="J47" i="70"/>
  <c r="M47" i="70"/>
  <c r="K67" i="70"/>
  <c r="J67" i="70"/>
  <c r="M67" i="70" s="1"/>
  <c r="K77" i="70"/>
  <c r="J77" i="70"/>
  <c r="M77" i="70"/>
  <c r="K97" i="70"/>
  <c r="J97" i="70"/>
  <c r="M97" i="70" s="1"/>
  <c r="K51" i="70"/>
  <c r="J51" i="70"/>
  <c r="M51" i="70"/>
  <c r="K59" i="70"/>
  <c r="J59" i="70"/>
  <c r="M59" i="70" s="1"/>
  <c r="J15" i="70"/>
  <c r="K15" i="70"/>
  <c r="M15" i="70"/>
  <c r="J9" i="70"/>
  <c r="K9" i="70"/>
  <c r="J39" i="70"/>
  <c r="K39" i="70"/>
  <c r="M39" i="70"/>
  <c r="J11" i="70"/>
  <c r="K11" i="70"/>
  <c r="M11" i="70" s="1"/>
  <c r="J13" i="70"/>
  <c r="K13" i="70"/>
  <c r="M13" i="70"/>
  <c r="J17" i="70"/>
  <c r="K17" i="70"/>
  <c r="M17" i="70" s="1"/>
  <c r="J19" i="70"/>
  <c r="K19" i="70"/>
  <c r="M19" i="70"/>
  <c r="J21" i="70"/>
  <c r="K21" i="70"/>
  <c r="M21" i="70" s="1"/>
  <c r="J23" i="70"/>
  <c r="K23" i="70"/>
  <c r="M23" i="70"/>
  <c r="J27" i="70"/>
  <c r="K27" i="70"/>
  <c r="M27" i="70" s="1"/>
  <c r="J31" i="70"/>
  <c r="K31" i="70"/>
  <c r="M31" i="70"/>
  <c r="K35" i="70"/>
  <c r="M35" i="70" s="1"/>
  <c r="K41" i="70"/>
  <c r="J41" i="70"/>
  <c r="M41" i="70"/>
  <c r="J43" i="70"/>
  <c r="K43" i="70"/>
  <c r="J49" i="70"/>
  <c r="K49" i="70"/>
  <c r="M49" i="70"/>
  <c r="J53" i="70"/>
  <c r="K53" i="70"/>
  <c r="M53" i="70" s="1"/>
  <c r="J54" i="70" s="1"/>
  <c r="J55" i="70"/>
  <c r="K55" i="70"/>
  <c r="M55" i="70"/>
  <c r="J57" i="70"/>
  <c r="K57" i="70"/>
  <c r="M57" i="70" s="1"/>
  <c r="J61" i="70"/>
  <c r="K61" i="70"/>
  <c r="M61" i="70"/>
  <c r="J63" i="70"/>
  <c r="K63" i="70"/>
  <c r="M63" i="70" s="1"/>
  <c r="J65" i="70"/>
  <c r="K65" i="70"/>
  <c r="M65" i="70"/>
  <c r="J71" i="70"/>
  <c r="K71" i="70"/>
  <c r="M71" i="70" s="1"/>
  <c r="J73" i="70"/>
  <c r="K73" i="70"/>
  <c r="M73" i="70"/>
  <c r="J75" i="70"/>
  <c r="K75" i="70"/>
  <c r="M75" i="70" s="1"/>
  <c r="J79" i="70"/>
  <c r="K79" i="70"/>
  <c r="M79" i="70"/>
  <c r="J83" i="70"/>
  <c r="K83" i="70"/>
  <c r="M83" i="70" s="1"/>
  <c r="J87" i="70"/>
  <c r="K87" i="70"/>
  <c r="M87" i="70"/>
  <c r="J89" i="70"/>
  <c r="K89" i="70"/>
  <c r="J93" i="70"/>
  <c r="M93" i="70" s="1"/>
  <c r="J94" i="70"/>
  <c r="J69" i="70"/>
  <c r="K69" i="70"/>
  <c r="M69" i="70" s="1"/>
  <c r="J29" i="70"/>
  <c r="K29" i="70"/>
  <c r="M29" i="70"/>
  <c r="K37" i="70"/>
  <c r="J37" i="70"/>
  <c r="I52" i="63"/>
  <c r="H52" i="63"/>
  <c r="F52" i="63"/>
  <c r="G52" i="63"/>
  <c r="E52" i="63"/>
  <c r="G21" i="63"/>
  <c r="G23" i="63"/>
  <c r="H23" i="63"/>
  <c r="I23" i="63"/>
  <c r="I39" i="63"/>
  <c r="I37" i="63"/>
  <c r="G27" i="63"/>
  <c r="I51" i="62"/>
  <c r="I52" i="62" s="1"/>
  <c r="H52" i="62"/>
  <c r="G52" i="62"/>
  <c r="F52" i="62"/>
  <c r="E52" i="62"/>
  <c r="H23" i="62"/>
  <c r="I23" i="62"/>
  <c r="I39" i="62"/>
  <c r="G27" i="62"/>
  <c r="I47" i="61"/>
  <c r="I49" i="61"/>
  <c r="H51" i="61"/>
  <c r="G51" i="61"/>
  <c r="F51" i="61"/>
  <c r="E51" i="61"/>
  <c r="I35" i="61"/>
  <c r="H23" i="61"/>
  <c r="I23" i="61"/>
  <c r="I38" i="61"/>
  <c r="I36" i="61"/>
  <c r="G27" i="61"/>
  <c r="I48" i="60"/>
  <c r="I50" i="60"/>
  <c r="I52" i="60"/>
  <c r="H52" i="60"/>
  <c r="G52" i="60"/>
  <c r="F52" i="60"/>
  <c r="E52" i="60"/>
  <c r="I36" i="60"/>
  <c r="G21" i="60"/>
  <c r="G23" i="60" s="1"/>
  <c r="H23" i="60"/>
  <c r="I23" i="60"/>
  <c r="I39" i="60"/>
  <c r="I37" i="60"/>
  <c r="G27" i="60"/>
  <c r="I48" i="59"/>
  <c r="I50" i="59"/>
  <c r="H52" i="59"/>
  <c r="G52" i="59"/>
  <c r="F52" i="59"/>
  <c r="E52" i="59"/>
  <c r="I39" i="59"/>
  <c r="I36" i="59"/>
  <c r="I37" i="59"/>
  <c r="H23" i="59"/>
  <c r="I23" i="59"/>
  <c r="G27" i="59"/>
  <c r="I49" i="65"/>
  <c r="I51" i="65"/>
  <c r="I52" i="65"/>
  <c r="H53" i="65"/>
  <c r="G53" i="65"/>
  <c r="F53" i="65"/>
  <c r="E53" i="65"/>
  <c r="H23" i="65"/>
  <c r="I23" i="65"/>
  <c r="G27" i="65"/>
  <c r="I48" i="58"/>
  <c r="I50" i="58"/>
  <c r="I51" i="58"/>
  <c r="G52" i="58"/>
  <c r="F52" i="58"/>
  <c r="E52" i="58"/>
  <c r="H23" i="58"/>
  <c r="I23" i="58"/>
  <c r="I37" i="58"/>
  <c r="I39" i="58"/>
  <c r="G27" i="58"/>
  <c r="I48" i="57"/>
  <c r="I50" i="57"/>
  <c r="H52" i="57"/>
  <c r="G52" i="57"/>
  <c r="F52" i="57"/>
  <c r="E52" i="57"/>
  <c r="H23" i="57"/>
  <c r="I23" i="57"/>
  <c r="I39" i="57"/>
  <c r="I37" i="57"/>
  <c r="G27" i="57"/>
  <c r="I48" i="56"/>
  <c r="I50" i="56"/>
  <c r="I51" i="56"/>
  <c r="G52" i="56"/>
  <c r="F52" i="56"/>
  <c r="E52" i="56"/>
  <c r="I23" i="56"/>
  <c r="H23" i="56"/>
  <c r="G21" i="56"/>
  <c r="G23" i="56"/>
  <c r="I39" i="56"/>
  <c r="I37" i="56"/>
  <c r="G27" i="56"/>
  <c r="I48" i="55"/>
  <c r="I50" i="55"/>
  <c r="I51" i="55"/>
  <c r="G52" i="55"/>
  <c r="F52" i="55"/>
  <c r="E52" i="55"/>
  <c r="G27" i="55"/>
  <c r="H23" i="55"/>
  <c r="I23" i="55"/>
  <c r="I39" i="55"/>
  <c r="I37" i="55"/>
  <c r="I48" i="54"/>
  <c r="I50" i="54"/>
  <c r="I51" i="54"/>
  <c r="H52" i="54"/>
  <c r="G52" i="54"/>
  <c r="F52" i="54"/>
  <c r="E52" i="54"/>
  <c r="I39" i="54"/>
  <c r="I23" i="54"/>
  <c r="H23" i="54"/>
  <c r="I37" i="54"/>
  <c r="G27" i="54"/>
  <c r="I48" i="53"/>
  <c r="I50" i="53"/>
  <c r="I51" i="53"/>
  <c r="G52" i="53"/>
  <c r="F52" i="53"/>
  <c r="E52" i="53"/>
  <c r="H23" i="53"/>
  <c r="I23" i="53"/>
  <c r="I39" i="53"/>
  <c r="I36" i="53"/>
  <c r="I37" i="53"/>
  <c r="G27" i="53"/>
  <c r="I48" i="50"/>
  <c r="I50" i="50"/>
  <c r="I51" i="50"/>
  <c r="G52" i="50"/>
  <c r="F52" i="50"/>
  <c r="E52" i="50"/>
  <c r="I36" i="50"/>
  <c r="H23" i="50"/>
  <c r="I23" i="50"/>
  <c r="I37" i="50"/>
  <c r="I39" i="50"/>
  <c r="G27" i="50"/>
  <c r="I48" i="49"/>
  <c r="I50" i="49"/>
  <c r="I51" i="49"/>
  <c r="G52" i="49"/>
  <c r="F52" i="49"/>
  <c r="E52" i="49"/>
  <c r="I36" i="49"/>
  <c r="H23" i="49"/>
  <c r="I23" i="49"/>
  <c r="I39" i="49"/>
  <c r="I37" i="49"/>
  <c r="G27" i="49"/>
  <c r="I48" i="48"/>
  <c r="I50" i="48"/>
  <c r="I51" i="48"/>
  <c r="G52" i="48"/>
  <c r="F52" i="48"/>
  <c r="E52" i="48"/>
  <c r="I36" i="48"/>
  <c r="G23" i="48"/>
  <c r="I23" i="48"/>
  <c r="H23" i="48"/>
  <c r="I39" i="48"/>
  <c r="I37" i="48"/>
  <c r="G27" i="48"/>
  <c r="I47" i="47"/>
  <c r="I49" i="47"/>
  <c r="I50" i="47"/>
  <c r="G51" i="47"/>
  <c r="F51" i="47"/>
  <c r="E51" i="47"/>
  <c r="I36" i="47"/>
  <c r="G23" i="47"/>
  <c r="H23" i="47"/>
  <c r="I23" i="47"/>
  <c r="I37" i="47"/>
  <c r="I39" i="47"/>
  <c r="G27" i="47"/>
  <c r="I48" i="45"/>
  <c r="I50" i="45"/>
  <c r="I51" i="45"/>
  <c r="G52" i="45"/>
  <c r="F52" i="45"/>
  <c r="E52" i="45"/>
  <c r="H23" i="45"/>
  <c r="I23" i="45"/>
  <c r="I37" i="45"/>
  <c r="I39" i="45"/>
  <c r="G27" i="45"/>
  <c r="I49" i="44"/>
  <c r="I52" i="44"/>
  <c r="H53" i="44"/>
  <c r="G53" i="44"/>
  <c r="F53" i="44"/>
  <c r="E53" i="44"/>
  <c r="H23" i="44"/>
  <c r="I23" i="44"/>
  <c r="I39" i="44"/>
  <c r="I37" i="44"/>
  <c r="G27" i="44"/>
  <c r="I50" i="43"/>
  <c r="I51" i="43"/>
  <c r="G52" i="43"/>
  <c r="F52" i="43"/>
  <c r="E52" i="43"/>
  <c r="I36" i="43"/>
  <c r="G23" i="43"/>
  <c r="I23" i="43"/>
  <c r="H23" i="43"/>
  <c r="I39" i="43"/>
  <c r="I37" i="43"/>
  <c r="G27" i="43"/>
  <c r="I51" i="42"/>
  <c r="I53" i="42"/>
  <c r="I54" i="42"/>
  <c r="G55" i="42"/>
  <c r="F55" i="42"/>
  <c r="E55" i="42"/>
  <c r="H23" i="42"/>
  <c r="I23" i="42"/>
  <c r="I37" i="42"/>
  <c r="I39" i="42"/>
  <c r="G27" i="42"/>
  <c r="K54" i="70"/>
  <c r="M54" i="70"/>
  <c r="I47" i="68"/>
  <c r="I49" i="68"/>
  <c r="I50" i="68"/>
  <c r="H51" i="68"/>
  <c r="G51" i="68"/>
  <c r="F51" i="68"/>
  <c r="E51" i="68"/>
  <c r="H23" i="68"/>
  <c r="I23" i="68"/>
  <c r="I37" i="68"/>
  <c r="I39" i="68"/>
  <c r="G27" i="68"/>
  <c r="I49" i="40"/>
  <c r="I50" i="40"/>
  <c r="H51" i="40"/>
  <c r="E51" i="40"/>
  <c r="G51" i="40"/>
  <c r="F51" i="40"/>
  <c r="H23" i="40"/>
  <c r="I23" i="40"/>
  <c r="I37" i="40"/>
  <c r="I39" i="40"/>
  <c r="G27" i="40"/>
  <c r="I48" i="39"/>
  <c r="I50" i="39"/>
  <c r="I51" i="39"/>
  <c r="G52" i="39"/>
  <c r="F52" i="39"/>
  <c r="E52" i="39"/>
  <c r="H24" i="39"/>
  <c r="I24" i="39"/>
  <c r="G28" i="39"/>
  <c r="M50" i="70"/>
  <c r="I50" i="38"/>
  <c r="I51" i="38" s="1"/>
  <c r="H51" i="38"/>
  <c r="G51" i="38"/>
  <c r="F51" i="38"/>
  <c r="E51" i="38"/>
  <c r="I36" i="38"/>
  <c r="G23" i="38"/>
  <c r="H23" i="38"/>
  <c r="I23" i="38"/>
  <c r="I39" i="38"/>
  <c r="I37" i="38"/>
  <c r="G27" i="38"/>
  <c r="I48" i="37"/>
  <c r="I50" i="37"/>
  <c r="I51" i="37"/>
  <c r="H52" i="37"/>
  <c r="G52" i="37"/>
  <c r="F52" i="37"/>
  <c r="E52" i="37"/>
  <c r="I23" i="37"/>
  <c r="H23" i="37"/>
  <c r="I39" i="37"/>
  <c r="I37" i="37"/>
  <c r="G27" i="37"/>
  <c r="I47" i="36"/>
  <c r="I49" i="36"/>
  <c r="I50" i="36"/>
  <c r="G51" i="36"/>
  <c r="F51" i="36"/>
  <c r="E51" i="36"/>
  <c r="H23" i="36"/>
  <c r="I23" i="36"/>
  <c r="I39" i="36"/>
  <c r="I37" i="36"/>
  <c r="G27" i="36"/>
  <c r="I51" i="35"/>
  <c r="I49" i="35"/>
  <c r="I53" i="35" s="1"/>
  <c r="H53" i="35"/>
  <c r="E53" i="35"/>
  <c r="G53" i="35"/>
  <c r="F53" i="35"/>
  <c r="H23" i="35"/>
  <c r="I23" i="35"/>
  <c r="I40" i="35"/>
  <c r="I38" i="35"/>
  <c r="G27" i="35"/>
  <c r="M14" i="70"/>
  <c r="J34" i="70"/>
  <c r="K34" i="70"/>
  <c r="M34" i="70" s="1"/>
  <c r="J36" i="70"/>
  <c r="K36" i="70"/>
  <c r="L36" i="70"/>
  <c r="I48" i="34"/>
  <c r="I50" i="34"/>
  <c r="I51" i="34"/>
  <c r="G52" i="34"/>
  <c r="F52" i="34"/>
  <c r="E52" i="34"/>
  <c r="H52" i="34"/>
  <c r="H23" i="34"/>
  <c r="I39" i="34"/>
  <c r="I37" i="34"/>
  <c r="G27" i="34"/>
  <c r="I48" i="33"/>
  <c r="G52" i="33"/>
  <c r="F52" i="33"/>
  <c r="E52" i="33"/>
  <c r="I39" i="33"/>
  <c r="I37" i="33"/>
  <c r="G27" i="33"/>
  <c r="I23" i="33"/>
  <c r="H23" i="33"/>
  <c r="G21" i="33"/>
  <c r="G23" i="33"/>
  <c r="G52" i="32"/>
  <c r="F52" i="32"/>
  <c r="E52" i="32"/>
  <c r="I48" i="32"/>
  <c r="I50" i="32"/>
  <c r="I36" i="32"/>
  <c r="G27" i="32"/>
  <c r="H23" i="32"/>
  <c r="I23" i="32"/>
  <c r="I39" i="32"/>
  <c r="I37" i="32"/>
  <c r="I52" i="31"/>
  <c r="H52" i="31"/>
  <c r="G52" i="31"/>
  <c r="F52" i="31"/>
  <c r="I36" i="31"/>
  <c r="I23" i="31"/>
  <c r="H23" i="31"/>
  <c r="G21" i="31"/>
  <c r="G23" i="31"/>
  <c r="I39" i="31"/>
  <c r="I37" i="31"/>
  <c r="G27" i="31"/>
  <c r="I49" i="30"/>
  <c r="I51" i="30"/>
  <c r="I52" i="30"/>
  <c r="G53" i="30"/>
  <c r="F53" i="30"/>
  <c r="E53" i="30"/>
  <c r="G27" i="30"/>
  <c r="I23" i="30"/>
  <c r="H23" i="30"/>
  <c r="I40" i="30"/>
  <c r="I38" i="30"/>
  <c r="G52" i="29"/>
  <c r="F52" i="29"/>
  <c r="E52" i="29"/>
  <c r="I48" i="29"/>
  <c r="I51" i="29"/>
  <c r="H52" i="29"/>
  <c r="I36" i="29"/>
  <c r="I23" i="29"/>
  <c r="H23" i="29"/>
  <c r="I39" i="29"/>
  <c r="I37" i="29"/>
  <c r="G27" i="29"/>
  <c r="I47" i="66"/>
  <c r="I48" i="66"/>
  <c r="I49" i="66"/>
  <c r="I50" i="66"/>
  <c r="G51" i="66"/>
  <c r="F51" i="66"/>
  <c r="E51" i="66"/>
  <c r="I39" i="66"/>
  <c r="I37" i="66"/>
  <c r="I48" i="28"/>
  <c r="I51" i="28"/>
  <c r="G52" i="28"/>
  <c r="F52" i="28"/>
  <c r="E52" i="28"/>
  <c r="H52" i="28"/>
  <c r="I39" i="28"/>
  <c r="H23" i="28"/>
  <c r="I37" i="28"/>
  <c r="G27" i="28"/>
  <c r="G52" i="27"/>
  <c r="F52" i="27"/>
  <c r="E52" i="27"/>
  <c r="I48" i="27"/>
  <c r="I50" i="27"/>
  <c r="I51" i="27"/>
  <c r="G27" i="27"/>
  <c r="H23" i="27"/>
  <c r="I23" i="27"/>
  <c r="I37" i="27"/>
  <c r="G53" i="26"/>
  <c r="F53" i="26"/>
  <c r="E53" i="26"/>
  <c r="I49" i="26"/>
  <c r="I51" i="26"/>
  <c r="I52" i="26"/>
  <c r="H53" i="26"/>
  <c r="H23" i="26"/>
  <c r="I23" i="26"/>
  <c r="I40" i="26"/>
  <c r="I38" i="26"/>
  <c r="G29" i="26"/>
  <c r="H52" i="15"/>
  <c r="F52" i="15"/>
  <c r="I48" i="15"/>
  <c r="I51" i="15"/>
  <c r="I52" i="15" s="1"/>
  <c r="G52" i="15"/>
  <c r="E52" i="15"/>
  <c r="I36" i="15"/>
  <c r="H23" i="15"/>
  <c r="I23" i="15"/>
  <c r="I37" i="15"/>
  <c r="I39" i="15"/>
  <c r="G27" i="15"/>
  <c r="G52" i="16"/>
  <c r="F52" i="16"/>
  <c r="E52" i="16"/>
  <c r="I48" i="16"/>
  <c r="I50" i="16"/>
  <c r="I51" i="16"/>
  <c r="H23" i="16"/>
  <c r="I23" i="16"/>
  <c r="I39" i="16"/>
  <c r="I37" i="16"/>
  <c r="G27" i="16"/>
  <c r="I48" i="17"/>
  <c r="I50" i="17"/>
  <c r="I51" i="17"/>
  <c r="G52" i="17"/>
  <c r="F52" i="17"/>
  <c r="E52" i="17"/>
  <c r="I23" i="17"/>
  <c r="H23" i="17"/>
  <c r="I37" i="17"/>
  <c r="G27" i="17"/>
  <c r="I47" i="18"/>
  <c r="I49" i="18"/>
  <c r="I50" i="18"/>
  <c r="G51" i="18"/>
  <c r="F51" i="18"/>
  <c r="E51" i="18"/>
  <c r="H51" i="18"/>
  <c r="I39" i="18"/>
  <c r="G21" i="18"/>
  <c r="G23" i="18" s="1"/>
  <c r="H23" i="18"/>
  <c r="I23" i="18"/>
  <c r="I37" i="18"/>
  <c r="G27" i="18"/>
  <c r="H53" i="20"/>
  <c r="G53" i="20"/>
  <c r="F53" i="20"/>
  <c r="E53" i="20"/>
  <c r="I53" i="20"/>
  <c r="I40" i="20"/>
  <c r="I23" i="20"/>
  <c r="H23" i="20"/>
  <c r="I38" i="20"/>
  <c r="G27" i="20"/>
  <c r="I52" i="22"/>
  <c r="H52" i="22"/>
  <c r="G52" i="22"/>
  <c r="E52" i="22"/>
  <c r="F52" i="22"/>
  <c r="I23" i="22"/>
  <c r="H23" i="22"/>
  <c r="I39" i="22"/>
  <c r="G27" i="22"/>
  <c r="G51" i="23"/>
  <c r="F51" i="23"/>
  <c r="E51" i="23"/>
  <c r="I49" i="23"/>
  <c r="I50" i="23"/>
  <c r="I36" i="23"/>
  <c r="I23" i="23"/>
  <c r="H23" i="23"/>
  <c r="G21" i="23"/>
  <c r="G23" i="23"/>
  <c r="G21" i="32"/>
  <c r="G23" i="32" s="1"/>
  <c r="I37" i="62"/>
  <c r="G21" i="59"/>
  <c r="I36" i="44"/>
  <c r="G22" i="39"/>
  <c r="G51" i="70" s="1"/>
  <c r="G99" i="70" s="1"/>
  <c r="I100" i="70" s="1"/>
  <c r="I23" i="34"/>
  <c r="I39" i="27"/>
  <c r="I39" i="17"/>
  <c r="I37" i="22"/>
  <c r="J12" i="70"/>
  <c r="K12" i="70"/>
  <c r="M12" i="70"/>
  <c r="G21" i="44"/>
  <c r="G21" i="29"/>
  <c r="G31" i="70" s="1"/>
  <c r="K94" i="70"/>
  <c r="M94" i="70"/>
  <c r="M86" i="70"/>
  <c r="K84" i="70"/>
  <c r="J84" i="70"/>
  <c r="M78" i="70"/>
  <c r="G27" i="66"/>
  <c r="G21" i="62"/>
  <c r="G23" i="62" s="1"/>
  <c r="G21" i="61"/>
  <c r="G23" i="61" s="1"/>
  <c r="G21" i="65"/>
  <c r="G23" i="65" s="1"/>
  <c r="G21" i="58"/>
  <c r="G23" i="58" s="1"/>
  <c r="G21" i="57"/>
  <c r="G23" i="57" s="1"/>
  <c r="G21" i="55"/>
  <c r="G23" i="55" s="1"/>
  <c r="G21" i="54"/>
  <c r="G23" i="54" s="1"/>
  <c r="G21" i="53"/>
  <c r="G23" i="53" s="1"/>
  <c r="G21" i="50"/>
  <c r="G23" i="50" s="1"/>
  <c r="G21" i="49"/>
  <c r="G23" i="49" s="1"/>
  <c r="G21" i="45"/>
  <c r="G23" i="45" s="1"/>
  <c r="G21" i="42"/>
  <c r="G23" i="42" s="1"/>
  <c r="G21" i="68"/>
  <c r="G23" i="68" s="1"/>
  <c r="G21" i="40"/>
  <c r="G23" i="40" s="1"/>
  <c r="G21" i="37"/>
  <c r="G23" i="37" s="1"/>
  <c r="G21" i="36"/>
  <c r="G23" i="36" s="1"/>
  <c r="G21" i="35"/>
  <c r="G23" i="35" s="1"/>
  <c r="G21" i="34"/>
  <c r="G23" i="34" s="1"/>
  <c r="G21" i="30"/>
  <c r="G23" i="30" s="1"/>
  <c r="I23" i="66"/>
  <c r="H23" i="66"/>
  <c r="G21" i="66"/>
  <c r="G23" i="66" s="1"/>
  <c r="I23" i="28"/>
  <c r="G21" i="28"/>
  <c r="G23" i="28" s="1"/>
  <c r="G21" i="27"/>
  <c r="G21" i="26"/>
  <c r="G23" i="26" s="1"/>
  <c r="G21" i="15"/>
  <c r="G23" i="15" s="1"/>
  <c r="G21" i="16"/>
  <c r="G23" i="16" s="1"/>
  <c r="G21" i="17"/>
  <c r="G23" i="17" s="1"/>
  <c r="G21" i="20"/>
  <c r="G23" i="20" s="1"/>
  <c r="G21" i="22"/>
  <c r="G23" i="22" s="1"/>
  <c r="J16" i="70"/>
  <c r="K16" i="70"/>
  <c r="M16" i="70"/>
  <c r="J18" i="70"/>
  <c r="K18" i="70"/>
  <c r="M18" i="70" s="1"/>
  <c r="J20" i="70"/>
  <c r="K20" i="70"/>
  <c r="M20" i="70"/>
  <c r="J22" i="70"/>
  <c r="K22" i="70"/>
  <c r="L22" i="70"/>
  <c r="M22" i="70"/>
  <c r="J24" i="70"/>
  <c r="K24" i="70"/>
  <c r="L24" i="70"/>
  <c r="M24" i="70"/>
  <c r="M26" i="70"/>
  <c r="J28" i="70"/>
  <c r="K28" i="70"/>
  <c r="L28" i="70"/>
  <c r="J32" i="70"/>
  <c r="K32" i="70"/>
  <c r="L32" i="70"/>
  <c r="J42" i="70"/>
  <c r="K42" i="70"/>
  <c r="M42" i="70" s="1"/>
  <c r="J46" i="70"/>
  <c r="K46" i="70"/>
  <c r="L46" i="70"/>
  <c r="J48" i="70"/>
  <c r="K48" i="70"/>
  <c r="M48" i="70"/>
  <c r="M52" i="70"/>
  <c r="J56" i="70"/>
  <c r="K56" i="70"/>
  <c r="M56" i="70"/>
  <c r="J58" i="70"/>
  <c r="K58" i="70"/>
  <c r="M58" i="70" s="1"/>
  <c r="J60" i="70"/>
  <c r="K60" i="70"/>
  <c r="J62" i="70"/>
  <c r="K62" i="70"/>
  <c r="M62" i="70" s="1"/>
  <c r="J64" i="70"/>
  <c r="K64" i="70"/>
  <c r="M64" i="70"/>
  <c r="J66" i="70"/>
  <c r="K66" i="70"/>
  <c r="M66" i="70" s="1"/>
  <c r="J68" i="70"/>
  <c r="K68" i="70"/>
  <c r="M70" i="70"/>
  <c r="J74" i="70"/>
  <c r="K74" i="70"/>
  <c r="M74" i="70" s="1"/>
  <c r="J80" i="70"/>
  <c r="K80" i="70"/>
  <c r="M80" i="70"/>
  <c r="M84" i="70"/>
  <c r="J88" i="70"/>
  <c r="K88" i="70"/>
  <c r="M88" i="70"/>
  <c r="M90" i="70"/>
  <c r="J98" i="70"/>
  <c r="K98" i="70"/>
  <c r="M98" i="70" s="1"/>
  <c r="L99" i="70" l="1"/>
  <c r="J99" i="70"/>
  <c r="M9" i="70"/>
  <c r="K99" i="70"/>
  <c r="J96" i="70"/>
  <c r="M99" i="70"/>
  <c r="K96" i="70"/>
  <c r="M96" i="70" s="1"/>
  <c r="M68" i="70"/>
  <c r="M60" i="70"/>
  <c r="M46" i="70"/>
  <c r="M32" i="70"/>
  <c r="M28" i="70"/>
  <c r="I51" i="23"/>
  <c r="I53" i="26"/>
  <c r="I52" i="28"/>
  <c r="I52" i="29"/>
  <c r="I52" i="33"/>
  <c r="M36" i="70"/>
  <c r="I52" i="37"/>
  <c r="I51" i="40"/>
  <c r="I51" i="68"/>
  <c r="I55" i="42"/>
  <c r="I53" i="44"/>
  <c r="I52" i="54"/>
  <c r="I52" i="57"/>
  <c r="I53" i="65"/>
  <c r="I52" i="59"/>
  <c r="I51" i="61"/>
  <c r="H11" i="70"/>
  <c r="H13" i="70"/>
  <c r="H15" i="70"/>
  <c r="H17" i="70"/>
  <c r="H19" i="70"/>
  <c r="H21" i="70"/>
  <c r="H23" i="70"/>
  <c r="H27" i="70"/>
  <c r="H33" i="70"/>
  <c r="H41" i="70"/>
  <c r="H45" i="70"/>
  <c r="H47" i="70"/>
  <c r="H63" i="70"/>
  <c r="H69" i="70"/>
  <c r="H73" i="70"/>
  <c r="H75" i="70"/>
  <c r="H77" i="70"/>
  <c r="H79" i="70"/>
  <c r="H81" i="70"/>
  <c r="H83" i="70"/>
  <c r="H91" i="70"/>
  <c r="H93" i="70"/>
  <c r="H97" i="70"/>
  <c r="H25" i="70"/>
  <c r="I51" i="18"/>
  <c r="I52" i="17"/>
  <c r="I53" i="30"/>
  <c r="I51" i="36"/>
  <c r="I52" i="39"/>
  <c r="I52" i="16"/>
  <c r="I52" i="27"/>
  <c r="I51" i="66"/>
  <c r="I52" i="32"/>
  <c r="I52" i="34"/>
  <c r="G61" i="70"/>
  <c r="G23" i="44"/>
  <c r="G87" i="70"/>
  <c r="G23" i="59"/>
  <c r="H51" i="23"/>
  <c r="H52" i="17"/>
  <c r="H52" i="16"/>
  <c r="H52" i="27"/>
  <c r="H51" i="66"/>
  <c r="H53" i="30"/>
  <c r="H52" i="32"/>
  <c r="H52" i="33"/>
  <c r="H51" i="36"/>
  <c r="H52" i="39"/>
  <c r="H55" i="42"/>
  <c r="I51" i="47"/>
  <c r="I52" i="56"/>
  <c r="I52" i="58"/>
  <c r="G23" i="29"/>
  <c r="G24" i="39"/>
  <c r="I48" i="43"/>
  <c r="I52" i="43" s="1"/>
  <c r="H52" i="43"/>
  <c r="I52" i="45"/>
  <c r="I52" i="48"/>
  <c r="I52" i="49"/>
  <c r="I52" i="50"/>
  <c r="I52" i="53"/>
  <c r="I52" i="55"/>
  <c r="L76" i="70"/>
  <c r="J76" i="70"/>
  <c r="K76" i="70"/>
  <c r="H31" i="70"/>
  <c r="H53" i="70"/>
  <c r="H55" i="70"/>
  <c r="H57" i="70"/>
  <c r="H52" i="45"/>
  <c r="H51" i="47"/>
  <c r="H52" i="48"/>
  <c r="H52" i="49"/>
  <c r="H52" i="50"/>
  <c r="H52" i="53"/>
  <c r="H52" i="55"/>
  <c r="H52" i="56"/>
  <c r="H52" i="58"/>
  <c r="H9" i="70"/>
  <c r="H59" i="70"/>
  <c r="H99" i="70" s="1"/>
  <c r="H61" i="70"/>
  <c r="H67" i="70"/>
  <c r="H87" i="70"/>
  <c r="K82" i="70"/>
  <c r="M82" i="70" s="1"/>
  <c r="J92" i="70"/>
  <c r="M92" i="70" s="1"/>
  <c r="G23" i="27"/>
  <c r="I99" i="70" l="1"/>
  <c r="J10" i="70"/>
  <c r="K10" i="70"/>
  <c r="M10" i="70" s="1"/>
  <c r="M76" i="70"/>
  <c r="N100" i="70"/>
  <c r="N99" i="70"/>
</calcChain>
</file>

<file path=xl/sharedStrings.xml><?xml version="1.0" encoding="utf-8"?>
<sst xmlns="http://schemas.openxmlformats.org/spreadsheetml/2006/main" count="2961" uniqueCount="331">
  <si>
    <t>Skutečnost</t>
  </si>
  <si>
    <t>Hlavní činnost</t>
  </si>
  <si>
    <t>celkem</t>
  </si>
  <si>
    <t>Náklady</t>
  </si>
  <si>
    <t>Výnosy</t>
  </si>
  <si>
    <t>b)</t>
  </si>
  <si>
    <t>Fond odměn</t>
  </si>
  <si>
    <t>Fond rezervní</t>
  </si>
  <si>
    <t>FKSP</t>
  </si>
  <si>
    <t>Tvorba</t>
  </si>
  <si>
    <t>Čerpání</t>
  </si>
  <si>
    <t>d)</t>
  </si>
  <si>
    <t>Fondy</t>
  </si>
  <si>
    <t xml:space="preserve">Stav k </t>
  </si>
  <si>
    <t>Doplňující údaje :</t>
  </si>
  <si>
    <t>Investiční fond</t>
  </si>
  <si>
    <t>Doplňková  činnost</t>
  </si>
  <si>
    <t>z toho:</t>
  </si>
  <si>
    <t xml:space="preserve">celkem   </t>
  </si>
  <si>
    <t xml:space="preserve">Schválený </t>
  </si>
  <si>
    <t>rozpočet</t>
  </si>
  <si>
    <t xml:space="preserve">a)    Náklady a výnosy    </t>
  </si>
  <si>
    <t>Upravený</t>
  </si>
  <si>
    <t>CELKEM</t>
  </si>
  <si>
    <t>IČ</t>
  </si>
  <si>
    <t>Střední škola</t>
  </si>
  <si>
    <t>REKAPITULACE ZA ORGANIZACI :</t>
  </si>
  <si>
    <t>Adresa :</t>
  </si>
  <si>
    <t xml:space="preserve"> - Návrh na příděly do fondů:</t>
  </si>
  <si>
    <t xml:space="preserve"> - Způsob krytí ztráty :</t>
  </si>
  <si>
    <t>c)</t>
  </si>
  <si>
    <t>Závazné ukazatele</t>
  </si>
  <si>
    <t>Limit mzdových prostředků</t>
  </si>
  <si>
    <t>Základní škola a Mateřská škola logopedická</t>
  </si>
  <si>
    <t>VOŠ a SPŠ elektrotechnická</t>
  </si>
  <si>
    <t>SOU strojírenské a lesnické</t>
  </si>
  <si>
    <t>a) Příspěvkové organizace v oblasti školství</t>
  </si>
  <si>
    <t>ORJ -10</t>
  </si>
  <si>
    <t>v tis. Kč</t>
  </si>
  <si>
    <t>ORG</t>
  </si>
  <si>
    <t xml:space="preserve">Název školy </t>
  </si>
  <si>
    <t>Adresa</t>
  </si>
  <si>
    <t>Daň</t>
  </si>
  <si>
    <t>Výsledek hospodaření</t>
  </si>
  <si>
    <t>Rozdělení do fondů - v Kč</t>
  </si>
  <si>
    <t>Pokrytí        ztráty z      minulých      období</t>
  </si>
  <si>
    <t>zlepšený VH</t>
  </si>
  <si>
    <t>ztráta</t>
  </si>
  <si>
    <t>Celkem</t>
  </si>
  <si>
    <t>Náměstí 150</t>
  </si>
  <si>
    <t>783 04  Město Libavá</t>
  </si>
  <si>
    <t>Blanická 16</t>
  </si>
  <si>
    <t>772 00 Olomouc</t>
  </si>
  <si>
    <t>Základní škola a Mateřská škola při FN Olomouc</t>
  </si>
  <si>
    <t>I.P.Pavlova 6</t>
  </si>
  <si>
    <t xml:space="preserve">775 20 Olomouc </t>
  </si>
  <si>
    <t>785 01 Šternberk</t>
  </si>
  <si>
    <t>B. Dvorského 17</t>
  </si>
  <si>
    <t xml:space="preserve">783 51 </t>
  </si>
  <si>
    <t>Olomouc-Sv.K.</t>
  </si>
  <si>
    <t>784 01 Litovel</t>
  </si>
  <si>
    <t>Svatoplukova 11</t>
  </si>
  <si>
    <t>779 00 Olomouc</t>
  </si>
  <si>
    <t>Olomoucká 76</t>
  </si>
  <si>
    <t>Šternberská 35</t>
  </si>
  <si>
    <t xml:space="preserve">783 91 Uničov </t>
  </si>
  <si>
    <t>Palackého 938</t>
  </si>
  <si>
    <t>Masarykova 357</t>
  </si>
  <si>
    <t>Opletalova 189</t>
  </si>
  <si>
    <t>Čajkovského 9</t>
  </si>
  <si>
    <t>771 11 Olomouc</t>
  </si>
  <si>
    <t>Tomkova 45</t>
  </si>
  <si>
    <t xml:space="preserve">779 00 </t>
  </si>
  <si>
    <t>Olomouc-Hejčín</t>
  </si>
  <si>
    <t>Horní nám. 5</t>
  </si>
  <si>
    <t>Gymnazijní 257</t>
  </si>
  <si>
    <t>Božetěchova 3</t>
  </si>
  <si>
    <t>tř. 17.listopadu 49</t>
  </si>
  <si>
    <t>772 11 Olomouc</t>
  </si>
  <si>
    <t>Školní 164</t>
  </si>
  <si>
    <t>U Hradiska 4</t>
  </si>
  <si>
    <t xml:space="preserve">774 00 Olomouc </t>
  </si>
  <si>
    <t>tř. Spojenců 11</t>
  </si>
  <si>
    <t>771 00 Olomouc</t>
  </si>
  <si>
    <t>Morav.nám. 681</t>
  </si>
  <si>
    <t>783 91 Uničov</t>
  </si>
  <si>
    <t>Komenského 677</t>
  </si>
  <si>
    <t>J. Sigmunda 242</t>
  </si>
  <si>
    <t>793 49 Lutín</t>
  </si>
  <si>
    <t>Rooseveltova 79</t>
  </si>
  <si>
    <t>Štursova 14</t>
  </si>
  <si>
    <t>772 86 Olomouc</t>
  </si>
  <si>
    <t>Opavská 4</t>
  </si>
  <si>
    <t>Na Vozovce 32</t>
  </si>
  <si>
    <t>Kavaleristů 6</t>
  </si>
  <si>
    <t>Základní umělecká škola M. Stibora - výtv. obor</t>
  </si>
  <si>
    <t>Pionýrská 4</t>
  </si>
  <si>
    <t>Jungmannova 740</t>
  </si>
  <si>
    <t>Dvořákova 349</t>
  </si>
  <si>
    <t>793 05 Mor. Beroun</t>
  </si>
  <si>
    <t>tř. 17.listopadu 47</t>
  </si>
  <si>
    <t>771 74 Olomouc</t>
  </si>
  <si>
    <t>Komenského 719/6</t>
  </si>
  <si>
    <t>Nádražní 530</t>
  </si>
  <si>
    <t>U Sportovní haly 1a</t>
  </si>
  <si>
    <t>saldo</t>
  </si>
  <si>
    <t>Základní škola a Mateřská škola Libavá</t>
  </si>
  <si>
    <t>Základní škola Šternberk</t>
  </si>
  <si>
    <t>Základní škola, Dětský domov a Školní jídelna Litovel</t>
  </si>
  <si>
    <t>Základní škola Moravský Beroun</t>
  </si>
  <si>
    <t>Střední průmyslová škola strojnická Olomouc</t>
  </si>
  <si>
    <t>Dům dětí a mládeže Olomouc</t>
  </si>
  <si>
    <t>Název organizace :</t>
  </si>
  <si>
    <t>……………………………………….……..………………………………………..…………………………………</t>
  </si>
  <si>
    <t>………………………………                                                                  ………….…..……………………………</t>
  </si>
  <si>
    <t>daň z příjmů,dodatečné odvody daně z příjmů (nákladová položka)</t>
  </si>
  <si>
    <t>Výsledek hospodaření /po zdanění/</t>
  </si>
  <si>
    <t>Rozdělení výsledku hospodaření</t>
  </si>
  <si>
    <t>v Kč</t>
  </si>
  <si>
    <t>Schválená částka</t>
  </si>
  <si>
    <t>% plnění</t>
  </si>
  <si>
    <t>Neinvestiční příspěvek /odpisy/</t>
  </si>
  <si>
    <t>Neinvestiční příspěvek /nájemné/</t>
  </si>
  <si>
    <t>jednotka -  Kč na 2 des. místa</t>
  </si>
  <si>
    <t>Finanční krytí k</t>
  </si>
  <si>
    <t>Gymnázium, Olomouc, Čajkovského 9</t>
  </si>
  <si>
    <t>Gymnázium, Šternberk</t>
  </si>
  <si>
    <t>Střední škola polygrafická, Olomouc</t>
  </si>
  <si>
    <t>Mateřská škola Olomouc</t>
  </si>
  <si>
    <t>Základní škola prof. V. Vejdovského Litovel</t>
  </si>
  <si>
    <t>Základní škola prof. Z. Matějčka Olomouc</t>
  </si>
  <si>
    <t>Gymnázium Jana Opletala, Litovel</t>
  </si>
  <si>
    <t>Slovanské gymnázium Olomouc</t>
  </si>
  <si>
    <t>Gymnázium Olomouc - Hejčín</t>
  </si>
  <si>
    <t>Gymnázium, Uničov, Gymnazijní 257</t>
  </si>
  <si>
    <t>Obchodní akademie Olomouc</t>
  </si>
  <si>
    <t>Sigmundova střední škola strojírenská, Lutín</t>
  </si>
  <si>
    <t>Střední škola polytechnická, Olomouc</t>
  </si>
  <si>
    <t>Olomouc</t>
  </si>
  <si>
    <t>Olomouckého kraje</t>
  </si>
  <si>
    <t xml:space="preserve">                Mgr. Miroslav Gajdůšek, MBA</t>
  </si>
  <si>
    <t>tř. Svornosti 37/900</t>
  </si>
  <si>
    <t>Náměstí 150, Město Libavá</t>
  </si>
  <si>
    <t>Blanická 16, Olomouc</t>
  </si>
  <si>
    <t>I.P.Pavlova 6, Olomouc</t>
  </si>
  <si>
    <t>tř. Svornosti 37/900, Olomouc</t>
  </si>
  <si>
    <t>00601683</t>
  </si>
  <si>
    <t xml:space="preserve">nám. P. Otakara 777, Litovel </t>
  </si>
  <si>
    <t>00601802</t>
  </si>
  <si>
    <t>Svatoplukova 11, Olomouc - Řepčín</t>
  </si>
  <si>
    <t>B. Dvorského 17, Olomouc - Svatý Kopeček</t>
  </si>
  <si>
    <t>00601691</t>
  </si>
  <si>
    <t>Olomoucká 76, Šternberk</t>
  </si>
  <si>
    <t>61989789</t>
  </si>
  <si>
    <t>Základní škola, Šternberská 35, Uničov</t>
  </si>
  <si>
    <t>Šternberská 35, Uničov</t>
  </si>
  <si>
    <t>61989762</t>
  </si>
  <si>
    <t>Palackého 938, Litovel</t>
  </si>
  <si>
    <t>61989771</t>
  </si>
  <si>
    <t>Masarykova 357, Moravský Beroun</t>
  </si>
  <si>
    <t>60802782</t>
  </si>
  <si>
    <t>Opletalova 189, Litovel</t>
  </si>
  <si>
    <t>00601772</t>
  </si>
  <si>
    <t>Čajkovského 9, Olomouc</t>
  </si>
  <si>
    <t>00848956</t>
  </si>
  <si>
    <t>00601781</t>
  </si>
  <si>
    <t>Tomkova 45, Olomouc - Hejčín</t>
  </si>
  <si>
    <t>00601799</t>
  </si>
  <si>
    <t>Horní nám. 5, Šternberk</t>
  </si>
  <si>
    <t>00601764</t>
  </si>
  <si>
    <t>Gymnazijní 257, Uničov</t>
  </si>
  <si>
    <t>00601756</t>
  </si>
  <si>
    <t>Božetěchova 3, Olomouc</t>
  </si>
  <si>
    <t>00844012</t>
  </si>
  <si>
    <t>00601748</t>
  </si>
  <si>
    <t>Střední průmyslová škola a Obchodní akademie Uničov</t>
  </si>
  <si>
    <t>Školní 164, Uničov</t>
  </si>
  <si>
    <t>00601730</t>
  </si>
  <si>
    <t>Střední škola zemědělská, Olomouc, U Hradiska 4</t>
  </si>
  <si>
    <t>U Hradiska 4, Olomouc</t>
  </si>
  <si>
    <t>00602035</t>
  </si>
  <si>
    <t>Pöttingova 2, Olomouc</t>
  </si>
  <si>
    <t>00601713</t>
  </si>
  <si>
    <t>00601721</t>
  </si>
  <si>
    <t>SZdrŠ a VOŠ zdravotnická Emanuela Pöttinga</t>
  </si>
  <si>
    <t>00600938</t>
  </si>
  <si>
    <t>Střední odborná škola a Střední odborné učiliště, Uničov</t>
  </si>
  <si>
    <t>Moravské nám. 681, Uničov</t>
  </si>
  <si>
    <t>00848824</t>
  </si>
  <si>
    <t>Komenského 677, Litovel</t>
  </si>
  <si>
    <t>00848875</t>
  </si>
  <si>
    <t>J. Sigmunda 242, Lutín</t>
  </si>
  <si>
    <t>66935733</t>
  </si>
  <si>
    <t>00845337</t>
  </si>
  <si>
    <t>Rooseveltova 79, Olomouc</t>
  </si>
  <si>
    <t>13643606</t>
  </si>
  <si>
    <t>Střední Novosadská 55, Olomouc</t>
  </si>
  <si>
    <t>00848778</t>
  </si>
  <si>
    <t>Štursova 14, Olomouc</t>
  </si>
  <si>
    <t>00577448</t>
  </si>
  <si>
    <t>Střední škola technická a obchodní, Olomouc</t>
  </si>
  <si>
    <t>14451085</t>
  </si>
  <si>
    <t>Opavská 4, Šternberk</t>
  </si>
  <si>
    <t>00848794</t>
  </si>
  <si>
    <t>Základní umělecká škola Iši Krejčího Olomouc</t>
  </si>
  <si>
    <t>Na Vozovce 32, Olomouc</t>
  </si>
  <si>
    <t>47654236</t>
  </si>
  <si>
    <t>Základní umělecká škola "Žerotín", Olomouc</t>
  </si>
  <si>
    <t>Kavaleristů 6, Olomouc</t>
  </si>
  <si>
    <t>00096725</t>
  </si>
  <si>
    <t>ZUŠ Miloslava Stibora - výtvarný obor, Olomouc</t>
  </si>
  <si>
    <t>Pionýrská 4, Olomouc</t>
  </si>
  <si>
    <t>47654279</t>
  </si>
  <si>
    <t>Základní umělecká škola Litovel</t>
  </si>
  <si>
    <t>Jungmannova 740, Litovel</t>
  </si>
  <si>
    <t>47654325</t>
  </si>
  <si>
    <t>Základní umělecká škola, Uničov, Litovelská 190</t>
  </si>
  <si>
    <t>Litovelská 190, Uničov</t>
  </si>
  <si>
    <t>47654244</t>
  </si>
  <si>
    <t>Základní umělecká škola, Moravský Beroun</t>
  </si>
  <si>
    <t>Dvořákova 349, Moravský Beroun</t>
  </si>
  <si>
    <t>00852716</t>
  </si>
  <si>
    <t>00096792</t>
  </si>
  <si>
    <t>Dům dětí a mládeže Litovel</t>
  </si>
  <si>
    <t>Komenského 719/6, Litovel</t>
  </si>
  <si>
    <t>61989738</t>
  </si>
  <si>
    <t>Dům dětí a mládeže Vila Tereza, Uničov</t>
  </si>
  <si>
    <t>Nádražní 530, Uničov</t>
  </si>
  <si>
    <t>47654392</t>
  </si>
  <si>
    <t>Dětský domov a Školní jídelna, Olomouc</t>
  </si>
  <si>
    <t>00849235</t>
  </si>
  <si>
    <t>60338911</t>
  </si>
  <si>
    <t>Odvody z investičního fondu /odpisy/</t>
  </si>
  <si>
    <t>Odvody z investičního fondu /spolufin. akcí/</t>
  </si>
  <si>
    <t>Jazyková škola s právem státní jazykové zkoušky</t>
  </si>
  <si>
    <t xml:space="preserve">Částka </t>
  </si>
  <si>
    <t>Správce:  vedoucí odboru</t>
  </si>
  <si>
    <t>nerozp.</t>
  </si>
  <si>
    <t>Základní škola a Mateřská škola</t>
  </si>
  <si>
    <t>Mateřská škola</t>
  </si>
  <si>
    <t xml:space="preserve">Základní škola a Mateřská škola při FN </t>
  </si>
  <si>
    <t>Základní škola prof. V. Vejdovského</t>
  </si>
  <si>
    <t>Základní škola prof. Z. Matějčka</t>
  </si>
  <si>
    <t xml:space="preserve">Základní škola </t>
  </si>
  <si>
    <t>Základní škola</t>
  </si>
  <si>
    <t xml:space="preserve">Základní škola, Dětský domov a Školní jídelna </t>
  </si>
  <si>
    <t>Gymnázium Jana Opletala</t>
  </si>
  <si>
    <t>Gymnázium</t>
  </si>
  <si>
    <t>Slovanské gymnázium</t>
  </si>
  <si>
    <t xml:space="preserve">Gymnázium </t>
  </si>
  <si>
    <t>Střední průmyslová škola strojnická</t>
  </si>
  <si>
    <t xml:space="preserve">Střední průmyslová škola a OA </t>
  </si>
  <si>
    <t>Střední škola zemědělská</t>
  </si>
  <si>
    <t xml:space="preserve">Jazyková škola s právem SJZ </t>
  </si>
  <si>
    <t>Obchodní akademie</t>
  </si>
  <si>
    <t>Střední odborná škola a SOU</t>
  </si>
  <si>
    <t>Sigmundova střední škola strojírenská</t>
  </si>
  <si>
    <t>Střední škola polytechnická</t>
  </si>
  <si>
    <t>Střední škola polygrafická</t>
  </si>
  <si>
    <t>Střední škola technická a obchodní</t>
  </si>
  <si>
    <t xml:space="preserve">Základní umělecká škola  Iši Krejčího </t>
  </si>
  <si>
    <t>Základní umělecká škola „Žerotín“</t>
  </si>
  <si>
    <t>Základní umělecká škola</t>
  </si>
  <si>
    <t xml:space="preserve">Dům dětí a mládeže </t>
  </si>
  <si>
    <t>Dům dětí a mládeže</t>
  </si>
  <si>
    <t>Dům dětí a mládeže Vila Tereza</t>
  </si>
  <si>
    <t>Dětský domov a Školní jídelna</t>
  </si>
  <si>
    <t>Střední škola logistiky a chemie</t>
  </si>
  <si>
    <t>U Hradiska 29</t>
  </si>
  <si>
    <t xml:space="preserve">Střední škola logistiky a chemie, Olomouc </t>
  </si>
  <si>
    <t>U Hradiska 29, Olomouc</t>
  </si>
  <si>
    <t>SOŠ obchodu a služeb</t>
  </si>
  <si>
    <t>Litovelská 190</t>
  </si>
  <si>
    <t>Pedagogicko-psychologická poradna  OK</t>
  </si>
  <si>
    <t>Stř. Novosadská 55</t>
  </si>
  <si>
    <t>Pöttingova 2</t>
  </si>
  <si>
    <t>tř. J. z Poděbrad 13</t>
  </si>
  <si>
    <t>nám. P. Otakara 777</t>
  </si>
  <si>
    <t>SZŠ a VOŠ zdravotnická Emanuela Pöttinga</t>
  </si>
  <si>
    <t>tř. Jiřího z Poděbrad 13, Olomouc</t>
  </si>
  <si>
    <t>tř.  17. listopadu 49, Olomouc</t>
  </si>
  <si>
    <t>tř. Spojenců 11, Olomouc</t>
  </si>
  <si>
    <t>tř. 17. listopadu 47, Olomouc</t>
  </si>
  <si>
    <t>Základní škola a Mateřská škola logopedická Olomouc</t>
  </si>
  <si>
    <t>Pedagogicko - psychologická poradna Olomouckého kraje</t>
  </si>
  <si>
    <t>Střední odborná škola Litovel</t>
  </si>
  <si>
    <t xml:space="preserve">Střední odborná škola  </t>
  </si>
  <si>
    <t>Kosinova 872/4, Olomouc</t>
  </si>
  <si>
    <t>Kosinova 872/4</t>
  </si>
  <si>
    <t>záporný</t>
  </si>
  <si>
    <t>nulový</t>
  </si>
  <si>
    <t>kladný</t>
  </si>
  <si>
    <t>změna</t>
  </si>
  <si>
    <t>Školní jídelna Olomouc - Hejčín, p.o.</t>
  </si>
  <si>
    <t>Olomouc - Hejčín</t>
  </si>
  <si>
    <t xml:space="preserve">772 00 </t>
  </si>
  <si>
    <t>Z celkového počtu 45 organizací okresu Olomouc skončilo:</t>
  </si>
  <si>
    <t>Stav k 1.1.2011</t>
  </si>
  <si>
    <t>Školní jídelna Olomouc - Hejčín, příspěvková organizace</t>
  </si>
  <si>
    <t>jednotka - Kč na 2 des. místa</t>
  </si>
  <si>
    <t>Pozn.: Vynaložené odpisy nad stanovený limit byly finančně pokryty z provozních prostředků organizace- 59,- Kč.</t>
  </si>
  <si>
    <t>Pozn.: Vynaložené odpisy nad stanovený limit byly finančně pokryty z provozních prostředků organizace- 37,72 Kč.</t>
  </si>
  <si>
    <t>Pozn.: Vynaložené odpisy nad stanovený limit byly finančně pokryty z provozních prostředků organizace- 356,- Kč.</t>
  </si>
  <si>
    <t>Pozn.: Vynaložené odpisy nad stanovený limit byly finančně pokryty z provozních prostředků organizace- 27 521,60 Kč.</t>
  </si>
  <si>
    <t>Pozn.: Odvod z investičního fondu (k navýšení neinvestičního příspěvku na provoz - mzdové náklady) ve výši 12 000,- Kč.</t>
  </si>
  <si>
    <t>Pozn.: Vynaložené odpisy nad stanovený limit byly finančně pokryty z provozních prostředků organizace- 0,60 Kč.</t>
  </si>
  <si>
    <r>
      <t>Ztráta 45 405,73 Kč bude pokryta ze zlepšeného hospodářského výsledku v následujících letech (37 053,44 Kč) a z prostředků rezervního fondu (8 352,29 Kč) v souladu s ust. § 30, odst. 3d) zákona č. 250/2000 Sb., o rozpočtových pravidlech územních rozpočtů ve znění pozdějších předpisů -</t>
    </r>
    <r>
      <rPr>
        <b/>
        <sz val="9"/>
        <rFont val="Arial"/>
        <family val="2"/>
        <charset val="238"/>
      </rPr>
      <t xml:space="preserve"> použití prostředků rezervního fondu, vyjma poskytnutých darů.</t>
    </r>
  </si>
  <si>
    <t>Pozn.: Vynaložené odpisy nad stanovený limit byly finančně pokryty z provozních prostředků organizace- 398,- Kč.</t>
  </si>
  <si>
    <t>Pozn.: Vynaložené odpisy nad stanovený limit byly finančně pokryty z provozních prostředků organizace- 8 069,- Kč.</t>
  </si>
  <si>
    <t>Zlepšený výsledek hospodaření za rok 2011 ve výši 1 814 329,09 Kč bude použit k úhradě ztráty z minulých let, která je k 31.12. 2011 ve výši -3 015 093,79 Kč. Zbylá část (-1 200 764,70) bude uhrazena ze zlepšeného výsledku hospodaření v následujících letech.</t>
  </si>
  <si>
    <t>Pozn.: Odvod z investičního fondu (oddělení školní jídelny) ve výši 1 000 000,- Kč.</t>
  </si>
  <si>
    <t>Pozn.: Vynaložené odpisy nad stanovený limit byly finančně pokryty z provozních prostředků organizace- 328,- Kč.</t>
  </si>
  <si>
    <t>Zlepšený výsledek hospodaření za rok 2011 ve výši 247 327,64 Kč bude použit k úhradě ztráty z minulých let, která je k 31.12. 2011 ve výši -4 354 021,69 Kč. Zbylá část (-4 106 694,05) bude uhrazena ze zlepšeného výsledku hospodaření v následujících letech.</t>
  </si>
  <si>
    <r>
      <t xml:space="preserve">Ztráta 9 805,92 Kč bude pokryta z prostředků rezervního fondu v souladu s ust. § 30, odst. 3d) zákona č. 250/2000 Sb., o rozpočtových pravidlech územních rozpočtů ve znění pozdějších předpisů </t>
    </r>
    <r>
      <rPr>
        <b/>
        <sz val="10"/>
        <rFont val="Arial"/>
        <family val="2"/>
        <charset val="238"/>
      </rPr>
      <t>- použití prostředků rezervního fondu, vyjma poskytnutých darů.</t>
    </r>
  </si>
  <si>
    <t>Pozn. 1: Vynaložené odpisy nad stanovený limit byly finančně pokryty z provozních prostředků organizace- 0,40 Kč.</t>
  </si>
  <si>
    <t>Pozn. 2: PO byl nařízen odvod z investičního fondu jako spolufinancování investiční akce ve výši 300 000,- Kč. Organizace z důvodu nedostatku finančních prostředků na investičním fondu, hradila část nařízeného odvodu ve výši 63 000,- Kč z vlastních prostředků.</t>
  </si>
  <si>
    <t>Pozn. 2: Vynaložené odpisy nad stanovený limit byly finančně pokryty z provozních prostředků organizace- 69,- Kč.</t>
  </si>
  <si>
    <t>Pozn. : Vynaložené odpisy nad stanovený limit byly finančně pokryty z provozních prostředků organizace- 6 349,- Kč.</t>
  </si>
  <si>
    <t>Pozn.: Vynaložené odpisy nad stanovený limit byly finančně pokryty z provozních prostředků organizace- 51 475,- Kč.</t>
  </si>
  <si>
    <r>
      <t>Ztráta 331 580,43 Kč bude pokryta z prostředků rezervního fondu v souladu s ust. § 30, odst. 3d) zákona č. 250/2000 Sb., o rozpočtových pravidlech územních rozpočtů ve znění pozdějších předpisů -</t>
    </r>
    <r>
      <rPr>
        <b/>
        <sz val="10"/>
        <rFont val="Arial"/>
        <family val="2"/>
        <charset val="238"/>
      </rPr>
      <t xml:space="preserve"> použití prostředků rezervního fondu, vyjma poskytnutých darů.</t>
    </r>
  </si>
  <si>
    <r>
      <t>Ztráta 26 921,70 Kč bude pokryta z prostředků rezervního fondu v souladu s ust. § 30, odst. 3d) zákona č. 250/2000 Sb., o rozpočtových pravidlech územních rozpočtů ve znění pozdějších předpisů -</t>
    </r>
    <r>
      <rPr>
        <b/>
        <sz val="10"/>
        <rFont val="Arial"/>
        <family val="2"/>
        <charset val="238"/>
      </rPr>
      <t xml:space="preserve"> použití prostředků rezervního fondu, vyjma poskytnutých darů.</t>
    </r>
  </si>
  <si>
    <t>U Sportovní haly 1a/544, Olomouc</t>
  </si>
  <si>
    <t>72543850</t>
  </si>
  <si>
    <t>U Sportovní haly 1a, Olomouc</t>
  </si>
  <si>
    <t xml:space="preserve"> -   2 organizace s vyrovnaným výsledkem hospodaření</t>
  </si>
  <si>
    <t xml:space="preserve"> -   5 organizací ve ztrátě v celkové výši -620 233,28 Kč  </t>
  </si>
  <si>
    <t xml:space="preserve"> - 38 organizací se zlepšeným výsledkem hospodaření v celkové výši 6 452 679,78 Kč</t>
  </si>
  <si>
    <t>Rekapitulace hospodaření /výsledek hospodaření/  za rok  2011  - okres Olomouc</t>
  </si>
  <si>
    <t>Pozn.: Překročení limitu mzdových prostředků o 25 445,- Kč bylo z důvodu nákladů na projekt ESF (mzdy), překročení bylo hrazeno ze zdrojů projektu ESF.</t>
  </si>
  <si>
    <t>Pozn.: Vynaložené odpisy nad stanovený limit byly finančně pokryty z vlastních prostředků organizace- 48,- Kč.</t>
  </si>
  <si>
    <t>Ztráta 206 519,50 Kč bude uhrazena ze zlepšeného hospodářského výsledku v následujících letech (neuhrazená ztráta minulých let k 31.12.2011 je - 288 397,90 Kč).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</si>
</sst>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0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Comic Sans MS"/>
      <family val="4"/>
      <charset val="238"/>
    </font>
    <font>
      <b/>
      <sz val="11"/>
      <name val="Comic Sans MS"/>
      <family val="4"/>
      <charset val="238"/>
    </font>
    <font>
      <b/>
      <sz val="11"/>
      <color indexed="19"/>
      <name val="Comic Sans MS"/>
      <family val="4"/>
      <charset val="238"/>
    </font>
    <font>
      <b/>
      <sz val="10"/>
      <color indexed="19"/>
      <name val="Comic Sans MS"/>
      <family val="4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sz val="8"/>
      <name val="Arial"/>
      <family val="2"/>
      <charset val="238"/>
    </font>
    <font>
      <b/>
      <sz val="12"/>
      <name val="Arial Black"/>
      <family val="2"/>
      <charset val="238"/>
    </font>
    <font>
      <b/>
      <sz val="11"/>
      <name val="Arial Black"/>
      <family val="2"/>
      <charset val="238"/>
    </font>
    <font>
      <sz val="10"/>
      <name val="Arial Black"/>
      <family val="2"/>
      <charset val="238"/>
    </font>
    <font>
      <b/>
      <sz val="11"/>
      <color indexed="19"/>
      <name val="Arial Black"/>
      <family val="2"/>
      <charset val="238"/>
    </font>
    <font>
      <sz val="11"/>
      <name val="Arial Black"/>
      <family val="2"/>
      <charset val="238"/>
    </font>
    <font>
      <sz val="8"/>
      <name val="Arial"/>
      <family val="2"/>
      <charset val="238"/>
    </font>
    <font>
      <b/>
      <sz val="10"/>
      <name val="Comic Sans MS"/>
      <family val="4"/>
      <charset val="238"/>
    </font>
    <font>
      <b/>
      <sz val="11"/>
      <name val="Arial"/>
      <family val="2"/>
      <charset val="238"/>
    </font>
    <font>
      <b/>
      <sz val="12"/>
      <name val="Comic Sans MS"/>
      <family val="4"/>
      <charset val="238"/>
    </font>
    <font>
      <sz val="12"/>
      <name val="Arial Black"/>
      <family val="2"/>
      <charset val="238"/>
    </font>
    <font>
      <sz val="10"/>
      <name val="Comic Sans MS"/>
      <family val="4"/>
      <charset val="238"/>
    </font>
    <font>
      <sz val="12"/>
      <name val="Arial"/>
      <family val="2"/>
      <charset val="238"/>
    </font>
    <font>
      <sz val="9"/>
      <name val="Arial"/>
      <family val="2"/>
      <charset val="238"/>
    </font>
    <font>
      <sz val="9"/>
      <name val="Arial"/>
      <family val="2"/>
      <charset val="238"/>
    </font>
    <font>
      <b/>
      <sz val="12"/>
      <name val="Arial"/>
      <family val="2"/>
      <charset val="238"/>
    </font>
    <font>
      <u/>
      <sz val="12"/>
      <name val="Arial Black"/>
      <family val="2"/>
      <charset val="238"/>
    </font>
    <font>
      <sz val="11"/>
      <name val="Arial"/>
      <family val="2"/>
      <charset val="238"/>
    </font>
    <font>
      <sz val="11"/>
      <name val="Comic Sans MS"/>
      <family val="4"/>
      <charset val="238"/>
    </font>
    <font>
      <sz val="12"/>
      <name val="Arial Black"/>
      <family val="2"/>
    </font>
    <font>
      <sz val="12"/>
      <name val="Arial"/>
      <family val="2"/>
      <charset val="238"/>
    </font>
    <font>
      <b/>
      <sz val="14"/>
      <name val="Arial"/>
      <family val="2"/>
      <charset val="238"/>
    </font>
    <font>
      <b/>
      <sz val="12"/>
      <name val="Arial"/>
      <family val="2"/>
      <charset val="238"/>
    </font>
    <font>
      <b/>
      <sz val="9"/>
      <name val="Arial"/>
      <family val="2"/>
      <charset val="238"/>
    </font>
    <font>
      <sz val="14"/>
      <name val="Arial"/>
      <family val="2"/>
      <charset val="238"/>
    </font>
    <font>
      <b/>
      <sz val="14"/>
      <name val="Arial Black"/>
      <family val="2"/>
      <charset val="238"/>
    </font>
    <font>
      <sz val="14"/>
      <name val="Arial Black"/>
      <family val="2"/>
      <charset val="238"/>
    </font>
    <font>
      <sz val="10"/>
      <color indexed="19"/>
      <name val="Arial"/>
      <family val="2"/>
      <charset val="238"/>
    </font>
    <font>
      <sz val="10"/>
      <color indexed="10"/>
      <name val="Arial"/>
      <family val="2"/>
      <charset val="238"/>
    </font>
    <font>
      <sz val="10"/>
      <name val="Arial"/>
      <family val="2"/>
      <charset val="238"/>
    </font>
    <font>
      <sz val="10"/>
      <color indexed="10"/>
      <name val="Arial"/>
      <family val="2"/>
      <charset val="238"/>
    </font>
    <font>
      <vertAlign val="superscript"/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color indexed="12"/>
      <name val="Arial"/>
      <family val="2"/>
      <charset val="238"/>
    </font>
    <font>
      <sz val="10"/>
      <color rgb="FFFF0000"/>
      <name val="Arial"/>
      <family val="2"/>
      <charset val="238"/>
    </font>
    <font>
      <sz val="8"/>
      <color rgb="FFFF0000"/>
      <name val="Arial"/>
      <family val="2"/>
      <charset val="238"/>
    </font>
    <font>
      <b/>
      <sz val="11"/>
      <color rgb="FF808000"/>
      <name val="Comic Sans MS"/>
      <family val="4"/>
      <charset val="238"/>
    </font>
    <font>
      <b/>
      <u/>
      <sz val="16"/>
      <name val="Arial"/>
      <family val="2"/>
      <charset val="238"/>
    </font>
    <font>
      <b/>
      <u/>
      <sz val="12"/>
      <name val="Arial"/>
      <family val="2"/>
      <charset val="238"/>
    </font>
    <font>
      <sz val="12"/>
      <color rgb="FFFF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83">
    <border>
      <left/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hair">
        <color indexed="64"/>
      </bottom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hair">
        <color indexed="64"/>
      </right>
      <top style="thick">
        <color indexed="64"/>
      </top>
      <bottom/>
      <diagonal/>
    </border>
    <border>
      <left style="hair">
        <color indexed="64"/>
      </left>
      <right/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hair">
        <color indexed="64"/>
      </right>
      <top/>
      <bottom style="thick">
        <color indexed="64"/>
      </bottom>
      <diagonal/>
    </border>
    <border>
      <left style="hair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31">
    <xf numFmtId="0" fontId="0" fillId="0" borderId="0" xfId="0"/>
    <xf numFmtId="4" fontId="5" fillId="0" borderId="0" xfId="0" applyNumberFormat="1" applyFont="1" applyFill="1" applyBorder="1" applyAlignment="1" applyProtection="1">
      <alignment shrinkToFit="1"/>
      <protection hidden="1"/>
    </xf>
    <xf numFmtId="0" fontId="17" fillId="0" borderId="0" xfId="0" applyFont="1" applyFill="1" applyBorder="1" applyProtection="1">
      <protection hidden="1"/>
    </xf>
    <xf numFmtId="0" fontId="5" fillId="0" borderId="0" xfId="0" applyFont="1" applyFill="1" applyBorder="1" applyProtection="1">
      <protection hidden="1"/>
    </xf>
    <xf numFmtId="0" fontId="30" fillId="0" borderId="0" xfId="0" applyFont="1" applyFill="1"/>
    <xf numFmtId="0" fontId="0" fillId="0" borderId="0" xfId="0" applyFill="1" applyBorder="1"/>
    <xf numFmtId="0" fontId="24" fillId="0" borderId="1" xfId="0" applyFont="1" applyFill="1" applyBorder="1"/>
    <xf numFmtId="0" fontId="24" fillId="0" borderId="2" xfId="0" applyFont="1" applyFill="1" applyBorder="1"/>
    <xf numFmtId="4" fontId="3" fillId="0" borderId="3" xfId="0" applyNumberFormat="1" applyFont="1" applyFill="1" applyBorder="1"/>
    <xf numFmtId="4" fontId="3" fillId="0" borderId="4" xfId="0" applyNumberFormat="1" applyFont="1" applyFill="1" applyBorder="1"/>
    <xf numFmtId="4" fontId="3" fillId="0" borderId="5" xfId="0" applyNumberFormat="1" applyFont="1" applyFill="1" applyBorder="1"/>
    <xf numFmtId="4" fontId="10" fillId="0" borderId="3" xfId="0" applyNumberFormat="1" applyFont="1" applyFill="1" applyBorder="1"/>
    <xf numFmtId="4" fontId="10" fillId="0" borderId="6" xfId="0" applyNumberFormat="1" applyFont="1" applyFill="1" applyBorder="1"/>
    <xf numFmtId="10" fontId="10" fillId="0" borderId="8" xfId="0" applyNumberFormat="1" applyFont="1" applyFill="1" applyBorder="1"/>
    <xf numFmtId="10" fontId="10" fillId="0" borderId="9" xfId="0" applyNumberFormat="1" applyFont="1" applyFill="1" applyBorder="1"/>
    <xf numFmtId="10" fontId="10" fillId="0" borderId="10" xfId="0" applyNumberFormat="1" applyFont="1" applyFill="1" applyBorder="1"/>
    <xf numFmtId="10" fontId="10" fillId="0" borderId="11" xfId="0" applyNumberFormat="1" applyFont="1" applyFill="1" applyBorder="1"/>
    <xf numFmtId="0" fontId="10" fillId="0" borderId="0" xfId="0" applyFont="1" applyFill="1" applyBorder="1"/>
    <xf numFmtId="4" fontId="10" fillId="0" borderId="12" xfId="0" applyNumberFormat="1" applyFont="1" applyFill="1" applyBorder="1"/>
    <xf numFmtId="4" fontId="10" fillId="0" borderId="0" xfId="0" applyNumberFormat="1" applyFont="1" applyFill="1" applyBorder="1"/>
    <xf numFmtId="10" fontId="10" fillId="0" borderId="0" xfId="0" applyNumberFormat="1" applyFont="1" applyFill="1" applyBorder="1"/>
    <xf numFmtId="0" fontId="10" fillId="0" borderId="15" xfId="0" applyFont="1" applyFill="1" applyBorder="1"/>
    <xf numFmtId="0" fontId="10" fillId="0" borderId="16" xfId="0" applyFont="1" applyFill="1" applyBorder="1"/>
    <xf numFmtId="0" fontId="10" fillId="0" borderId="17" xfId="0" applyFont="1" applyFill="1" applyBorder="1"/>
    <xf numFmtId="10" fontId="10" fillId="0" borderId="12" xfId="0" applyNumberFormat="1" applyFont="1" applyFill="1" applyBorder="1"/>
    <xf numFmtId="0" fontId="3" fillId="0" borderId="0" xfId="0" applyFont="1" applyFill="1" applyAlignment="1" applyProtection="1">
      <alignment horizontal="right"/>
      <protection hidden="1"/>
    </xf>
    <xf numFmtId="4" fontId="25" fillId="0" borderId="0" xfId="0" applyNumberFormat="1" applyFont="1" applyFill="1" applyBorder="1" applyAlignment="1" applyProtection="1">
      <alignment shrinkToFit="1"/>
      <protection hidden="1"/>
    </xf>
    <xf numFmtId="4" fontId="25" fillId="0" borderId="0" xfId="0" applyNumberFormat="1" applyFont="1" applyFill="1" applyAlignment="1" applyProtection="1">
      <alignment shrinkToFit="1"/>
      <protection hidden="1"/>
    </xf>
    <xf numFmtId="4" fontId="2" fillId="0" borderId="0" xfId="0" applyNumberFormat="1" applyFont="1" applyFill="1" applyBorder="1" applyAlignment="1" applyProtection="1">
      <alignment shrinkToFit="1"/>
      <protection hidden="1"/>
    </xf>
    <xf numFmtId="4" fontId="18" fillId="0" borderId="0" xfId="0" applyNumberFormat="1" applyFont="1" applyFill="1" applyBorder="1" applyAlignment="1" applyProtection="1">
      <alignment shrinkToFit="1"/>
      <protection hidden="1"/>
    </xf>
    <xf numFmtId="4" fontId="27" fillId="0" borderId="0" xfId="0" applyNumberFormat="1" applyFont="1" applyFill="1" applyBorder="1" applyAlignment="1" applyProtection="1">
      <alignment shrinkToFit="1"/>
      <protection hidden="1"/>
    </xf>
    <xf numFmtId="4" fontId="3" fillId="0" borderId="20" xfId="0" applyNumberFormat="1" applyFont="1" applyFill="1" applyBorder="1"/>
    <xf numFmtId="10" fontId="16" fillId="0" borderId="0" xfId="0" applyNumberFormat="1" applyFont="1" applyFill="1" applyBorder="1"/>
    <xf numFmtId="0" fontId="24" fillId="0" borderId="21" xfId="0" applyFont="1" applyFill="1" applyBorder="1"/>
    <xf numFmtId="4" fontId="3" fillId="0" borderId="12" xfId="0" applyNumberFormat="1" applyFont="1" applyFill="1" applyBorder="1"/>
    <xf numFmtId="4" fontId="3" fillId="0" borderId="22" xfId="0" applyNumberFormat="1" applyFont="1" applyFill="1" applyBorder="1"/>
    <xf numFmtId="4" fontId="3" fillId="0" borderId="23" xfId="0" applyNumberFormat="1" applyFont="1" applyFill="1" applyBorder="1"/>
    <xf numFmtId="10" fontId="10" fillId="0" borderId="25" xfId="0" applyNumberFormat="1" applyFont="1" applyFill="1" applyBorder="1"/>
    <xf numFmtId="10" fontId="10" fillId="0" borderId="26" xfId="0" applyNumberFormat="1" applyFont="1" applyFill="1" applyBorder="1"/>
    <xf numFmtId="10" fontId="16" fillId="0" borderId="26" xfId="0" applyNumberFormat="1" applyFont="1" applyFill="1" applyBorder="1"/>
    <xf numFmtId="10" fontId="10" fillId="0" borderId="27" xfId="0" applyNumberFormat="1" applyFont="1" applyFill="1" applyBorder="1"/>
    <xf numFmtId="0" fontId="0" fillId="0" borderId="12" xfId="0" applyFill="1" applyBorder="1"/>
    <xf numFmtId="4" fontId="10" fillId="0" borderId="29" xfId="0" applyNumberFormat="1" applyFont="1" applyFill="1" applyBorder="1"/>
    <xf numFmtId="4" fontId="10" fillId="0" borderId="30" xfId="0" applyNumberFormat="1" applyFont="1" applyFill="1" applyBorder="1"/>
    <xf numFmtId="0" fontId="23" fillId="0" borderId="32" xfId="0" applyFont="1" applyFill="1" applyBorder="1"/>
    <xf numFmtId="0" fontId="23" fillId="0" borderId="33" xfId="0" applyFont="1" applyFill="1" applyBorder="1"/>
    <xf numFmtId="4" fontId="0" fillId="0" borderId="34" xfId="0" applyNumberFormat="1" applyFill="1" applyBorder="1"/>
    <xf numFmtId="4" fontId="0" fillId="0" borderId="20" xfId="0" applyNumberFormat="1" applyFill="1" applyBorder="1"/>
    <xf numFmtId="4" fontId="0" fillId="0" borderId="35" xfId="0" applyNumberFormat="1" applyFill="1" applyBorder="1"/>
    <xf numFmtId="4" fontId="0" fillId="0" borderId="12" xfId="0" applyNumberFormat="1" applyFill="1" applyBorder="1"/>
    <xf numFmtId="0" fontId="0" fillId="0" borderId="1" xfId="0" applyNumberFormat="1" applyFill="1" applyBorder="1" applyAlignment="1">
      <alignment wrapText="1"/>
    </xf>
    <xf numFmtId="0" fontId="23" fillId="0" borderId="10" xfId="0" applyFont="1" applyFill="1" applyBorder="1"/>
    <xf numFmtId="4" fontId="10" fillId="0" borderId="12" xfId="0" applyNumberFormat="1" applyFont="1" applyFill="1" applyBorder="1" applyAlignment="1"/>
    <xf numFmtId="0" fontId="26" fillId="0" borderId="0" xfId="0" applyFont="1" applyFill="1" applyProtection="1">
      <protection hidden="1"/>
    </xf>
    <xf numFmtId="0" fontId="22" fillId="0" borderId="0" xfId="0" applyFont="1" applyFill="1" applyProtection="1">
      <protection hidden="1"/>
    </xf>
    <xf numFmtId="0" fontId="0" fillId="0" borderId="0" xfId="0" applyFill="1" applyProtection="1">
      <protection hidden="1"/>
    </xf>
    <xf numFmtId="0" fontId="0" fillId="0" borderId="0" xfId="0" applyFill="1"/>
    <xf numFmtId="0" fontId="11" fillId="0" borderId="0" xfId="0" applyFont="1" applyFill="1" applyAlignment="1" applyProtection="1">
      <protection hidden="1"/>
    </xf>
    <xf numFmtId="0" fontId="0" fillId="0" borderId="0" xfId="0" applyFill="1" applyAlignment="1"/>
    <xf numFmtId="0" fontId="25" fillId="0" borderId="0" xfId="0" applyFont="1" applyFill="1" applyProtection="1">
      <protection hidden="1"/>
    </xf>
    <xf numFmtId="0" fontId="11" fillId="0" borderId="0" xfId="0" applyFont="1" applyFill="1" applyProtection="1">
      <protection hidden="1"/>
    </xf>
    <xf numFmtId="49" fontId="3" fillId="0" borderId="0" xfId="0" applyNumberFormat="1" applyFont="1" applyFill="1" applyAlignment="1" applyProtection="1">
      <alignment horizontal="left"/>
      <protection hidden="1"/>
    </xf>
    <xf numFmtId="0" fontId="0" fillId="0" borderId="0" xfId="0" applyFill="1" applyAlignment="1" applyProtection="1">
      <alignment horizontal="left"/>
      <protection hidden="1"/>
    </xf>
    <xf numFmtId="0" fontId="13" fillId="0" borderId="0" xfId="0" applyFont="1" applyFill="1" applyAlignment="1" applyProtection="1">
      <alignment shrinkToFit="1"/>
      <protection hidden="1"/>
    </xf>
    <xf numFmtId="0" fontId="3" fillId="0" borderId="0" xfId="0" applyFont="1" applyFill="1" applyAlignment="1" applyProtection="1">
      <alignment horizontal="right" vertical="center" shrinkToFit="1"/>
      <protection hidden="1"/>
    </xf>
    <xf numFmtId="0" fontId="0" fillId="0" borderId="0" xfId="0" applyFill="1" applyAlignment="1" applyProtection="1">
      <alignment horizontal="left" shrinkToFit="1"/>
      <protection hidden="1"/>
    </xf>
    <xf numFmtId="0" fontId="0" fillId="0" borderId="0" xfId="0" applyFill="1" applyAlignment="1" applyProtection="1">
      <alignment horizontal="right"/>
      <protection hidden="1"/>
    </xf>
    <xf numFmtId="0" fontId="2" fillId="0" borderId="0" xfId="0" applyFont="1" applyFill="1" applyProtection="1">
      <protection hidden="1"/>
    </xf>
    <xf numFmtId="0" fontId="1" fillId="0" borderId="0" xfId="0" applyFont="1" applyFill="1" applyProtection="1">
      <protection hidden="1"/>
    </xf>
    <xf numFmtId="0" fontId="13" fillId="0" borderId="0" xfId="0" applyFont="1" applyFill="1" applyBorder="1" applyAlignment="1" applyProtection="1">
      <alignment horizontal="center" vertical="center"/>
      <protection hidden="1"/>
    </xf>
    <xf numFmtId="0" fontId="15" fillId="0" borderId="0" xfId="0" applyFont="1" applyFill="1" applyBorder="1" applyAlignment="1" applyProtection="1">
      <alignment horizontal="right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1" fillId="0" borderId="0" xfId="0" applyFont="1" applyFill="1" applyBorder="1" applyProtection="1">
      <protection hidden="1"/>
    </xf>
    <xf numFmtId="0" fontId="3" fillId="0" borderId="0" xfId="0" applyFont="1" applyFill="1" applyBorder="1" applyAlignment="1" applyProtection="1">
      <alignment horizontal="right" shrinkToFit="1"/>
      <protection hidden="1"/>
    </xf>
    <xf numFmtId="0" fontId="3" fillId="0" borderId="0" xfId="0" applyFont="1" applyFill="1" applyBorder="1" applyAlignment="1" applyProtection="1">
      <alignment horizontal="center" shrinkToFit="1"/>
      <protection hidden="1"/>
    </xf>
    <xf numFmtId="0" fontId="8" fillId="0" borderId="0" xfId="0" applyFont="1" applyFill="1" applyAlignment="1" applyProtection="1">
      <alignment horizontal="right"/>
      <protection hidden="1"/>
    </xf>
    <xf numFmtId="0" fontId="3" fillId="0" borderId="0" xfId="0" applyFont="1" applyFill="1" applyAlignment="1">
      <alignment horizontal="right"/>
    </xf>
    <xf numFmtId="0" fontId="12" fillId="0" borderId="0" xfId="0" applyFont="1" applyFill="1" applyBorder="1" applyProtection="1">
      <protection hidden="1"/>
    </xf>
    <xf numFmtId="0" fontId="13" fillId="0" borderId="0" xfId="0" applyFont="1" applyFill="1" applyProtection="1">
      <protection hidden="1"/>
    </xf>
    <xf numFmtId="0" fontId="14" fillId="0" borderId="0" xfId="0" applyFont="1" applyFill="1" applyBorder="1" applyProtection="1">
      <protection hidden="1"/>
    </xf>
    <xf numFmtId="0" fontId="7" fillId="0" borderId="0" xfId="0" applyFont="1" applyFill="1" applyBorder="1" applyProtection="1">
      <protection hidden="1"/>
    </xf>
    <xf numFmtId="0" fontId="8" fillId="0" borderId="0" xfId="0" applyFont="1" applyFill="1" applyBorder="1" applyProtection="1">
      <protection hidden="1"/>
    </xf>
    <xf numFmtId="0" fontId="19" fillId="0" borderId="0" xfId="0" applyFont="1" applyFill="1" applyBorder="1" applyProtection="1">
      <protection hidden="1"/>
    </xf>
    <xf numFmtId="0" fontId="1" fillId="0" borderId="0" xfId="0" applyFont="1" applyFill="1"/>
    <xf numFmtId="0" fontId="5" fillId="0" borderId="0" xfId="0" applyFont="1" applyFill="1" applyBorder="1" applyProtection="1"/>
    <xf numFmtId="0" fontId="5" fillId="0" borderId="0" xfId="0" applyFont="1" applyFill="1" applyBorder="1"/>
    <xf numFmtId="0" fontId="19" fillId="0" borderId="0" xfId="0" applyFont="1" applyFill="1" applyBorder="1" applyProtection="1"/>
    <xf numFmtId="4" fontId="5" fillId="0" borderId="0" xfId="0" applyNumberFormat="1" applyFont="1" applyFill="1" applyBorder="1"/>
    <xf numFmtId="0" fontId="16" fillId="0" borderId="0" xfId="0" applyFont="1" applyFill="1" applyBorder="1" applyProtection="1"/>
    <xf numFmtId="0" fontId="35" fillId="0" borderId="0" xfId="0" applyFont="1" applyFill="1" applyBorder="1" applyProtection="1"/>
    <xf numFmtId="0" fontId="36" fillId="0" borderId="0" xfId="0" applyFont="1" applyFill="1"/>
    <xf numFmtId="4" fontId="36" fillId="0" borderId="0" xfId="0" applyNumberFormat="1" applyFont="1" applyFill="1" applyBorder="1" applyAlignment="1" applyProtection="1">
      <alignment shrinkToFit="1"/>
      <protection hidden="1"/>
    </xf>
    <xf numFmtId="0" fontId="1" fillId="0" borderId="0" xfId="0" applyFont="1" applyFill="1" applyBorder="1" applyProtection="1"/>
    <xf numFmtId="4" fontId="20" fillId="0" borderId="0" xfId="0" applyNumberFormat="1" applyFont="1" applyFill="1" applyBorder="1" applyAlignment="1" applyProtection="1">
      <alignment shrinkToFit="1"/>
      <protection hidden="1"/>
    </xf>
    <xf numFmtId="0" fontId="1" fillId="0" borderId="0" xfId="0" applyFont="1" applyFill="1" applyBorder="1" applyAlignment="1" applyProtection="1">
      <alignment horizontal="center"/>
      <protection hidden="1"/>
    </xf>
    <xf numFmtId="0" fontId="1" fillId="0" borderId="0" xfId="0" applyFont="1" applyFill="1" applyBorder="1" applyProtection="1">
      <protection locked="0"/>
    </xf>
    <xf numFmtId="0" fontId="12" fillId="0" borderId="0" xfId="0" applyFont="1" applyFill="1" applyBorder="1" applyProtection="1"/>
    <xf numFmtId="0" fontId="13" fillId="0" borderId="0" xfId="0" applyFont="1" applyFill="1" applyBorder="1" applyProtection="1"/>
    <xf numFmtId="0" fontId="21" fillId="0" borderId="0" xfId="0" applyFont="1" applyFill="1" applyBorder="1" applyProtection="1"/>
    <xf numFmtId="0" fontId="28" fillId="0" borderId="0" xfId="0" applyFont="1" applyFill="1" applyBorder="1" applyProtection="1"/>
    <xf numFmtId="4" fontId="27" fillId="0" borderId="0" xfId="0" applyNumberFormat="1" applyFont="1" applyFill="1" applyBorder="1" applyAlignment="1" applyProtection="1">
      <alignment horizontal="right" shrinkToFit="1"/>
      <protection hidden="1"/>
    </xf>
    <xf numFmtId="0" fontId="1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Alignment="1">
      <alignment wrapText="1" shrinkToFit="1"/>
    </xf>
    <xf numFmtId="0" fontId="15" fillId="0" borderId="0" xfId="0" applyFont="1" applyFill="1" applyBorder="1" applyProtection="1">
      <protection hidden="1"/>
    </xf>
    <xf numFmtId="4" fontId="29" fillId="0" borderId="0" xfId="0" applyNumberFormat="1" applyFont="1" applyFill="1" applyBorder="1" applyProtection="1">
      <protection hidden="1"/>
    </xf>
    <xf numFmtId="0" fontId="1" fillId="0" borderId="0" xfId="0" applyFont="1" applyFill="1" applyBorder="1" applyAlignment="1" applyProtection="1">
      <alignment shrinkToFit="1"/>
      <protection hidden="1"/>
    </xf>
    <xf numFmtId="0" fontId="1" fillId="0" borderId="0" xfId="0" applyFont="1" applyFill="1" applyBorder="1" applyAlignment="1" applyProtection="1">
      <alignment horizontal="right" shrinkToFit="1"/>
      <protection hidden="1"/>
    </xf>
    <xf numFmtId="0" fontId="1" fillId="0" borderId="0" xfId="0" applyFont="1" applyFill="1" applyBorder="1" applyAlignment="1" applyProtection="1">
      <alignment horizontal="right" indent="4"/>
      <protection locked="0"/>
    </xf>
    <xf numFmtId="0" fontId="3" fillId="0" borderId="0" xfId="0" applyFont="1" applyFill="1" applyBorder="1" applyAlignment="1" applyProtection="1">
      <alignment horizontal="left" indent="2"/>
      <protection hidden="1"/>
    </xf>
    <xf numFmtId="0" fontId="21" fillId="0" borderId="0" xfId="0" applyFont="1" applyFill="1" applyBorder="1" applyProtection="1">
      <protection hidden="1"/>
    </xf>
    <xf numFmtId="4" fontId="3" fillId="0" borderId="0" xfId="0" applyNumberFormat="1" applyFont="1" applyFill="1" applyBorder="1" applyProtection="1">
      <protection hidden="1"/>
    </xf>
    <xf numFmtId="10" fontId="1" fillId="0" borderId="0" xfId="0" applyNumberFormat="1" applyFont="1" applyFill="1" applyBorder="1" applyAlignment="1" applyProtection="1">
      <alignment horizontal="right" indent="4"/>
      <protection locked="0"/>
    </xf>
    <xf numFmtId="0" fontId="9" fillId="0" borderId="0" xfId="0" applyFont="1" applyFill="1" applyBorder="1" applyProtection="1">
      <protection hidden="1"/>
    </xf>
    <xf numFmtId="14" fontId="0" fillId="0" borderId="0" xfId="0" applyNumberFormat="1" applyFill="1"/>
    <xf numFmtId="10" fontId="0" fillId="0" borderId="0" xfId="0" applyNumberFormat="1" applyFill="1" applyAlignment="1" applyProtection="1">
      <alignment horizontal="right" indent="4"/>
      <protection locked="0"/>
    </xf>
    <xf numFmtId="0" fontId="6" fillId="0" borderId="0" xfId="0" applyFont="1" applyFill="1" applyBorder="1" applyProtection="1">
      <protection hidden="1"/>
    </xf>
    <xf numFmtId="2" fontId="0" fillId="0" borderId="0" xfId="0" applyNumberFormat="1" applyFill="1" applyBorder="1" applyProtection="1">
      <protection hidden="1"/>
    </xf>
    <xf numFmtId="0" fontId="3" fillId="0" borderId="0" xfId="0" applyFont="1" applyFill="1" applyAlignment="1" applyProtection="1">
      <alignment vertical="top"/>
      <protection hidden="1"/>
    </xf>
    <xf numFmtId="0" fontId="0" fillId="0" borderId="0" xfId="0" applyFill="1" applyBorder="1" applyProtection="1">
      <protection hidden="1"/>
    </xf>
    <xf numFmtId="4" fontId="2" fillId="0" borderId="0" xfId="0" applyNumberFormat="1" applyFont="1" applyFill="1" applyBorder="1" applyProtection="1">
      <protection hidden="1"/>
    </xf>
    <xf numFmtId="0" fontId="0" fillId="0" borderId="37" xfId="0" applyFill="1" applyBorder="1" applyProtection="1">
      <protection hidden="1"/>
    </xf>
    <xf numFmtId="0" fontId="0" fillId="0" borderId="38" xfId="0" applyFill="1" applyBorder="1" applyProtection="1">
      <protection hidden="1"/>
    </xf>
    <xf numFmtId="4" fontId="0" fillId="0" borderId="37" xfId="0" applyNumberFormat="1" applyFill="1" applyBorder="1" applyProtection="1">
      <protection hidden="1"/>
    </xf>
    <xf numFmtId="4" fontId="0" fillId="0" borderId="39" xfId="0" applyNumberFormat="1" applyFill="1" applyBorder="1" applyAlignment="1" applyProtection="1">
      <alignment horizontal="right"/>
      <protection hidden="1"/>
    </xf>
    <xf numFmtId="4" fontId="0" fillId="0" borderId="39" xfId="0" applyNumberFormat="1" applyFill="1" applyBorder="1" applyProtection="1">
      <protection hidden="1"/>
    </xf>
    <xf numFmtId="4" fontId="0" fillId="0" borderId="40" xfId="0" applyNumberFormat="1" applyFill="1" applyBorder="1" applyProtection="1">
      <protection hidden="1"/>
    </xf>
    <xf numFmtId="0" fontId="0" fillId="0" borderId="41" xfId="0" applyFill="1" applyBorder="1" applyProtection="1">
      <protection hidden="1"/>
    </xf>
    <xf numFmtId="0" fontId="0" fillId="0" borderId="42" xfId="0" applyFill="1" applyBorder="1" applyProtection="1">
      <protection hidden="1"/>
    </xf>
    <xf numFmtId="4" fontId="0" fillId="0" borderId="41" xfId="0" applyNumberFormat="1" applyFill="1" applyBorder="1" applyProtection="1">
      <protection hidden="1"/>
    </xf>
    <xf numFmtId="4" fontId="0" fillId="0" borderId="43" xfId="0" applyNumberFormat="1" applyFill="1" applyBorder="1" applyAlignment="1" applyProtection="1">
      <alignment horizontal="right"/>
      <protection hidden="1"/>
    </xf>
    <xf numFmtId="4" fontId="0" fillId="0" borderId="43" xfId="0" applyNumberFormat="1" applyFill="1" applyBorder="1" applyProtection="1">
      <protection hidden="1"/>
    </xf>
    <xf numFmtId="4" fontId="0" fillId="0" borderId="44" xfId="0" applyNumberFormat="1" applyFill="1" applyBorder="1" applyProtection="1">
      <protection hidden="1"/>
    </xf>
    <xf numFmtId="0" fontId="5" fillId="0" borderId="15" xfId="0" applyFont="1" applyFill="1" applyBorder="1" applyProtection="1">
      <protection hidden="1"/>
    </xf>
    <xf numFmtId="0" fontId="9" fillId="0" borderId="16" xfId="0" applyFont="1" applyFill="1" applyBorder="1" applyProtection="1">
      <protection hidden="1"/>
    </xf>
    <xf numFmtId="4" fontId="9" fillId="0" borderId="15" xfId="0" applyNumberFormat="1" applyFont="1" applyFill="1" applyBorder="1" applyProtection="1">
      <protection hidden="1"/>
    </xf>
    <xf numFmtId="4" fontId="9" fillId="0" borderId="45" xfId="0" applyNumberFormat="1" applyFont="1" applyFill="1" applyBorder="1" applyProtection="1">
      <protection hidden="1"/>
    </xf>
    <xf numFmtId="4" fontId="9" fillId="0" borderId="46" xfId="0" applyNumberFormat="1" applyFont="1" applyFill="1" applyBorder="1" applyProtection="1">
      <protection hidden="1"/>
    </xf>
    <xf numFmtId="0" fontId="4" fillId="0" borderId="0" xfId="0" applyFont="1" applyFill="1" applyBorder="1" applyProtection="1">
      <protection hidden="1"/>
    </xf>
    <xf numFmtId="0" fontId="0" fillId="0" borderId="0" xfId="0" applyFill="1" applyBorder="1" applyAlignment="1" applyProtection="1">
      <alignment shrinkToFit="1"/>
      <protection locked="0"/>
    </xf>
    <xf numFmtId="4" fontId="23" fillId="0" borderId="0" xfId="0" applyNumberFormat="1" applyFont="1" applyFill="1" applyProtection="1">
      <protection locked="0"/>
    </xf>
    <xf numFmtId="0" fontId="0" fillId="0" borderId="0" xfId="0" applyFill="1" applyBorder="1" applyProtection="1">
      <protection locked="0"/>
    </xf>
    <xf numFmtId="0" fontId="4" fillId="0" borderId="0" xfId="0" applyFont="1" applyFill="1" applyBorder="1" applyProtection="1">
      <protection locked="0"/>
    </xf>
    <xf numFmtId="0" fontId="6" fillId="0" borderId="0" xfId="0" applyFont="1" applyFill="1" applyBorder="1" applyProtection="1">
      <protection locked="0"/>
    </xf>
    <xf numFmtId="0" fontId="8" fillId="0" borderId="0" xfId="0" applyFont="1" applyFill="1" applyBorder="1" applyProtection="1">
      <protection locked="0"/>
    </xf>
    <xf numFmtId="0" fontId="0" fillId="0" borderId="0" xfId="0" applyFill="1" applyProtection="1">
      <protection locked="0"/>
    </xf>
    <xf numFmtId="10" fontId="39" fillId="0" borderId="0" xfId="0" applyNumberFormat="1" applyFont="1" applyFill="1" applyBorder="1" applyAlignment="1" applyProtection="1">
      <alignment horizontal="right" indent="4"/>
      <protection locked="0"/>
    </xf>
    <xf numFmtId="0" fontId="39" fillId="0" borderId="0" xfId="0" applyFont="1" applyFill="1" applyAlignment="1">
      <alignment horizontal="center"/>
    </xf>
    <xf numFmtId="0" fontId="39" fillId="0" borderId="0" xfId="0" applyFont="1" applyFill="1"/>
    <xf numFmtId="4" fontId="1" fillId="0" borderId="43" xfId="0" applyNumberFormat="1" applyFont="1" applyFill="1" applyBorder="1" applyProtection="1">
      <protection hidden="1"/>
    </xf>
    <xf numFmtId="4" fontId="37" fillId="0" borderId="0" xfId="0" applyNumberFormat="1" applyFont="1" applyFill="1" applyBorder="1" applyProtection="1">
      <protection hidden="1"/>
    </xf>
    <xf numFmtId="0" fontId="38" fillId="0" borderId="0" xfId="0" applyFont="1" applyFill="1" applyAlignment="1">
      <alignment wrapText="1" shrinkToFit="1"/>
    </xf>
    <xf numFmtId="0" fontId="6" fillId="0" borderId="0" xfId="0" applyFont="1" applyFill="1" applyBorder="1" applyAlignment="1" applyProtection="1">
      <protection hidden="1"/>
    </xf>
    <xf numFmtId="0" fontId="8" fillId="0" borderId="0" xfId="0" applyFont="1" applyFill="1" applyBorder="1" applyAlignment="1" applyProtection="1">
      <protection hidden="1"/>
    </xf>
    <xf numFmtId="2" fontId="0" fillId="0" borderId="0" xfId="0" applyNumberFormat="1" applyFill="1" applyBorder="1" applyAlignment="1" applyProtection="1">
      <protection hidden="1"/>
    </xf>
    <xf numFmtId="4" fontId="3" fillId="0" borderId="0" xfId="0" applyNumberFormat="1" applyFont="1" applyFill="1" applyBorder="1" applyAlignment="1" applyProtection="1">
      <protection hidden="1"/>
    </xf>
    <xf numFmtId="10" fontId="1" fillId="0" borderId="0" xfId="0" applyNumberFormat="1" applyFont="1" applyFill="1" applyBorder="1" applyAlignment="1" applyProtection="1">
      <alignment horizontal="right"/>
      <protection locked="0"/>
    </xf>
    <xf numFmtId="0" fontId="38" fillId="0" borderId="0" xfId="0" applyFont="1" applyFill="1" applyAlignment="1">
      <alignment horizontal="center"/>
    </xf>
    <xf numFmtId="0" fontId="38" fillId="0" borderId="0" xfId="0" applyFont="1" applyFill="1"/>
    <xf numFmtId="4" fontId="0" fillId="0" borderId="0" xfId="0" applyNumberFormat="1" applyFill="1" applyBorder="1" applyProtection="1">
      <protection hidden="1"/>
    </xf>
    <xf numFmtId="4" fontId="5" fillId="0" borderId="0" xfId="0" applyNumberFormat="1" applyFont="1" applyFill="1" applyBorder="1" applyProtection="1"/>
    <xf numFmtId="0" fontId="1" fillId="0" borderId="37" xfId="0" applyFont="1" applyFill="1" applyBorder="1" applyProtection="1">
      <protection hidden="1"/>
    </xf>
    <xf numFmtId="0" fontId="1" fillId="0" borderId="38" xfId="0" applyFont="1" applyFill="1" applyBorder="1" applyProtection="1">
      <protection hidden="1"/>
    </xf>
    <xf numFmtId="4" fontId="1" fillId="0" borderId="37" xfId="0" applyNumberFormat="1" applyFont="1" applyFill="1" applyBorder="1" applyProtection="1">
      <protection hidden="1"/>
    </xf>
    <xf numFmtId="4" fontId="1" fillId="0" borderId="39" xfId="0" applyNumberFormat="1" applyFont="1" applyFill="1" applyBorder="1" applyAlignment="1" applyProtection="1">
      <alignment horizontal="right"/>
      <protection hidden="1"/>
    </xf>
    <xf numFmtId="4" fontId="1" fillId="0" borderId="39" xfId="0" applyNumberFormat="1" applyFont="1" applyFill="1" applyBorder="1" applyProtection="1">
      <protection hidden="1"/>
    </xf>
    <xf numFmtId="4" fontId="1" fillId="0" borderId="40" xfId="0" applyNumberFormat="1" applyFont="1" applyFill="1" applyBorder="1" applyProtection="1">
      <protection hidden="1"/>
    </xf>
    <xf numFmtId="0" fontId="1" fillId="0" borderId="41" xfId="0" applyFont="1" applyFill="1" applyBorder="1" applyProtection="1">
      <protection hidden="1"/>
    </xf>
    <xf numFmtId="0" fontId="1" fillId="0" borderId="42" xfId="0" applyFont="1" applyFill="1" applyBorder="1" applyProtection="1">
      <protection hidden="1"/>
    </xf>
    <xf numFmtId="4" fontId="1" fillId="0" borderId="41" xfId="0" applyNumberFormat="1" applyFont="1" applyFill="1" applyBorder="1" applyProtection="1">
      <protection hidden="1"/>
    </xf>
    <xf numFmtId="4" fontId="1" fillId="0" borderId="43" xfId="0" applyNumberFormat="1" applyFont="1" applyFill="1" applyBorder="1" applyAlignment="1" applyProtection="1">
      <alignment horizontal="right"/>
      <protection hidden="1"/>
    </xf>
    <xf numFmtId="4" fontId="1" fillId="0" borderId="44" xfId="0" applyNumberFormat="1" applyFont="1" applyFill="1" applyBorder="1" applyProtection="1">
      <protection hidden="1"/>
    </xf>
    <xf numFmtId="0" fontId="3" fillId="0" borderId="0" xfId="0" applyFont="1" applyFill="1" applyAlignment="1" applyProtection="1">
      <alignment horizontal="left" vertical="top"/>
      <protection hidden="1"/>
    </xf>
    <xf numFmtId="0" fontId="3" fillId="0" borderId="0" xfId="0" applyFont="1" applyFill="1" applyAlignment="1">
      <alignment wrapText="1" shrinkToFit="1"/>
    </xf>
    <xf numFmtId="10" fontId="0" fillId="0" borderId="0" xfId="0" applyNumberFormat="1" applyFill="1" applyAlignment="1" applyProtection="1">
      <alignment horizontal="left"/>
      <protection locked="0"/>
    </xf>
    <xf numFmtId="0" fontId="0" fillId="0" borderId="0" xfId="0" applyFill="1" applyAlignment="1">
      <alignment horizontal="justify" vertical="top"/>
    </xf>
    <xf numFmtId="4" fontId="37" fillId="0" borderId="0" xfId="0" applyNumberFormat="1" applyFont="1" applyFill="1" applyBorder="1" applyAlignment="1" applyProtection="1">
      <alignment horizontal="left"/>
      <protection hidden="1"/>
    </xf>
    <xf numFmtId="0" fontId="3" fillId="0" borderId="0" xfId="0" applyFont="1" applyFill="1" applyAlignment="1" applyProtection="1">
      <alignment horizontal="left" indent="2"/>
      <protection hidden="1"/>
    </xf>
    <xf numFmtId="0" fontId="3" fillId="0" borderId="0" xfId="0" applyFont="1" applyFill="1" applyAlignment="1" applyProtection="1">
      <alignment horizontal="left"/>
      <protection hidden="1"/>
    </xf>
    <xf numFmtId="0" fontId="23" fillId="0" borderId="0" xfId="0" applyFont="1" applyFill="1"/>
    <xf numFmtId="0" fontId="31" fillId="0" borderId="0" xfId="0" applyFont="1" applyFill="1" applyAlignment="1">
      <alignment horizontal="right"/>
    </xf>
    <xf numFmtId="0" fontId="8" fillId="0" borderId="0" xfId="0" applyFont="1" applyFill="1" applyAlignment="1">
      <alignment horizontal="left"/>
    </xf>
    <xf numFmtId="0" fontId="23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0" fontId="2" fillId="0" borderId="47" xfId="0" applyFont="1" applyFill="1" applyBorder="1"/>
    <xf numFmtId="0" fontId="32" fillId="0" borderId="48" xfId="0" applyFont="1" applyFill="1" applyBorder="1"/>
    <xf numFmtId="0" fontId="33" fillId="0" borderId="49" xfId="0" applyFont="1" applyFill="1" applyBorder="1"/>
    <xf numFmtId="0" fontId="33" fillId="0" borderId="7" xfId="0" applyFont="1" applyFill="1" applyBorder="1"/>
    <xf numFmtId="0" fontId="25" fillId="0" borderId="3" xfId="0" applyFont="1" applyFill="1" applyBorder="1" applyAlignment="1">
      <alignment horizontal="center"/>
    </xf>
    <xf numFmtId="0" fontId="25" fillId="0" borderId="4" xfId="0" applyFont="1" applyFill="1" applyBorder="1" applyAlignment="1">
      <alignment horizontal="center"/>
    </xf>
    <xf numFmtId="0" fontId="25" fillId="0" borderId="5" xfId="0" applyFont="1" applyFill="1" applyBorder="1" applyAlignment="1">
      <alignment horizontal="center"/>
    </xf>
    <xf numFmtId="0" fontId="0" fillId="0" borderId="7" xfId="0" applyFill="1" applyBorder="1" applyAlignment="1">
      <alignment horizontal="left"/>
    </xf>
    <xf numFmtId="0" fontId="2" fillId="0" borderId="50" xfId="0" applyFont="1" applyFill="1" applyBorder="1"/>
    <xf numFmtId="0" fontId="32" fillId="0" borderId="51" xfId="0" applyFont="1" applyFill="1" applyBorder="1"/>
    <xf numFmtId="0" fontId="33" fillId="0" borderId="52" xfId="0" applyFont="1" applyFill="1" applyBorder="1"/>
    <xf numFmtId="0" fontId="33" fillId="0" borderId="17" xfId="0" applyFont="1" applyFill="1" applyBorder="1"/>
    <xf numFmtId="0" fontId="3" fillId="0" borderId="15" xfId="0" applyFont="1" applyFill="1" applyBorder="1"/>
    <xf numFmtId="0" fontId="3" fillId="0" borderId="53" xfId="0" applyFont="1" applyFill="1" applyBorder="1"/>
    <xf numFmtId="0" fontId="3" fillId="0" borderId="54" xfId="0" applyFont="1" applyFill="1" applyBorder="1"/>
    <xf numFmtId="0" fontId="10" fillId="0" borderId="15" xfId="0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0" fontId="0" fillId="0" borderId="32" xfId="0" applyNumberFormat="1" applyFill="1" applyBorder="1"/>
    <xf numFmtId="4" fontId="0" fillId="0" borderId="56" xfId="0" applyNumberFormat="1" applyFill="1" applyBorder="1"/>
    <xf numFmtId="0" fontId="0" fillId="0" borderId="57" xfId="0" applyNumberFormat="1" applyFill="1" applyBorder="1"/>
    <xf numFmtId="0" fontId="23" fillId="0" borderId="21" xfId="0" applyFont="1" applyFill="1" applyBorder="1"/>
    <xf numFmtId="4" fontId="0" fillId="0" borderId="22" xfId="0" applyNumberFormat="1" applyFill="1" applyBorder="1"/>
    <xf numFmtId="4" fontId="0" fillId="0" borderId="23" xfId="0" applyNumberFormat="1" applyFill="1" applyBorder="1"/>
    <xf numFmtId="0" fontId="0" fillId="0" borderId="1" xfId="0" quotePrefix="1" applyNumberFormat="1" applyFill="1" applyBorder="1"/>
    <xf numFmtId="0" fontId="0" fillId="0" borderId="57" xfId="0" quotePrefix="1" applyNumberFormat="1" applyFill="1" applyBorder="1"/>
    <xf numFmtId="4" fontId="0" fillId="0" borderId="25" xfId="0" applyNumberFormat="1" applyFill="1" applyBorder="1"/>
    <xf numFmtId="4" fontId="0" fillId="0" borderId="58" xfId="0" applyNumberFormat="1" applyFill="1" applyBorder="1"/>
    <xf numFmtId="0" fontId="0" fillId="0" borderId="1" xfId="0" applyNumberFormat="1" applyFill="1" applyBorder="1"/>
    <xf numFmtId="0" fontId="1" fillId="0" borderId="21" xfId="0" applyFont="1" applyFill="1" applyBorder="1" applyAlignment="1">
      <alignment wrapText="1"/>
    </xf>
    <xf numFmtId="0" fontId="23" fillId="0" borderId="1" xfId="0" applyFont="1" applyFill="1" applyBorder="1" applyAlignment="1">
      <alignment wrapText="1"/>
    </xf>
    <xf numFmtId="0" fontId="23" fillId="0" borderId="57" xfId="0" applyFont="1" applyFill="1" applyBorder="1"/>
    <xf numFmtId="0" fontId="23" fillId="0" borderId="1" xfId="0" applyFont="1" applyFill="1" applyBorder="1"/>
    <xf numFmtId="0" fontId="1" fillId="0" borderId="10" xfId="0" applyFont="1" applyFill="1" applyBorder="1" applyAlignment="1">
      <alignment wrapText="1"/>
    </xf>
    <xf numFmtId="0" fontId="23" fillId="0" borderId="27" xfId="0" applyFont="1" applyFill="1" applyBorder="1"/>
    <xf numFmtId="0" fontId="0" fillId="0" borderId="32" xfId="0" applyNumberFormat="1" applyFill="1" applyBorder="1" applyAlignment="1">
      <alignment wrapText="1"/>
    </xf>
    <xf numFmtId="0" fontId="0" fillId="0" borderId="57" xfId="0" applyNumberFormat="1" applyFill="1" applyBorder="1" applyAlignment="1">
      <alignment wrapText="1"/>
    </xf>
    <xf numFmtId="0" fontId="23" fillId="0" borderId="33" xfId="0" applyFont="1" applyFill="1" applyBorder="1" applyAlignment="1">
      <alignment wrapText="1"/>
    </xf>
    <xf numFmtId="0" fontId="23" fillId="0" borderId="10" xfId="0" applyFont="1" applyFill="1" applyBorder="1" applyAlignment="1">
      <alignment wrapText="1"/>
    </xf>
    <xf numFmtId="0" fontId="23" fillId="0" borderId="33" xfId="0" applyFont="1" applyFill="1" applyBorder="1" applyAlignment="1"/>
    <xf numFmtId="4" fontId="0" fillId="0" borderId="34" xfId="0" applyNumberFormat="1" applyFill="1" applyBorder="1" applyAlignment="1"/>
    <xf numFmtId="4" fontId="0" fillId="0" borderId="35" xfId="0" applyNumberFormat="1" applyFill="1" applyBorder="1" applyAlignment="1"/>
    <xf numFmtId="0" fontId="23" fillId="0" borderId="59" xfId="0" applyFont="1" applyFill="1" applyBorder="1"/>
    <xf numFmtId="0" fontId="23" fillId="0" borderId="32" xfId="0" applyFont="1" applyFill="1" applyBorder="1" applyAlignment="1">
      <alignment wrapText="1"/>
    </xf>
    <xf numFmtId="0" fontId="23" fillId="0" borderId="57" xfId="0" applyFont="1" applyFill="1" applyBorder="1" applyAlignment="1">
      <alignment wrapText="1"/>
    </xf>
    <xf numFmtId="0" fontId="0" fillId="0" borderId="1" xfId="0" applyNumberFormat="1" applyFill="1" applyBorder="1" applyAlignment="1">
      <alignment horizontal="left" wrapText="1"/>
    </xf>
    <xf numFmtId="0" fontId="23" fillId="0" borderId="0" xfId="0" applyFont="1" applyFill="1" applyBorder="1" applyAlignment="1">
      <alignment horizontal="left"/>
    </xf>
    <xf numFmtId="0" fontId="23" fillId="0" borderId="22" xfId="0" applyFont="1" applyFill="1" applyBorder="1" applyAlignment="1">
      <alignment horizontal="left"/>
    </xf>
    <xf numFmtId="0" fontId="23" fillId="0" borderId="23" xfId="0" applyFont="1" applyFill="1" applyBorder="1" applyAlignment="1">
      <alignment horizontal="left"/>
    </xf>
    <xf numFmtId="0" fontId="1" fillId="0" borderId="32" xfId="0" applyFont="1" applyFill="1" applyBorder="1" applyAlignment="1"/>
    <xf numFmtId="0" fontId="1" fillId="0" borderId="57" xfId="0" applyFont="1" applyFill="1" applyBorder="1" applyAlignment="1"/>
    <xf numFmtId="4" fontId="0" fillId="0" borderId="61" xfId="0" applyNumberFormat="1" applyFill="1" applyBorder="1"/>
    <xf numFmtId="0" fontId="23" fillId="0" borderId="0" xfId="0" applyFont="1" applyFill="1" applyBorder="1"/>
    <xf numFmtId="0" fontId="23" fillId="0" borderId="62" xfId="0" applyFont="1" applyFill="1" applyBorder="1"/>
    <xf numFmtId="4" fontId="0" fillId="0" borderId="53" xfId="0" applyNumberFormat="1" applyFill="1" applyBorder="1"/>
    <xf numFmtId="0" fontId="18" fillId="0" borderId="3" xfId="0" applyFont="1" applyFill="1" applyBorder="1"/>
    <xf numFmtId="0" fontId="33" fillId="0" borderId="6" xfId="0" applyFont="1" applyFill="1" applyBorder="1"/>
    <xf numFmtId="0" fontId="30" fillId="0" borderId="15" xfId="0" applyFont="1" applyFill="1" applyBorder="1"/>
    <xf numFmtId="0" fontId="30" fillId="0" borderId="16" xfId="0" applyFont="1" applyFill="1" applyBorder="1"/>
    <xf numFmtId="0" fontId="23" fillId="0" borderId="16" xfId="0" applyFont="1" applyFill="1" applyBorder="1"/>
    <xf numFmtId="4" fontId="0" fillId="0" borderId="15" xfId="0" applyNumberFormat="1" applyFill="1" applyBorder="1"/>
    <xf numFmtId="0" fontId="34" fillId="0" borderId="16" xfId="0" applyFont="1" applyFill="1" applyBorder="1"/>
    <xf numFmtId="0" fontId="30" fillId="0" borderId="0" xfId="0" applyFont="1" applyFill="1" applyBorder="1"/>
    <xf numFmtId="0" fontId="41" fillId="0" borderId="0" xfId="0" applyFont="1" applyFill="1" applyBorder="1"/>
    <xf numFmtId="4" fontId="0" fillId="0" borderId="0" xfId="0" applyNumberFormat="1" applyFill="1"/>
    <xf numFmtId="0" fontId="3" fillId="0" borderId="0" xfId="0" applyFont="1" applyFill="1" applyBorder="1" applyAlignment="1" applyProtection="1">
      <alignment vertical="top"/>
      <protection hidden="1"/>
    </xf>
    <xf numFmtId="0" fontId="8" fillId="0" borderId="0" xfId="0" applyFont="1" applyFill="1" applyProtection="1">
      <protection hidden="1"/>
    </xf>
    <xf numFmtId="4" fontId="0" fillId="0" borderId="63" xfId="0" applyNumberFormat="1" applyFill="1" applyBorder="1" applyProtection="1">
      <protection hidden="1"/>
    </xf>
    <xf numFmtId="4" fontId="0" fillId="0" borderId="65" xfId="0" applyNumberFormat="1" applyFill="1" applyBorder="1" applyProtection="1">
      <protection hidden="1"/>
    </xf>
    <xf numFmtId="0" fontId="1" fillId="0" borderId="0" xfId="0" applyFont="1" applyAlignment="1">
      <alignment horizontal="right"/>
    </xf>
    <xf numFmtId="0" fontId="10" fillId="0" borderId="0" xfId="0" applyFont="1" applyFill="1"/>
    <xf numFmtId="2" fontId="42" fillId="0" borderId="0" xfId="0" applyNumberFormat="1" applyFont="1" applyFill="1" applyBorder="1"/>
    <xf numFmtId="4" fontId="0" fillId="0" borderId="0" xfId="0" applyNumberFormat="1" applyFill="1" applyBorder="1"/>
    <xf numFmtId="0" fontId="43" fillId="0" borderId="0" xfId="0" applyFont="1" applyFill="1" applyBorder="1"/>
    <xf numFmtId="0" fontId="0" fillId="2" borderId="0" xfId="0" applyFill="1" applyBorder="1"/>
    <xf numFmtId="4" fontId="16" fillId="0" borderId="3" xfId="0" applyNumberFormat="1" applyFont="1" applyFill="1" applyBorder="1"/>
    <xf numFmtId="4" fontId="16" fillId="0" borderId="6" xfId="0" applyNumberFormat="1" applyFont="1" applyFill="1" applyBorder="1"/>
    <xf numFmtId="10" fontId="16" fillId="0" borderId="25" xfId="0" applyNumberFormat="1" applyFont="1" applyFill="1" applyBorder="1"/>
    <xf numFmtId="10" fontId="16" fillId="0" borderId="27" xfId="0" applyNumberFormat="1" applyFont="1" applyFill="1" applyBorder="1"/>
    <xf numFmtId="4" fontId="16" fillId="0" borderId="12" xfId="0" applyNumberFormat="1" applyFont="1" applyFill="1" applyBorder="1"/>
    <xf numFmtId="4" fontId="16" fillId="0" borderId="0" xfId="0" applyNumberFormat="1" applyFont="1" applyFill="1" applyBorder="1"/>
    <xf numFmtId="4" fontId="16" fillId="0" borderId="30" xfId="0" applyNumberFormat="1" applyFont="1" applyFill="1" applyBorder="1"/>
    <xf numFmtId="10" fontId="16" fillId="0" borderId="12" xfId="0" applyNumberFormat="1" applyFont="1" applyFill="1" applyBorder="1"/>
    <xf numFmtId="10" fontId="16" fillId="0" borderId="10" xfId="0" applyNumberFormat="1" applyFont="1" applyFill="1" applyBorder="1"/>
    <xf numFmtId="4" fontId="16" fillId="0" borderId="29" xfId="0" applyNumberFormat="1" applyFont="1" applyFill="1" applyBorder="1"/>
    <xf numFmtId="4" fontId="0" fillId="0" borderId="68" xfId="0" applyNumberFormat="1" applyFill="1" applyBorder="1"/>
    <xf numFmtId="0" fontId="23" fillId="0" borderId="69" xfId="0" applyFont="1" applyFill="1" applyBorder="1"/>
    <xf numFmtId="4" fontId="0" fillId="0" borderId="70" xfId="0" applyNumberFormat="1" applyFill="1" applyBorder="1"/>
    <xf numFmtId="4" fontId="0" fillId="0" borderId="54" xfId="0" applyNumberFormat="1" applyFill="1" applyBorder="1"/>
    <xf numFmtId="10" fontId="10" fillId="0" borderId="15" xfId="0" applyNumberFormat="1" applyFont="1" applyFill="1" applyBorder="1"/>
    <xf numFmtId="10" fontId="10" fillId="0" borderId="16" xfId="0" applyNumberFormat="1" applyFont="1" applyFill="1" applyBorder="1"/>
    <xf numFmtId="10" fontId="10" fillId="0" borderId="17" xfId="0" applyNumberFormat="1" applyFont="1" applyFill="1" applyBorder="1"/>
    <xf numFmtId="0" fontId="0" fillId="0" borderId="69" xfId="0" applyNumberFormat="1" applyFill="1" applyBorder="1"/>
    <xf numFmtId="0" fontId="11" fillId="0" borderId="0" xfId="0" applyFont="1" applyFill="1" applyAlignment="1" applyProtection="1">
      <protection hidden="1"/>
    </xf>
    <xf numFmtId="0" fontId="3" fillId="0" borderId="0" xfId="0" applyFont="1" applyFill="1" applyAlignment="1" applyProtection="1">
      <alignment horizontal="right"/>
      <protection hidden="1"/>
    </xf>
    <xf numFmtId="0" fontId="3" fillId="0" borderId="0" xfId="0" applyFont="1" applyFill="1" applyAlignment="1">
      <alignment horizontal="right"/>
    </xf>
    <xf numFmtId="0" fontId="0" fillId="0" borderId="0" xfId="0" applyFill="1"/>
    <xf numFmtId="0" fontId="22" fillId="0" borderId="0" xfId="0" applyFont="1" applyFill="1" applyBorder="1"/>
    <xf numFmtId="0" fontId="44" fillId="0" borderId="0" xfId="0" applyFont="1" applyFill="1" applyBorder="1"/>
    <xf numFmtId="0" fontId="5" fillId="0" borderId="3" xfId="0" applyFont="1" applyBorder="1" applyProtection="1">
      <protection hidden="1"/>
    </xf>
    <xf numFmtId="0" fontId="1" fillId="0" borderId="6" xfId="0" applyFont="1" applyBorder="1" applyProtection="1">
      <protection hidden="1"/>
    </xf>
    <xf numFmtId="0" fontId="46" fillId="0" borderId="6" xfId="0" applyFont="1" applyBorder="1" applyProtection="1">
      <protection hidden="1"/>
    </xf>
    <xf numFmtId="0" fontId="1" fillId="0" borderId="3" xfId="0" applyFont="1" applyBorder="1" applyAlignment="1" applyProtection="1">
      <alignment horizontal="center"/>
      <protection hidden="1"/>
    </xf>
    <xf numFmtId="0" fontId="1" fillId="0" borderId="63" xfId="0" applyFont="1" applyBorder="1" applyAlignment="1" applyProtection="1">
      <alignment horizontal="center"/>
      <protection hidden="1"/>
    </xf>
    <xf numFmtId="0" fontId="1" fillId="0" borderId="81" xfId="0" applyFont="1" applyBorder="1" applyAlignment="1" applyProtection="1">
      <alignment horizontal="center"/>
      <protection hidden="1"/>
    </xf>
    <xf numFmtId="0" fontId="1" fillId="0" borderId="81" xfId="0" applyFont="1" applyBorder="1" applyAlignment="1" applyProtection="1">
      <alignment horizontal="left"/>
      <protection hidden="1"/>
    </xf>
    <xf numFmtId="0" fontId="1" fillId="0" borderId="7" xfId="0" applyFont="1" applyBorder="1" applyAlignment="1" applyProtection="1">
      <alignment horizontal="left"/>
      <protection hidden="1"/>
    </xf>
    <xf numFmtId="0" fontId="1" fillId="0" borderId="12" xfId="0" applyFont="1" applyBorder="1" applyProtection="1">
      <protection hidden="1"/>
    </xf>
    <xf numFmtId="0" fontId="1" fillId="0" borderId="0" xfId="0" applyFont="1" applyProtection="1">
      <protection hidden="1"/>
    </xf>
    <xf numFmtId="0" fontId="1" fillId="0" borderId="82" xfId="0" applyFont="1" applyBorder="1" applyProtection="1">
      <protection hidden="1"/>
    </xf>
    <xf numFmtId="14" fontId="1" fillId="0" borderId="82" xfId="0" applyNumberFormat="1" applyFont="1" applyBorder="1" applyAlignment="1" applyProtection="1">
      <alignment horizontal="right"/>
      <protection hidden="1"/>
    </xf>
    <xf numFmtId="14" fontId="1" fillId="0" borderId="10" xfId="0" applyNumberFormat="1" applyFont="1" applyBorder="1" applyAlignment="1" applyProtection="1">
      <alignment horizontal="right"/>
      <protection hidden="1"/>
    </xf>
    <xf numFmtId="0" fontId="1" fillId="0" borderId="82" xfId="0" applyFont="1" applyBorder="1" applyAlignment="1" applyProtection="1">
      <alignment horizontal="center"/>
      <protection hidden="1"/>
    </xf>
    <xf numFmtId="0" fontId="1" fillId="0" borderId="10" xfId="0" applyFont="1" applyBorder="1" applyProtection="1">
      <protection hidden="1"/>
    </xf>
    <xf numFmtId="0" fontId="1" fillId="0" borderId="15" xfId="0" applyFont="1" applyBorder="1" applyProtection="1">
      <protection hidden="1"/>
    </xf>
    <xf numFmtId="0" fontId="1" fillId="0" borderId="16" xfId="0" applyFont="1" applyBorder="1" applyProtection="1">
      <protection hidden="1"/>
    </xf>
    <xf numFmtId="0" fontId="1" fillId="0" borderId="36" xfId="0" applyFont="1" applyBorder="1" applyProtection="1">
      <protection hidden="1"/>
    </xf>
    <xf numFmtId="0" fontId="1" fillId="0" borderId="14" xfId="0" applyFont="1" applyBorder="1" applyProtection="1">
      <protection hidden="1"/>
    </xf>
    <xf numFmtId="0" fontId="1" fillId="0" borderId="17" xfId="0" applyFont="1" applyBorder="1" applyProtection="1">
      <protection hidden="1"/>
    </xf>
    <xf numFmtId="49" fontId="1" fillId="0" borderId="0" xfId="0" applyNumberFormat="1" applyFont="1" applyFill="1" applyAlignment="1" applyProtection="1">
      <alignment horizontal="left"/>
      <protection hidden="1"/>
    </xf>
    <xf numFmtId="4" fontId="1" fillId="0" borderId="0" xfId="0" applyNumberFormat="1" applyFont="1" applyFill="1" applyBorder="1" applyAlignment="1" applyProtection="1">
      <alignment shrinkToFit="1"/>
      <protection hidden="1"/>
    </xf>
    <xf numFmtId="4" fontId="1" fillId="0" borderId="0" xfId="0" applyNumberFormat="1" applyFont="1" applyFill="1" applyAlignment="1" applyProtection="1">
      <alignment shrinkToFit="1"/>
      <protection hidden="1"/>
    </xf>
    <xf numFmtId="4" fontId="1" fillId="0" borderId="0" xfId="0" applyNumberFormat="1" applyFont="1" applyFill="1" applyAlignment="1" applyProtection="1">
      <alignment horizontal="right" shrinkToFit="1"/>
      <protection hidden="1"/>
    </xf>
    <xf numFmtId="0" fontId="1" fillId="0" borderId="0" xfId="0" applyFont="1" applyAlignment="1" applyProtection="1">
      <alignment horizontal="center"/>
      <protection hidden="1"/>
    </xf>
    <xf numFmtId="0" fontId="3" fillId="0" borderId="0" xfId="0" applyFont="1" applyFill="1" applyBorder="1" applyAlignment="1" applyProtection="1">
      <alignment vertical="top"/>
      <protection hidden="1"/>
    </xf>
    <xf numFmtId="0" fontId="1" fillId="0" borderId="0" xfId="0" applyFont="1" applyFill="1" applyBorder="1" applyAlignment="1" applyProtection="1">
      <alignment vertical="top"/>
      <protection hidden="1"/>
    </xf>
    <xf numFmtId="0" fontId="0" fillId="0" borderId="0" xfId="0" applyFill="1"/>
    <xf numFmtId="0" fontId="0" fillId="0" borderId="0" xfId="0" applyFill="1"/>
    <xf numFmtId="0" fontId="1" fillId="0" borderId="0" xfId="0" applyFont="1" applyFill="1" applyBorder="1" applyAlignment="1" applyProtection="1">
      <alignment vertical="top"/>
      <protection hidden="1"/>
    </xf>
    <xf numFmtId="0" fontId="0" fillId="0" borderId="0" xfId="0" applyFill="1"/>
    <xf numFmtId="4" fontId="1" fillId="0" borderId="67" xfId="0" applyNumberFormat="1" applyFont="1" applyFill="1" applyBorder="1"/>
    <xf numFmtId="4" fontId="1" fillId="0" borderId="24" xfId="0" applyNumberFormat="1" applyFont="1" applyFill="1" applyBorder="1" applyAlignment="1">
      <alignment horizontal="right"/>
    </xf>
    <xf numFmtId="4" fontId="1" fillId="0" borderId="60" xfId="0" applyNumberFormat="1" applyFont="1" applyFill="1" applyBorder="1"/>
    <xf numFmtId="4" fontId="1" fillId="0" borderId="13" xfId="0" applyNumberFormat="1" applyFont="1" applyFill="1" applyBorder="1" applyAlignment="1">
      <alignment horizontal="right"/>
    </xf>
    <xf numFmtId="4" fontId="1" fillId="0" borderId="35" xfId="0" quotePrefix="1" applyNumberFormat="1" applyFont="1" applyFill="1" applyBorder="1"/>
    <xf numFmtId="4" fontId="0" fillId="3" borderId="43" xfId="0" applyNumberFormat="1" applyFill="1" applyBorder="1" applyAlignment="1" applyProtection="1">
      <alignment horizontal="right"/>
      <protection hidden="1"/>
    </xf>
    <xf numFmtId="0" fontId="47" fillId="0" borderId="0" xfId="0" applyFont="1" applyFill="1"/>
    <xf numFmtId="0" fontId="48" fillId="0" borderId="0" xfId="0" applyFont="1" applyFill="1"/>
    <xf numFmtId="0" fontId="10" fillId="0" borderId="3" xfId="0" applyFont="1" applyFill="1" applyBorder="1" applyAlignment="1">
      <alignment horizontal="left"/>
    </xf>
    <xf numFmtId="0" fontId="10" fillId="0" borderId="6" xfId="0" applyFont="1" applyFill="1" applyBorder="1" applyAlignment="1">
      <alignment horizontal="left"/>
    </xf>
    <xf numFmtId="0" fontId="22" fillId="0" borderId="0" xfId="0" applyFont="1" applyFill="1"/>
    <xf numFmtId="0" fontId="49" fillId="0" borderId="0" xfId="0" applyFont="1" applyFill="1" applyBorder="1"/>
    <xf numFmtId="0" fontId="49" fillId="0" borderId="0" xfId="0" applyFont="1" applyFill="1"/>
    <xf numFmtId="0" fontId="1" fillId="0" borderId="55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4" fontId="1" fillId="0" borderId="19" xfId="0" applyNumberFormat="1" applyFont="1" applyFill="1" applyBorder="1" applyAlignment="1">
      <alignment horizontal="right"/>
    </xf>
    <xf numFmtId="4" fontId="1" fillId="0" borderId="18" xfId="0" applyNumberFormat="1" applyFont="1" applyFill="1" applyBorder="1" applyAlignment="1">
      <alignment horizontal="right"/>
    </xf>
    <xf numFmtId="4" fontId="1" fillId="0" borderId="10" xfId="0" applyNumberFormat="1" applyFont="1" applyFill="1" applyBorder="1" applyAlignment="1">
      <alignment horizontal="right"/>
    </xf>
    <xf numFmtId="4" fontId="1" fillId="0" borderId="67" xfId="0" applyNumberFormat="1" applyFont="1" applyFill="1" applyBorder="1" applyAlignment="1">
      <alignment horizontal="right"/>
    </xf>
    <xf numFmtId="4" fontId="1" fillId="0" borderId="28" xfId="0" applyNumberFormat="1" applyFont="1" applyFill="1" applyBorder="1"/>
    <xf numFmtId="4" fontId="1" fillId="0" borderId="66" xfId="0" applyNumberFormat="1" applyFont="1" applyFill="1" applyBorder="1"/>
    <xf numFmtId="4" fontId="1" fillId="0" borderId="28" xfId="0" applyNumberFormat="1" applyFont="1" applyFill="1" applyBorder="1" applyAlignment="1">
      <alignment horizontal="left"/>
    </xf>
    <xf numFmtId="4" fontId="1" fillId="0" borderId="28" xfId="0" applyNumberFormat="1" applyFont="1" applyFill="1" applyBorder="1" applyAlignment="1">
      <alignment horizontal="right"/>
    </xf>
    <xf numFmtId="4" fontId="38" fillId="0" borderId="28" xfId="0" applyNumberFormat="1" applyFont="1" applyFill="1" applyBorder="1" applyAlignment="1">
      <alignment horizontal="right"/>
    </xf>
    <xf numFmtId="4" fontId="38" fillId="0" borderId="66" xfId="0" applyNumberFormat="1" applyFont="1" applyFill="1" applyBorder="1"/>
    <xf numFmtId="4" fontId="38" fillId="0" borderId="13" xfId="0" applyNumberFormat="1" applyFont="1" applyFill="1" applyBorder="1" applyAlignment="1">
      <alignment horizontal="right"/>
    </xf>
    <xf numFmtId="4" fontId="1" fillId="0" borderId="60" xfId="0" applyNumberFormat="1" applyFont="1" applyFill="1" applyBorder="1" applyAlignment="1"/>
    <xf numFmtId="4" fontId="1" fillId="0" borderId="31" xfId="0" applyNumberFormat="1" applyFont="1" applyFill="1" applyBorder="1"/>
    <xf numFmtId="4" fontId="1" fillId="0" borderId="55" xfId="0" applyNumberFormat="1" applyFont="1" applyFill="1" applyBorder="1" applyAlignment="1">
      <alignment horizontal="left"/>
    </xf>
    <xf numFmtId="4" fontId="1" fillId="0" borderId="71" xfId="0" applyNumberFormat="1" applyFont="1" applyFill="1" applyBorder="1"/>
    <xf numFmtId="4" fontId="1" fillId="0" borderId="10" xfId="0" applyNumberFormat="1" applyFont="1" applyFill="1" applyBorder="1"/>
    <xf numFmtId="4" fontId="1" fillId="0" borderId="13" xfId="0" applyNumberFormat="1" applyFont="1" applyFill="1" applyBorder="1" applyAlignment="1">
      <alignment horizontal="left"/>
    </xf>
    <xf numFmtId="2" fontId="1" fillId="0" borderId="67" xfId="0" applyNumberFormat="1" applyFont="1" applyFill="1" applyBorder="1"/>
    <xf numFmtId="2" fontId="1" fillId="0" borderId="66" xfId="0" applyNumberFormat="1" applyFont="1" applyFill="1" applyBorder="1"/>
    <xf numFmtId="2" fontId="1" fillId="0" borderId="60" xfId="0" applyNumberFormat="1" applyFont="1" applyFill="1" applyBorder="1"/>
    <xf numFmtId="4" fontId="1" fillId="0" borderId="55" xfId="0" applyNumberFormat="1" applyFont="1" applyFill="1" applyBorder="1" applyAlignment="1">
      <alignment horizontal="right"/>
    </xf>
    <xf numFmtId="2" fontId="1" fillId="0" borderId="71" xfId="0" applyNumberFormat="1" applyFont="1" applyFill="1" applyBorder="1"/>
    <xf numFmtId="0" fontId="1" fillId="0" borderId="60" xfId="0" applyFont="1" applyFill="1" applyBorder="1" applyAlignment="1">
      <alignment horizontal="left"/>
    </xf>
    <xf numFmtId="4" fontId="1" fillId="0" borderId="14" xfId="0" applyNumberFormat="1" applyFont="1" applyFill="1" applyBorder="1" applyAlignment="1">
      <alignment horizontal="right"/>
    </xf>
    <xf numFmtId="2" fontId="1" fillId="0" borderId="10" xfId="0" applyNumberFormat="1" applyFont="1" applyFill="1" applyBorder="1"/>
    <xf numFmtId="4" fontId="2" fillId="0" borderId="5" xfId="0" applyNumberFormat="1" applyFont="1" applyFill="1" applyBorder="1"/>
    <xf numFmtId="4" fontId="2" fillId="0" borderId="7" xfId="0" applyNumberFormat="1" applyFont="1" applyFill="1" applyBorder="1"/>
    <xf numFmtId="0" fontId="2" fillId="0" borderId="54" xfId="0" applyFont="1" applyFill="1" applyBorder="1" applyAlignment="1">
      <alignment horizontal="right"/>
    </xf>
    <xf numFmtId="4" fontId="2" fillId="0" borderId="17" xfId="0" applyNumberFormat="1" applyFont="1" applyFill="1" applyBorder="1"/>
    <xf numFmtId="4" fontId="2" fillId="0" borderId="3" xfId="0" applyNumberFormat="1" applyFont="1" applyFill="1" applyBorder="1"/>
    <xf numFmtId="4" fontId="2" fillId="0" borderId="6" xfId="0" applyNumberFormat="1" applyFont="1" applyFill="1" applyBorder="1"/>
    <xf numFmtId="0" fontId="9" fillId="0" borderId="6" xfId="0" applyFont="1" applyFill="1" applyBorder="1"/>
    <xf numFmtId="0" fontId="1" fillId="0" borderId="17" xfId="0" applyFont="1" applyFill="1" applyBorder="1" applyAlignment="1">
      <alignment horizontal="center" vertical="center"/>
    </xf>
    <xf numFmtId="4" fontId="23" fillId="0" borderId="7" xfId="0" applyNumberFormat="1" applyFont="1" applyFill="1" applyBorder="1"/>
    <xf numFmtId="4" fontId="23" fillId="0" borderId="10" xfId="0" applyNumberFormat="1" applyFont="1" applyFill="1" applyBorder="1"/>
    <xf numFmtId="4" fontId="23" fillId="0" borderId="31" xfId="0" applyNumberFormat="1" applyFont="1" applyFill="1" applyBorder="1"/>
    <xf numFmtId="4" fontId="10" fillId="3" borderId="0" xfId="0" applyNumberFormat="1" applyFont="1" applyFill="1" applyBorder="1"/>
    <xf numFmtId="4" fontId="10" fillId="3" borderId="30" xfId="0" applyNumberFormat="1" applyFont="1" applyFill="1" applyBorder="1"/>
    <xf numFmtId="4" fontId="0" fillId="3" borderId="37" xfId="0" applyNumberFormat="1" applyFill="1" applyBorder="1" applyProtection="1">
      <protection hidden="1"/>
    </xf>
    <xf numFmtId="0" fontId="1" fillId="0" borderId="0" xfId="0" applyFont="1" applyFill="1" applyAlignment="1" applyProtection="1">
      <alignment horizontal="center"/>
      <protection hidden="1"/>
    </xf>
    <xf numFmtId="4" fontId="0" fillId="0" borderId="0" xfId="0" applyNumberFormat="1" applyFill="1" applyProtection="1">
      <protection hidden="1"/>
    </xf>
    <xf numFmtId="0" fontId="2" fillId="0" borderId="80" xfId="0" applyFont="1" applyFill="1" applyBorder="1" applyAlignment="1">
      <alignment horizontal="center" wrapText="1"/>
    </xf>
    <xf numFmtId="0" fontId="2" fillId="0" borderId="40" xfId="0" applyFont="1" applyFill="1" applyBorder="1" applyAlignment="1">
      <alignment horizontal="center" wrapText="1"/>
    </xf>
    <xf numFmtId="0" fontId="3" fillId="0" borderId="74" xfId="0" applyFont="1" applyFill="1" applyBorder="1" applyAlignment="1">
      <alignment vertical="center"/>
    </xf>
    <xf numFmtId="0" fontId="0" fillId="0" borderId="75" xfId="0" applyBorder="1" applyAlignment="1">
      <alignment vertical="center"/>
    </xf>
    <xf numFmtId="0" fontId="8" fillId="0" borderId="72" xfId="0" applyFont="1" applyFill="1" applyBorder="1" applyAlignment="1">
      <alignment vertical="center"/>
    </xf>
    <xf numFmtId="0" fontId="8" fillId="0" borderId="73" xfId="0" applyFont="1" applyBorder="1" applyAlignment="1">
      <alignment vertical="center"/>
    </xf>
    <xf numFmtId="0" fontId="10" fillId="0" borderId="6" xfId="0" applyFont="1" applyFill="1" applyBorder="1" applyAlignment="1">
      <alignment horizontal="center" wrapText="1"/>
    </xf>
    <xf numFmtId="0" fontId="10" fillId="0" borderId="16" xfId="0" applyFont="1" applyFill="1" applyBorder="1" applyAlignment="1">
      <alignment horizontal="center"/>
    </xf>
    <xf numFmtId="0" fontId="8" fillId="0" borderId="79" xfId="0" applyFont="1" applyFill="1" applyBorder="1" applyAlignment="1">
      <alignment vertical="center"/>
    </xf>
    <xf numFmtId="0" fontId="3" fillId="0" borderId="47" xfId="0" applyFont="1" applyFill="1" applyBorder="1" applyAlignment="1">
      <alignment vertical="center"/>
    </xf>
    <xf numFmtId="0" fontId="3" fillId="0" borderId="75" xfId="0" applyFont="1" applyFill="1" applyBorder="1" applyAlignment="1">
      <alignment vertical="center"/>
    </xf>
    <xf numFmtId="0" fontId="45" fillId="0" borderId="0" xfId="0" applyFont="1" applyBorder="1" applyAlignment="1">
      <alignment wrapText="1"/>
    </xf>
    <xf numFmtId="0" fontId="44" fillId="0" borderId="0" xfId="0" applyFont="1" applyAlignment="1">
      <alignment wrapText="1"/>
    </xf>
    <xf numFmtId="0" fontId="0" fillId="0" borderId="50" xfId="0" applyBorder="1" applyAlignment="1">
      <alignment vertical="center"/>
    </xf>
    <xf numFmtId="0" fontId="8" fillId="0" borderId="76" xfId="0" applyFont="1" applyBorder="1" applyAlignment="1">
      <alignment vertical="center"/>
    </xf>
    <xf numFmtId="0" fontId="3" fillId="0" borderId="77" xfId="0" applyFont="1" applyFill="1" applyBorder="1" applyAlignment="1">
      <alignment vertical="center"/>
    </xf>
    <xf numFmtId="0" fontId="8" fillId="0" borderId="78" xfId="0" applyFont="1" applyFill="1" applyBorder="1" applyAlignment="1">
      <alignment vertical="center"/>
    </xf>
    <xf numFmtId="0" fontId="11" fillId="0" borderId="0" xfId="0" applyFont="1" applyFill="1" applyAlignment="1" applyProtection="1">
      <protection hidden="1"/>
    </xf>
    <xf numFmtId="0" fontId="11" fillId="0" borderId="0" xfId="0" applyFont="1" applyFill="1" applyAlignment="1" applyProtection="1">
      <alignment shrinkToFit="1"/>
      <protection hidden="1"/>
    </xf>
    <xf numFmtId="0" fontId="0" fillId="0" borderId="0" xfId="0" applyFill="1" applyAlignment="1" applyProtection="1">
      <alignment shrinkToFit="1"/>
      <protection hidden="1"/>
    </xf>
    <xf numFmtId="0" fontId="16" fillId="0" borderId="0" xfId="0" applyFont="1" applyFill="1" applyAlignment="1" applyProtection="1">
      <alignment horizontal="left" shrinkToFit="1"/>
      <protection hidden="1"/>
    </xf>
    <xf numFmtId="0" fontId="3" fillId="0" borderId="0" xfId="0" applyFont="1" applyFill="1" applyAlignment="1" applyProtection="1">
      <alignment shrinkToFit="1"/>
      <protection hidden="1"/>
    </xf>
    <xf numFmtId="0" fontId="1" fillId="0" borderId="64" xfId="0" applyFont="1" applyBorder="1" applyAlignment="1" applyProtection="1">
      <alignment vertical="justify"/>
      <protection hidden="1"/>
    </xf>
    <xf numFmtId="0" fontId="1" fillId="0" borderId="0" xfId="0" applyFont="1" applyAlignment="1" applyProtection="1">
      <alignment horizontal="right"/>
      <protection hidden="1"/>
    </xf>
    <xf numFmtId="0" fontId="16" fillId="0" borderId="0" xfId="0" applyFont="1" applyFill="1" applyBorder="1" applyAlignment="1" applyProtection="1">
      <alignment horizontal="justify" vertical="top" wrapText="1"/>
      <protection hidden="1"/>
    </xf>
    <xf numFmtId="0" fontId="16" fillId="0" borderId="0" xfId="0" applyFont="1" applyFill="1" applyAlignment="1">
      <alignment horizontal="justify" vertical="top" wrapText="1"/>
    </xf>
    <xf numFmtId="0" fontId="3" fillId="0" borderId="0" xfId="0" applyFont="1" applyFill="1" applyAlignment="1" applyProtection="1">
      <alignment horizontal="right"/>
      <protection hidden="1"/>
    </xf>
    <xf numFmtId="0" fontId="3" fillId="0" borderId="0" xfId="0" applyFont="1" applyFill="1" applyAlignment="1">
      <alignment horizontal="right"/>
    </xf>
    <xf numFmtId="0" fontId="12" fillId="0" borderId="0" xfId="0" applyFont="1" applyFill="1" applyBorder="1" applyAlignment="1" applyProtection="1">
      <alignment wrapText="1" shrinkToFit="1"/>
      <protection locked="0"/>
    </xf>
    <xf numFmtId="0" fontId="0" fillId="0" borderId="0" xfId="0" applyFill="1" applyAlignment="1">
      <alignment wrapText="1" shrinkToFit="1"/>
    </xf>
    <xf numFmtId="0" fontId="3" fillId="0" borderId="0" xfId="0" applyFont="1" applyFill="1" applyBorder="1" applyAlignment="1" applyProtection="1">
      <alignment vertical="top"/>
      <protection hidden="1"/>
    </xf>
    <xf numFmtId="0" fontId="3" fillId="0" borderId="0" xfId="0" applyFont="1" applyFill="1" applyBorder="1" applyAlignment="1" applyProtection="1">
      <alignment wrapText="1" shrinkToFit="1"/>
      <protection locked="0"/>
    </xf>
    <xf numFmtId="0" fontId="3" fillId="0" borderId="0" xfId="0" applyFont="1" applyFill="1" applyAlignment="1">
      <alignment wrapText="1" shrinkToFit="1"/>
    </xf>
    <xf numFmtId="0" fontId="3" fillId="0" borderId="0" xfId="0" applyFont="1" applyFill="1" applyAlignment="1" applyProtection="1">
      <alignment horizontal="left" vertical="center" shrinkToFit="1"/>
      <protection hidden="1"/>
    </xf>
    <xf numFmtId="0" fontId="1" fillId="0" borderId="0" xfId="0" applyFont="1" applyFill="1" applyBorder="1" applyAlignment="1" applyProtection="1">
      <alignment vertical="top"/>
      <protection hidden="1"/>
    </xf>
    <xf numFmtId="0" fontId="11" fillId="0" borderId="0" xfId="0" applyFont="1" applyFill="1" applyAlignment="1" applyProtection="1">
      <alignment horizontal="left"/>
      <protection hidden="1"/>
    </xf>
    <xf numFmtId="0" fontId="1" fillId="0" borderId="0" xfId="0" applyFont="1" applyFill="1" applyBorder="1" applyAlignment="1" applyProtection="1">
      <alignment horizontal="left"/>
      <protection hidden="1"/>
    </xf>
    <xf numFmtId="0" fontId="0" fillId="0" borderId="0" xfId="0" applyFill="1" applyAlignment="1"/>
    <xf numFmtId="0" fontId="23" fillId="0" borderId="0" xfId="0" applyFont="1" applyFill="1" applyBorder="1" applyAlignment="1" applyProtection="1">
      <alignment wrapText="1" shrinkToFit="1"/>
      <protection locked="0"/>
    </xf>
    <xf numFmtId="0" fontId="23" fillId="0" borderId="0" xfId="0" applyFont="1" applyFill="1" applyAlignment="1">
      <alignment wrapText="1" shrinkToFit="1"/>
    </xf>
    <xf numFmtId="0" fontId="3" fillId="0" borderId="0" xfId="0" applyFont="1" applyFill="1" applyAlignment="1" applyProtection="1">
      <alignment vertical="top" wrapText="1" shrinkToFit="1"/>
      <protection locked="0"/>
    </xf>
    <xf numFmtId="0" fontId="1" fillId="0" borderId="0" xfId="0" applyFont="1" applyFill="1" applyBorder="1" applyAlignment="1" applyProtection="1">
      <alignment horizontal="justify" vertical="top"/>
    </xf>
    <xf numFmtId="0" fontId="0" fillId="0" borderId="0" xfId="0" applyFill="1" applyAlignment="1">
      <alignment horizontal="justify" vertical="top"/>
    </xf>
    <xf numFmtId="0" fontId="3" fillId="0" borderId="0" xfId="0" applyFont="1" applyFill="1" applyBorder="1" applyAlignment="1" applyProtection="1">
      <alignment horizontal="justify" wrapText="1" shrinkToFit="1"/>
      <protection locked="0"/>
    </xf>
    <xf numFmtId="0" fontId="3" fillId="0" borderId="0" xfId="0" applyFont="1" applyFill="1" applyAlignment="1">
      <alignment horizontal="justify" wrapText="1" shrinkToFit="1"/>
    </xf>
    <xf numFmtId="0" fontId="1" fillId="0" borderId="0" xfId="0" applyFont="1" applyFill="1" applyAlignment="1" applyProtection="1">
      <alignment horizontal="justify" vertical="top" wrapText="1" shrinkToFit="1"/>
      <protection locked="0"/>
    </xf>
    <xf numFmtId="0" fontId="3" fillId="0" borderId="0" xfId="0" applyFont="1" applyFill="1" applyAlignment="1" applyProtection="1">
      <alignment horizontal="justify" vertical="top" wrapText="1" shrinkToFit="1"/>
      <protection locked="0"/>
    </xf>
    <xf numFmtId="0" fontId="1" fillId="0" borderId="0" xfId="0" applyFont="1" applyFill="1" applyBorder="1" applyAlignment="1" applyProtection="1">
      <alignment vertical="top" wrapText="1"/>
      <protection hidden="1"/>
    </xf>
    <xf numFmtId="0" fontId="3" fillId="0" borderId="0" xfId="0" applyFont="1" applyFill="1" applyBorder="1" applyAlignment="1" applyProtection="1">
      <alignment vertical="top" wrapText="1"/>
      <protection hidden="1"/>
    </xf>
    <xf numFmtId="0" fontId="11" fillId="0" borderId="0" xfId="0" applyFont="1" applyFill="1" applyAlignment="1" applyProtection="1">
      <alignment horizontal="left" shrinkToFit="1"/>
      <protection hidden="1"/>
    </xf>
    <xf numFmtId="0" fontId="0" fillId="0" borderId="0" xfId="0" applyFill="1" applyAlignment="1">
      <alignment vertical="top" wrapText="1"/>
    </xf>
    <xf numFmtId="0" fontId="1" fillId="0" borderId="0" xfId="0" applyFont="1" applyFill="1" applyBorder="1" applyAlignment="1" applyProtection="1">
      <alignment wrapText="1" shrinkToFit="1"/>
      <protection locked="0"/>
    </xf>
    <xf numFmtId="0" fontId="1" fillId="0" borderId="0" xfId="0" applyFont="1" applyFill="1" applyAlignment="1">
      <alignment wrapText="1" shrinkToFit="1"/>
    </xf>
    <xf numFmtId="0" fontId="27" fillId="0" borderId="0" xfId="0" applyFont="1" applyFill="1" applyBorder="1" applyAlignment="1" applyProtection="1">
      <alignment vertical="top" wrapText="1" shrinkToFit="1"/>
      <protection locked="0"/>
    </xf>
    <xf numFmtId="0" fontId="3" fillId="0" borderId="0" xfId="0" applyFont="1" applyFill="1" applyAlignment="1">
      <alignment vertical="top" wrapText="1" shrinkToFit="1"/>
    </xf>
    <xf numFmtId="2" fontId="1" fillId="0" borderId="0" xfId="0" applyNumberFormat="1" applyFont="1" applyFill="1" applyBorder="1" applyAlignment="1" applyProtection="1">
      <alignment horizontal="justify" vertical="top" wrapText="1" shrinkToFit="1"/>
      <protection locked="0"/>
    </xf>
    <xf numFmtId="2" fontId="3" fillId="0" borderId="0" xfId="0" applyNumberFormat="1" applyFont="1" applyFill="1" applyAlignment="1">
      <alignment horizontal="justify" vertical="top" wrapText="1"/>
    </xf>
    <xf numFmtId="0" fontId="3" fillId="0" borderId="0" xfId="0" applyFont="1" applyFill="1" applyBorder="1" applyAlignment="1" applyProtection="1">
      <alignment vertical="justify" wrapText="1"/>
      <protection hidden="1"/>
    </xf>
    <xf numFmtId="0" fontId="40" fillId="0" borderId="0" xfId="0" applyFont="1" applyFill="1" applyBorder="1" applyAlignment="1" applyProtection="1">
      <alignment wrapText="1" shrinkToFit="1"/>
      <protection locked="0"/>
    </xf>
    <xf numFmtId="0" fontId="0" fillId="0" borderId="0" xfId="0" applyFill="1"/>
    <xf numFmtId="0" fontId="1" fillId="0" borderId="0" xfId="0" applyFont="1" applyFill="1" applyAlignment="1" applyProtection="1">
      <alignment horizontal="left" vertical="center" shrinkToFit="1"/>
      <protection hidden="1"/>
    </xf>
    <xf numFmtId="0" fontId="3" fillId="0" borderId="0" xfId="0" applyFont="1" applyFill="1" applyBorder="1" applyAlignment="1" applyProtection="1">
      <alignment horizontal="justify" vertical="top"/>
    </xf>
    <xf numFmtId="0" fontId="3" fillId="0" borderId="0" xfId="0" applyFont="1" applyFill="1" applyAlignment="1">
      <alignment horizontal="justify" vertical="top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 enableFormatConditionsCalculation="0">
    <tabColor indexed="11"/>
  </sheetPr>
  <dimension ref="A1:R118"/>
  <sheetViews>
    <sheetView zoomScaleNormal="100" workbookViewId="0">
      <selection activeCell="B13" sqref="B13:B14"/>
    </sheetView>
  </sheetViews>
  <sheetFormatPr defaultRowHeight="12.75" x14ac:dyDescent="0.2"/>
  <cols>
    <col min="1" max="1" width="5.85546875" style="56" customWidth="1"/>
    <col min="2" max="2" width="43.42578125" style="56" customWidth="1"/>
    <col min="3" max="4" width="17.7109375" style="56" customWidth="1"/>
    <col min="5" max="6" width="15.7109375" style="56" customWidth="1"/>
    <col min="7" max="7" width="10.7109375" style="56" customWidth="1"/>
    <col min="8" max="9" width="11.7109375" style="56" customWidth="1"/>
    <col min="10" max="12" width="9.7109375" style="56" customWidth="1"/>
    <col min="13" max="13" width="11" style="56" customWidth="1"/>
    <col min="14" max="15" width="0" style="56" hidden="1" customWidth="1"/>
    <col min="16" max="16" width="11.28515625" style="56" hidden="1" customWidth="1"/>
    <col min="17" max="16384" width="9.140625" style="56"/>
  </cols>
  <sheetData>
    <row r="1" spans="1:16" s="5" customFormat="1" ht="20.25" x14ac:dyDescent="0.3">
      <c r="A1" s="318" t="s">
        <v>36</v>
      </c>
      <c r="B1" s="4"/>
      <c r="C1" s="178"/>
      <c r="D1" s="178"/>
      <c r="E1" s="56"/>
      <c r="F1" s="56"/>
      <c r="G1" s="56"/>
      <c r="H1" s="56"/>
      <c r="I1" s="179"/>
      <c r="M1" s="179" t="s">
        <v>37</v>
      </c>
    </row>
    <row r="2" spans="1:16" s="5" customFormat="1" ht="15" x14ac:dyDescent="0.2">
      <c r="A2" s="180" t="s">
        <v>236</v>
      </c>
      <c r="B2" s="4"/>
      <c r="C2" s="178"/>
      <c r="D2" s="181"/>
      <c r="E2" s="56"/>
      <c r="F2" s="56"/>
      <c r="G2" s="56"/>
      <c r="H2" s="56"/>
      <c r="I2" s="56"/>
    </row>
    <row r="3" spans="1:16" s="5" customFormat="1" ht="15" x14ac:dyDescent="0.2">
      <c r="A3" s="180" t="s">
        <v>140</v>
      </c>
      <c r="B3" s="4"/>
      <c r="C3" s="178"/>
      <c r="D3" s="181"/>
      <c r="E3" s="56"/>
      <c r="F3" s="56"/>
      <c r="G3" s="56"/>
      <c r="H3" s="56"/>
      <c r="I3" s="56"/>
    </row>
    <row r="4" spans="1:16" s="5" customFormat="1" ht="30" customHeight="1" x14ac:dyDescent="0.2">
      <c r="A4" s="56"/>
      <c r="B4" s="4"/>
      <c r="C4" s="178"/>
      <c r="D4" s="178"/>
      <c r="E4" s="56"/>
      <c r="F4" s="56"/>
      <c r="G4" s="56"/>
      <c r="H4" s="56"/>
      <c r="I4" s="56"/>
    </row>
    <row r="5" spans="1:16" s="5" customFormat="1" ht="15.75" x14ac:dyDescent="0.25">
      <c r="A5" s="319" t="s">
        <v>327</v>
      </c>
      <c r="B5" s="4"/>
      <c r="C5" s="178"/>
      <c r="D5" s="178"/>
      <c r="E5" s="56"/>
      <c r="F5" s="56"/>
      <c r="G5" s="56"/>
      <c r="H5" s="56"/>
      <c r="I5" s="56"/>
    </row>
    <row r="6" spans="1:16" s="5" customFormat="1" ht="20.100000000000001" customHeight="1" thickBot="1" x14ac:dyDescent="0.25">
      <c r="A6" s="56"/>
      <c r="B6" s="4"/>
      <c r="C6" s="178"/>
      <c r="D6" s="178"/>
      <c r="E6" s="56"/>
      <c r="F6" s="56"/>
      <c r="G6" s="56"/>
      <c r="H6" s="56"/>
      <c r="I6" s="182" t="s">
        <v>118</v>
      </c>
      <c r="M6" s="251" t="s">
        <v>118</v>
      </c>
    </row>
    <row r="7" spans="1:16" s="5" customFormat="1" ht="32.1" customHeight="1" thickTop="1" x14ac:dyDescent="0.25">
      <c r="A7" s="183" t="s">
        <v>39</v>
      </c>
      <c r="B7" s="184" t="s">
        <v>40</v>
      </c>
      <c r="C7" s="185" t="s">
        <v>41</v>
      </c>
      <c r="D7" s="186"/>
      <c r="E7" s="187" t="s">
        <v>3</v>
      </c>
      <c r="F7" s="188" t="s">
        <v>4</v>
      </c>
      <c r="G7" s="189" t="s">
        <v>42</v>
      </c>
      <c r="H7" s="368" t="s">
        <v>43</v>
      </c>
      <c r="I7" s="369"/>
      <c r="J7" s="320" t="s">
        <v>44</v>
      </c>
      <c r="K7" s="321"/>
      <c r="L7" s="374" t="s">
        <v>45</v>
      </c>
      <c r="M7" s="190"/>
      <c r="O7" s="5" t="s">
        <v>38</v>
      </c>
    </row>
    <row r="8" spans="1:16" s="5" customFormat="1" ht="20.100000000000001" customHeight="1" thickBot="1" x14ac:dyDescent="0.3">
      <c r="A8" s="191"/>
      <c r="B8" s="192"/>
      <c r="C8" s="193"/>
      <c r="D8" s="194"/>
      <c r="E8" s="195"/>
      <c r="F8" s="196"/>
      <c r="G8" s="197"/>
      <c r="H8" s="325" t="s">
        <v>46</v>
      </c>
      <c r="I8" s="326" t="s">
        <v>47</v>
      </c>
      <c r="J8" s="198" t="s">
        <v>7</v>
      </c>
      <c r="K8" s="199" t="s">
        <v>6</v>
      </c>
      <c r="L8" s="375"/>
      <c r="M8" s="359" t="s">
        <v>48</v>
      </c>
    </row>
    <row r="9" spans="1:16" s="5" customFormat="1" ht="12.75" customHeight="1" thickTop="1" x14ac:dyDescent="0.2">
      <c r="A9" s="377">
        <v>1000</v>
      </c>
      <c r="B9" s="376" t="s">
        <v>238</v>
      </c>
      <c r="C9" s="6" t="s">
        <v>49</v>
      </c>
      <c r="D9" s="7" t="s">
        <v>50</v>
      </c>
      <c r="E9" s="8">
        <f>'1000'!G15</f>
        <v>9369236.8600000013</v>
      </c>
      <c r="F9" s="9">
        <f>'1000'!G17</f>
        <v>9375686.9100000001</v>
      </c>
      <c r="G9" s="10">
        <v>0</v>
      </c>
      <c r="H9" s="327">
        <f>F9-E9-G9</f>
        <v>6450.0499999988824</v>
      </c>
      <c r="I9" s="328">
        <v>0</v>
      </c>
      <c r="J9" s="257">
        <f>'1000'!G29</f>
        <v>3950.05</v>
      </c>
      <c r="K9" s="258">
        <f>'1000'!G28</f>
        <v>2500</v>
      </c>
      <c r="L9" s="12">
        <f>'1000'!G30</f>
        <v>0</v>
      </c>
      <c r="M9" s="360">
        <f>J9+K9</f>
        <v>6450.05</v>
      </c>
      <c r="O9" s="5" t="s">
        <v>291</v>
      </c>
      <c r="P9" s="5">
        <f>44-P10-P11</f>
        <v>37</v>
      </c>
    </row>
    <row r="10" spans="1:16" s="5" customFormat="1" ht="12" customHeight="1" x14ac:dyDescent="0.2">
      <c r="A10" s="378"/>
      <c r="B10" s="373"/>
      <c r="C10" s="6"/>
      <c r="D10" s="33"/>
      <c r="E10" s="35"/>
      <c r="F10" s="31"/>
      <c r="G10" s="36"/>
      <c r="H10" s="315"/>
      <c r="I10" s="329"/>
      <c r="J10" s="259">
        <f>J9/M9</f>
        <v>0.61240610537902807</v>
      </c>
      <c r="K10" s="39">
        <f>K9/M9</f>
        <v>0.38759389462097193</v>
      </c>
      <c r="L10" s="38">
        <v>0</v>
      </c>
      <c r="M10" s="260">
        <f>J10+K10</f>
        <v>1</v>
      </c>
      <c r="O10" s="5" t="s">
        <v>289</v>
      </c>
      <c r="P10" s="5">
        <v>4</v>
      </c>
    </row>
    <row r="11" spans="1:16" s="5" customFormat="1" ht="12" customHeight="1" x14ac:dyDescent="0.2">
      <c r="A11" s="370">
        <v>1001</v>
      </c>
      <c r="B11" s="372" t="s">
        <v>239</v>
      </c>
      <c r="C11" s="200" t="s">
        <v>51</v>
      </c>
      <c r="D11" s="51" t="s">
        <v>52</v>
      </c>
      <c r="E11" s="34">
        <f>'1001'!G15</f>
        <v>3149359.63</v>
      </c>
      <c r="F11" s="48">
        <f>'1001'!G17</f>
        <v>3149599.17</v>
      </c>
      <c r="G11" s="201">
        <v>0</v>
      </c>
      <c r="H11" s="313">
        <f>F11-E11-G11</f>
        <v>239.54000000003725</v>
      </c>
      <c r="I11" s="330">
        <v>0</v>
      </c>
      <c r="J11" s="261">
        <f>'1001'!G29</f>
        <v>239.54</v>
      </c>
      <c r="K11" s="262">
        <f>'1001'!G28</f>
        <v>0</v>
      </c>
      <c r="L11" s="19">
        <f>'1001'!G30</f>
        <v>0</v>
      </c>
      <c r="M11" s="361">
        <f>J11+K11</f>
        <v>239.54</v>
      </c>
      <c r="N11" s="256" t="s">
        <v>292</v>
      </c>
      <c r="O11" s="5" t="s">
        <v>290</v>
      </c>
      <c r="P11" s="5">
        <v>3</v>
      </c>
    </row>
    <row r="12" spans="1:16" s="5" customFormat="1" ht="12" customHeight="1" x14ac:dyDescent="0.2">
      <c r="A12" s="371"/>
      <c r="B12" s="373"/>
      <c r="C12" s="202"/>
      <c r="D12" s="203"/>
      <c r="E12" s="204"/>
      <c r="F12" s="205"/>
      <c r="G12" s="205"/>
      <c r="H12" s="331"/>
      <c r="I12" s="332"/>
      <c r="J12" s="259">
        <f>J11/M11</f>
        <v>1</v>
      </c>
      <c r="K12" s="39">
        <f>K11/M11</f>
        <v>0</v>
      </c>
      <c r="L12" s="38">
        <v>0</v>
      </c>
      <c r="M12" s="260">
        <f>J12+K12</f>
        <v>1</v>
      </c>
      <c r="N12" s="41"/>
    </row>
    <row r="13" spans="1:16" s="5" customFormat="1" ht="12" customHeight="1" x14ac:dyDescent="0.2">
      <c r="A13" s="370">
        <v>1010</v>
      </c>
      <c r="B13" s="372" t="s">
        <v>240</v>
      </c>
      <c r="C13" s="206" t="s">
        <v>54</v>
      </c>
      <c r="D13" s="51" t="s">
        <v>55</v>
      </c>
      <c r="E13" s="49">
        <f>'1010'!G15</f>
        <v>6719280.9900000002</v>
      </c>
      <c r="F13" s="47">
        <f>'1010'!G17</f>
        <v>6735575.9900000002</v>
      </c>
      <c r="G13" s="201">
        <v>0</v>
      </c>
      <c r="H13" s="315">
        <f>F13-E13-G13</f>
        <v>16295</v>
      </c>
      <c r="I13" s="314">
        <v>0</v>
      </c>
      <c r="J13" s="261">
        <f>'1010'!G29</f>
        <v>15295</v>
      </c>
      <c r="K13" s="262">
        <f>'1010'!G28</f>
        <v>1000</v>
      </c>
      <c r="L13" s="19">
        <v>0</v>
      </c>
      <c r="M13" s="361">
        <f>J13+K13+L13</f>
        <v>16295</v>
      </c>
      <c r="O13" s="5" t="s">
        <v>118</v>
      </c>
    </row>
    <row r="14" spans="1:16" s="5" customFormat="1" ht="12" customHeight="1" x14ac:dyDescent="0.2">
      <c r="A14" s="371"/>
      <c r="B14" s="373"/>
      <c r="C14" s="207"/>
      <c r="D14" s="51"/>
      <c r="E14" s="208"/>
      <c r="F14" s="205"/>
      <c r="G14" s="209"/>
      <c r="H14" s="333"/>
      <c r="I14" s="314"/>
      <c r="J14" s="259">
        <f>J13/M13</f>
        <v>0.93863148204970848</v>
      </c>
      <c r="K14" s="39">
        <f>K13/M13</f>
        <v>6.1368517950291503E-2</v>
      </c>
      <c r="L14" s="38">
        <v>0</v>
      </c>
      <c r="M14" s="260">
        <f>J14+K14+L14</f>
        <v>1</v>
      </c>
      <c r="O14" s="5" t="s">
        <v>291</v>
      </c>
      <c r="P14" s="5">
        <f>44-P15-P16</f>
        <v>36</v>
      </c>
    </row>
    <row r="15" spans="1:16" s="5" customFormat="1" ht="12" customHeight="1" x14ac:dyDescent="0.2">
      <c r="A15" s="370">
        <v>1012</v>
      </c>
      <c r="B15" s="372" t="s">
        <v>33</v>
      </c>
      <c r="C15" s="210" t="s">
        <v>141</v>
      </c>
      <c r="D15" s="45" t="s">
        <v>62</v>
      </c>
      <c r="E15" s="49">
        <f>'1012'!G15</f>
        <v>29408966.530000001</v>
      </c>
      <c r="F15" s="47">
        <f>'1012'!G17</f>
        <v>29504283.93</v>
      </c>
      <c r="G15" s="201">
        <v>0</v>
      </c>
      <c r="H15" s="315">
        <f>F15-E15-G15</f>
        <v>95317.39999999851</v>
      </c>
      <c r="I15" s="312">
        <v>0</v>
      </c>
      <c r="J15" s="261">
        <f>'1012'!G29</f>
        <v>80317.399999999994</v>
      </c>
      <c r="K15" s="262">
        <f>'1012'!G28</f>
        <v>15000</v>
      </c>
      <c r="L15" s="19">
        <f>'1012'!G30</f>
        <v>0</v>
      </c>
      <c r="M15" s="361">
        <f t="shared" ref="M15:M20" si="0">J15+K15</f>
        <v>95317.4</v>
      </c>
      <c r="O15" s="5" t="s">
        <v>289</v>
      </c>
      <c r="P15" s="5">
        <v>4</v>
      </c>
    </row>
    <row r="16" spans="1:16" s="5" customFormat="1" ht="12" customHeight="1" x14ac:dyDescent="0.2">
      <c r="A16" s="371"/>
      <c r="B16" s="373"/>
      <c r="C16" s="202"/>
      <c r="D16" s="211"/>
      <c r="E16" s="208"/>
      <c r="F16" s="205"/>
      <c r="G16" s="209"/>
      <c r="H16" s="334"/>
      <c r="I16" s="332"/>
      <c r="J16" s="259">
        <f>J15/M15</f>
        <v>0.84263104113204934</v>
      </c>
      <c r="K16" s="39">
        <f>K15/M15</f>
        <v>0.15736895886795066</v>
      </c>
      <c r="L16" s="38">
        <v>0</v>
      </c>
      <c r="M16" s="260">
        <f t="shared" si="0"/>
        <v>1</v>
      </c>
      <c r="O16" s="5" t="s">
        <v>290</v>
      </c>
      <c r="P16" s="5">
        <v>4</v>
      </c>
    </row>
    <row r="17" spans="1:16" s="5" customFormat="1" ht="12" customHeight="1" x14ac:dyDescent="0.2">
      <c r="A17" s="370">
        <v>1013</v>
      </c>
      <c r="B17" s="372" t="s">
        <v>241</v>
      </c>
      <c r="C17" s="212" t="s">
        <v>277</v>
      </c>
      <c r="D17" s="51" t="s">
        <v>60</v>
      </c>
      <c r="E17" s="49">
        <f>'1013'!G15</f>
        <v>16293727.43</v>
      </c>
      <c r="F17" s="47">
        <f>'1013'!G17</f>
        <v>16374077.58</v>
      </c>
      <c r="G17" s="201">
        <v>0</v>
      </c>
      <c r="H17" s="315">
        <f>F17-E17-G17</f>
        <v>80350.150000000373</v>
      </c>
      <c r="I17" s="314">
        <v>0</v>
      </c>
      <c r="J17" s="261">
        <f>'1013'!G29</f>
        <v>64350.15</v>
      </c>
      <c r="K17" s="262">
        <f>'1013'!G28</f>
        <v>16000</v>
      </c>
      <c r="L17" s="19">
        <f>'1013'!G30</f>
        <v>0</v>
      </c>
      <c r="M17" s="361">
        <f t="shared" si="0"/>
        <v>80350.149999999994</v>
      </c>
    </row>
    <row r="18" spans="1:16" s="5" customFormat="1" ht="12" customHeight="1" x14ac:dyDescent="0.2">
      <c r="A18" s="371"/>
      <c r="B18" s="373"/>
      <c r="C18" s="212"/>
      <c r="D18" s="51"/>
      <c r="E18" s="208"/>
      <c r="F18" s="205"/>
      <c r="G18" s="209"/>
      <c r="H18" s="334"/>
      <c r="I18" s="314"/>
      <c r="J18" s="259">
        <f>J17/M17</f>
        <v>0.80087156028955775</v>
      </c>
      <c r="K18" s="39">
        <f>K17/M17</f>
        <v>0.19912843971044236</v>
      </c>
      <c r="L18" s="38">
        <v>0</v>
      </c>
      <c r="M18" s="260">
        <f t="shared" si="0"/>
        <v>1</v>
      </c>
    </row>
    <row r="19" spans="1:16" s="5" customFormat="1" ht="12" customHeight="1" x14ac:dyDescent="0.2">
      <c r="A19" s="370">
        <v>1014</v>
      </c>
      <c r="B19" s="372" t="s">
        <v>242</v>
      </c>
      <c r="C19" s="44" t="s">
        <v>61</v>
      </c>
      <c r="D19" s="45" t="s">
        <v>62</v>
      </c>
      <c r="E19" s="49">
        <f>'1014'!G15</f>
        <v>27207822.219999999</v>
      </c>
      <c r="F19" s="47">
        <f>'1014'!G17</f>
        <v>27433316.75</v>
      </c>
      <c r="G19" s="201">
        <v>0</v>
      </c>
      <c r="H19" s="315">
        <f>F19-E19-G19</f>
        <v>225494.53000000119</v>
      </c>
      <c r="I19" s="312">
        <v>0</v>
      </c>
      <c r="J19" s="261">
        <f>'1014'!G29</f>
        <v>201494.53</v>
      </c>
      <c r="K19" s="262">
        <f>'1014'!G28</f>
        <v>24000</v>
      </c>
      <c r="L19" s="19">
        <f>'1014'!G30</f>
        <v>0</v>
      </c>
      <c r="M19" s="361">
        <f t="shared" si="0"/>
        <v>225494.53</v>
      </c>
    </row>
    <row r="20" spans="1:16" s="5" customFormat="1" ht="12" customHeight="1" x14ac:dyDescent="0.2">
      <c r="A20" s="371"/>
      <c r="B20" s="373"/>
      <c r="C20" s="213"/>
      <c r="D20" s="203"/>
      <c r="E20" s="208"/>
      <c r="F20" s="205"/>
      <c r="G20" s="209"/>
      <c r="H20" s="333"/>
      <c r="I20" s="314"/>
      <c r="J20" s="259">
        <f>J19/M19</f>
        <v>0.89356726302850897</v>
      </c>
      <c r="K20" s="39">
        <f>K19/M19</f>
        <v>0.10643273697149105</v>
      </c>
      <c r="L20" s="38">
        <v>0</v>
      </c>
      <c r="M20" s="260">
        <f t="shared" si="0"/>
        <v>1</v>
      </c>
      <c r="P20" s="5">
        <f>102+14+10</f>
        <v>126</v>
      </c>
    </row>
    <row r="21" spans="1:16" s="5" customFormat="1" ht="12" customHeight="1" x14ac:dyDescent="0.2">
      <c r="A21" s="370">
        <v>1015</v>
      </c>
      <c r="B21" s="372" t="s">
        <v>25</v>
      </c>
      <c r="C21" s="214" t="s">
        <v>57</v>
      </c>
      <c r="D21" s="215" t="s">
        <v>58</v>
      </c>
      <c r="E21" s="49">
        <f>'1015'!G15</f>
        <v>23237792.5</v>
      </c>
      <c r="F21" s="47">
        <f>'1015'!G17</f>
        <v>23322510.390000001</v>
      </c>
      <c r="G21" s="201">
        <v>0</v>
      </c>
      <c r="H21" s="315">
        <f>F21-E21-G21</f>
        <v>84717.890000000596</v>
      </c>
      <c r="I21" s="312">
        <v>0</v>
      </c>
      <c r="J21" s="261">
        <f>'1015'!G29</f>
        <v>76245.89</v>
      </c>
      <c r="K21" s="262">
        <f>'1015'!G28</f>
        <v>8472</v>
      </c>
      <c r="L21" s="19">
        <f>'1015'!G30</f>
        <v>0</v>
      </c>
      <c r="M21" s="361">
        <f>J21+K21+L21</f>
        <v>84717.89</v>
      </c>
      <c r="P21" s="5">
        <f>101+14+11</f>
        <v>126</v>
      </c>
    </row>
    <row r="22" spans="1:16" s="5" customFormat="1" ht="12" customHeight="1" x14ac:dyDescent="0.2">
      <c r="A22" s="371"/>
      <c r="B22" s="373"/>
      <c r="C22" s="214"/>
      <c r="D22" s="211" t="s">
        <v>59</v>
      </c>
      <c r="E22" s="208"/>
      <c r="F22" s="205"/>
      <c r="G22" s="209"/>
      <c r="H22" s="333"/>
      <c r="I22" s="314"/>
      <c r="J22" s="259">
        <f>J21/M21</f>
        <v>0.89999750938084033</v>
      </c>
      <c r="K22" s="39">
        <f>K21/M21</f>
        <v>0.10000249061915967</v>
      </c>
      <c r="L22" s="38">
        <f>L21/M21</f>
        <v>0</v>
      </c>
      <c r="M22" s="260">
        <f>J22+K22+L22</f>
        <v>1</v>
      </c>
    </row>
    <row r="23" spans="1:16" s="5" customFormat="1" ht="12" customHeight="1" x14ac:dyDescent="0.2">
      <c r="A23" s="370">
        <v>1032</v>
      </c>
      <c r="B23" s="372" t="s">
        <v>243</v>
      </c>
      <c r="C23" s="200" t="s">
        <v>63</v>
      </c>
      <c r="D23" s="51" t="s">
        <v>56</v>
      </c>
      <c r="E23" s="49">
        <f>'1032'!G15</f>
        <v>9217601.5600000005</v>
      </c>
      <c r="F23" s="47">
        <f>'1032'!G17</f>
        <v>9327429.0199999996</v>
      </c>
      <c r="G23" s="201">
        <v>0</v>
      </c>
      <c r="H23" s="315">
        <f>F23-E23-G23</f>
        <v>109827.45999999903</v>
      </c>
      <c r="I23" s="312">
        <v>0</v>
      </c>
      <c r="J23" s="261">
        <f>'1032'!G31</f>
        <v>109827.46</v>
      </c>
      <c r="K23" s="262">
        <f>'1032'!G30</f>
        <v>0</v>
      </c>
      <c r="L23" s="19">
        <f>'1032'!G32</f>
        <v>0</v>
      </c>
      <c r="M23" s="361">
        <f>J23+K23+L23</f>
        <v>109827.46</v>
      </c>
    </row>
    <row r="24" spans="1:16" s="5" customFormat="1" ht="12" customHeight="1" x14ac:dyDescent="0.2">
      <c r="A24" s="371"/>
      <c r="B24" s="373"/>
      <c r="C24" s="202"/>
      <c r="D24" s="203"/>
      <c r="E24" s="208"/>
      <c r="F24" s="205"/>
      <c r="G24" s="209"/>
      <c r="H24" s="333"/>
      <c r="I24" s="314"/>
      <c r="J24" s="259">
        <f>J23/M23</f>
        <v>1</v>
      </c>
      <c r="K24" s="39">
        <f>K23/M23</f>
        <v>0</v>
      </c>
      <c r="L24" s="38">
        <f>L23/M23</f>
        <v>0</v>
      </c>
      <c r="M24" s="260">
        <f>J24+K24+L24</f>
        <v>1</v>
      </c>
    </row>
    <row r="25" spans="1:16" s="5" customFormat="1" ht="12" customHeight="1" x14ac:dyDescent="0.2">
      <c r="A25" s="370">
        <v>1033</v>
      </c>
      <c r="B25" s="372" t="s">
        <v>244</v>
      </c>
      <c r="C25" s="210" t="s">
        <v>64</v>
      </c>
      <c r="D25" s="51" t="s">
        <v>65</v>
      </c>
      <c r="E25" s="49">
        <f>'1033'!G15</f>
        <v>5557744.6100000003</v>
      </c>
      <c r="F25" s="47">
        <f>'1033'!G17</f>
        <v>5597138.6799999997</v>
      </c>
      <c r="G25" s="201">
        <v>0</v>
      </c>
      <c r="H25" s="315">
        <f>F25-E25-G25</f>
        <v>39394.069999999367</v>
      </c>
      <c r="I25" s="312">
        <v>0</v>
      </c>
      <c r="J25" s="261">
        <f>'1033'!G29</f>
        <v>23894.07</v>
      </c>
      <c r="K25" s="262">
        <f>'1033'!G28</f>
        <v>15500</v>
      </c>
      <c r="L25" s="43">
        <f>'1033'!G30</f>
        <v>0</v>
      </c>
      <c r="M25" s="361">
        <f>J25+K25+L25</f>
        <v>39394.07</v>
      </c>
    </row>
    <row r="26" spans="1:16" s="5" customFormat="1" ht="12" customHeight="1" x14ac:dyDescent="0.2">
      <c r="A26" s="371"/>
      <c r="B26" s="373"/>
      <c r="C26" s="214"/>
      <c r="D26" s="51"/>
      <c r="E26" s="208"/>
      <c r="F26" s="205"/>
      <c r="G26" s="209"/>
      <c r="H26" s="333"/>
      <c r="I26" s="332"/>
      <c r="J26" s="259">
        <v>0</v>
      </c>
      <c r="K26" s="39">
        <v>0</v>
      </c>
      <c r="L26" s="38">
        <v>0</v>
      </c>
      <c r="M26" s="260">
        <f>J26+K26</f>
        <v>0</v>
      </c>
    </row>
    <row r="27" spans="1:16" s="5" customFormat="1" ht="12" customHeight="1" x14ac:dyDescent="0.2">
      <c r="A27" s="370">
        <v>1034</v>
      </c>
      <c r="B27" s="372" t="s">
        <v>245</v>
      </c>
      <c r="C27" s="200" t="s">
        <v>66</v>
      </c>
      <c r="D27" s="45" t="s">
        <v>60</v>
      </c>
      <c r="E27" s="49">
        <f>'1034'!G15</f>
        <v>13965678.310000001</v>
      </c>
      <c r="F27" s="47">
        <f>'1034'!G17</f>
        <v>14012808.960000001</v>
      </c>
      <c r="G27" s="201">
        <v>0</v>
      </c>
      <c r="H27" s="315">
        <f>F27-E27-G27</f>
        <v>47130.650000000373</v>
      </c>
      <c r="I27" s="314">
        <v>0</v>
      </c>
      <c r="J27" s="261">
        <f>'1034'!G29</f>
        <v>37130.65</v>
      </c>
      <c r="K27" s="262">
        <f>'1034'!G28</f>
        <v>10000</v>
      </c>
      <c r="L27" s="19">
        <f>'1034'!G30</f>
        <v>0</v>
      </c>
      <c r="M27" s="361">
        <f>J27+K27</f>
        <v>47130.65</v>
      </c>
    </row>
    <row r="28" spans="1:16" s="5" customFormat="1" ht="12" customHeight="1" x14ac:dyDescent="0.2">
      <c r="A28" s="371"/>
      <c r="B28" s="373"/>
      <c r="C28" s="202"/>
      <c r="D28" s="203"/>
      <c r="E28" s="208"/>
      <c r="F28" s="205"/>
      <c r="G28" s="209"/>
      <c r="H28" s="333"/>
      <c r="I28" s="332"/>
      <c r="J28" s="259">
        <f>J27/M27</f>
        <v>0.78782384711435127</v>
      </c>
      <c r="K28" s="39">
        <f>K27/M27</f>
        <v>0.21217615288564873</v>
      </c>
      <c r="L28" s="38">
        <f>L27/M27</f>
        <v>0</v>
      </c>
      <c r="M28" s="260">
        <f>J28+K28</f>
        <v>1</v>
      </c>
    </row>
    <row r="29" spans="1:16" s="5" customFormat="1" ht="12" customHeight="1" x14ac:dyDescent="0.2">
      <c r="A29" s="370">
        <v>1044</v>
      </c>
      <c r="B29" s="372" t="s">
        <v>243</v>
      </c>
      <c r="C29" s="210" t="s">
        <v>67</v>
      </c>
      <c r="D29" s="51" t="s">
        <v>99</v>
      </c>
      <c r="E29" s="49">
        <f>'1044'!G15</f>
        <v>4865420.4000000004</v>
      </c>
      <c r="F29" s="47">
        <f>'1044'!G17</f>
        <v>4820014.67</v>
      </c>
      <c r="G29" s="201">
        <v>0</v>
      </c>
      <c r="H29" s="315">
        <v>0</v>
      </c>
      <c r="I29" s="314">
        <f>F29-E29-G29</f>
        <v>-45405.730000000447</v>
      </c>
      <c r="J29" s="261">
        <f>'1044'!G29</f>
        <v>0</v>
      </c>
      <c r="K29" s="262">
        <f>'1044'!G28</f>
        <v>0</v>
      </c>
      <c r="L29" s="363">
        <v>0</v>
      </c>
      <c r="M29" s="361">
        <f>J29+K29</f>
        <v>0</v>
      </c>
      <c r="N29" s="256" t="s">
        <v>292</v>
      </c>
    </row>
    <row r="30" spans="1:16" s="5" customFormat="1" ht="12" customHeight="1" x14ac:dyDescent="0.2">
      <c r="A30" s="371"/>
      <c r="B30" s="373"/>
      <c r="C30" s="202"/>
      <c r="D30" s="203"/>
      <c r="E30" s="208"/>
      <c r="F30" s="205"/>
      <c r="G30" s="209"/>
      <c r="H30" s="334"/>
      <c r="I30" s="332"/>
      <c r="J30" s="259">
        <v>0</v>
      </c>
      <c r="K30" s="39">
        <v>0</v>
      </c>
      <c r="L30" s="38">
        <v>0</v>
      </c>
      <c r="M30" s="260">
        <v>0</v>
      </c>
    </row>
    <row r="31" spans="1:16" s="5" customFormat="1" ht="12" customHeight="1" x14ac:dyDescent="0.2">
      <c r="A31" s="370">
        <v>1100</v>
      </c>
      <c r="B31" s="372" t="s">
        <v>246</v>
      </c>
      <c r="C31" s="214" t="s">
        <v>68</v>
      </c>
      <c r="D31" s="51" t="s">
        <v>60</v>
      </c>
      <c r="E31" s="49">
        <f>'1100'!G15</f>
        <v>20379659.060000002</v>
      </c>
      <c r="F31" s="47">
        <f>'1100'!G17</f>
        <v>20396070.91</v>
      </c>
      <c r="G31" s="201">
        <f>'1100'!G21</f>
        <v>0</v>
      </c>
      <c r="H31" s="315">
        <f>F31-E31-G31</f>
        <v>16411.849999997765</v>
      </c>
      <c r="I31" s="314">
        <v>0</v>
      </c>
      <c r="J31" s="261">
        <f>'1100'!G29</f>
        <v>14411.85</v>
      </c>
      <c r="K31" s="262">
        <f>'1100'!G28</f>
        <v>2000</v>
      </c>
      <c r="L31" s="19">
        <f>'1100'!G30</f>
        <v>0</v>
      </c>
      <c r="M31" s="361">
        <f t="shared" ref="M31:M36" si="1">J31+K31+L31</f>
        <v>16411.849999999999</v>
      </c>
    </row>
    <row r="32" spans="1:16" s="5" customFormat="1" ht="12" customHeight="1" x14ac:dyDescent="0.2">
      <c r="A32" s="371"/>
      <c r="B32" s="373"/>
      <c r="C32" s="213"/>
      <c r="D32" s="203"/>
      <c r="E32" s="49"/>
      <c r="F32" s="47"/>
      <c r="G32" s="205"/>
      <c r="H32" s="333"/>
      <c r="I32" s="332"/>
      <c r="J32" s="24">
        <f>J31/M31</f>
        <v>0.8781368340558805</v>
      </c>
      <c r="K32" s="20">
        <f>K31/M31</f>
        <v>0.12186316594411965</v>
      </c>
      <c r="L32" s="20">
        <f>L31/M31</f>
        <v>0</v>
      </c>
      <c r="M32" s="40">
        <f t="shared" si="1"/>
        <v>1.0000000000000002</v>
      </c>
    </row>
    <row r="33" spans="1:13" s="5" customFormat="1" ht="12" customHeight="1" x14ac:dyDescent="0.2">
      <c r="A33" s="370">
        <v>1101</v>
      </c>
      <c r="B33" s="372" t="s">
        <v>247</v>
      </c>
      <c r="C33" s="214" t="s">
        <v>69</v>
      </c>
      <c r="D33" s="51" t="s">
        <v>52</v>
      </c>
      <c r="E33" s="46">
        <f>'1101'!G15</f>
        <v>33871137.730000004</v>
      </c>
      <c r="F33" s="48">
        <f>'1101'!G17</f>
        <v>34121105.5</v>
      </c>
      <c r="G33" s="201">
        <v>0</v>
      </c>
      <c r="H33" s="315">
        <f>F33-E33-G33</f>
        <v>249967.76999999583</v>
      </c>
      <c r="I33" s="314">
        <v>0</v>
      </c>
      <c r="J33" s="42">
        <f>'1101'!G29</f>
        <v>234967.77</v>
      </c>
      <c r="K33" s="43">
        <f>'1101'!G28</f>
        <v>15000</v>
      </c>
      <c r="L33" s="43">
        <f>'1101'!G30</f>
        <v>0</v>
      </c>
      <c r="M33" s="361">
        <f t="shared" si="1"/>
        <v>249967.77</v>
      </c>
    </row>
    <row r="34" spans="1:13" s="5" customFormat="1" ht="12" customHeight="1" x14ac:dyDescent="0.2">
      <c r="A34" s="371"/>
      <c r="B34" s="373"/>
      <c r="C34" s="213"/>
      <c r="D34" s="216"/>
      <c r="E34" s="208"/>
      <c r="F34" s="205"/>
      <c r="G34" s="209"/>
      <c r="H34" s="334"/>
      <c r="I34" s="332"/>
      <c r="J34" s="37">
        <f>J33/M33</f>
        <v>0.93999226380264944</v>
      </c>
      <c r="K34" s="38">
        <f>K33/M33</f>
        <v>6.0007736197350565E-2</v>
      </c>
      <c r="L34" s="38">
        <f>L33/M33</f>
        <v>0</v>
      </c>
      <c r="M34" s="40">
        <f t="shared" si="1"/>
        <v>1</v>
      </c>
    </row>
    <row r="35" spans="1:13" s="5" customFormat="1" ht="12" customHeight="1" x14ac:dyDescent="0.2">
      <c r="A35" s="370">
        <v>1102</v>
      </c>
      <c r="B35" s="372" t="s">
        <v>248</v>
      </c>
      <c r="C35" s="217" t="s">
        <v>276</v>
      </c>
      <c r="D35" s="45" t="s">
        <v>70</v>
      </c>
      <c r="E35" s="46">
        <f>'1102'!G15</f>
        <v>55404579.57</v>
      </c>
      <c r="F35" s="48">
        <f>'1102'!G17</f>
        <v>55409703.190000005</v>
      </c>
      <c r="G35" s="48">
        <v>0</v>
      </c>
      <c r="H35" s="313">
        <f>F35-E35-G35</f>
        <v>5123.6200000047684</v>
      </c>
      <c r="I35" s="312">
        <v>0</v>
      </c>
      <c r="J35" s="18">
        <f>'1102'!G29</f>
        <v>1123.6199999999999</v>
      </c>
      <c r="K35" s="19">
        <f>'1102'!G28</f>
        <v>4000</v>
      </c>
      <c r="L35" s="19">
        <f>'1102'!G30</f>
        <v>0</v>
      </c>
      <c r="M35" s="362">
        <f t="shared" si="1"/>
        <v>5123.62</v>
      </c>
    </row>
    <row r="36" spans="1:13" s="5" customFormat="1" ht="12" customHeight="1" x14ac:dyDescent="0.2">
      <c r="A36" s="371"/>
      <c r="B36" s="373"/>
      <c r="C36" s="218"/>
      <c r="D36" s="216"/>
      <c r="E36" s="208"/>
      <c r="F36" s="205"/>
      <c r="G36" s="209"/>
      <c r="H36" s="334"/>
      <c r="I36" s="332"/>
      <c r="J36" s="37">
        <f>J35/M35</f>
        <v>0.21930197789843897</v>
      </c>
      <c r="K36" s="38">
        <f>K35/M35</f>
        <v>0.78069802210156103</v>
      </c>
      <c r="L36" s="38">
        <f>L35/M35</f>
        <v>0</v>
      </c>
      <c r="M36" s="40">
        <f t="shared" si="1"/>
        <v>1</v>
      </c>
    </row>
    <row r="37" spans="1:13" s="5" customFormat="1" ht="12" customHeight="1" x14ac:dyDescent="0.2">
      <c r="A37" s="370">
        <v>1103</v>
      </c>
      <c r="B37" s="372" t="s">
        <v>249</v>
      </c>
      <c r="C37" s="217" t="s">
        <v>71</v>
      </c>
      <c r="D37" s="219" t="s">
        <v>72</v>
      </c>
      <c r="E37" s="46">
        <f>'1103'!G15</f>
        <v>69123516.120000005</v>
      </c>
      <c r="F37" s="48">
        <f>'1103'!G17</f>
        <v>71078825.210000008</v>
      </c>
      <c r="G37" s="316">
        <f>'1103'!G21</f>
        <v>140980</v>
      </c>
      <c r="H37" s="313">
        <f>F37-E37-G37</f>
        <v>1814329.0900000036</v>
      </c>
      <c r="I37" s="312">
        <v>0</v>
      </c>
      <c r="J37" s="42">
        <f>'1103'!G29</f>
        <v>0</v>
      </c>
      <c r="K37" s="43">
        <f>'1103'!G28</f>
        <v>0</v>
      </c>
      <c r="L37" s="19">
        <f>'1103'!G30</f>
        <v>1814329.09</v>
      </c>
      <c r="M37" s="362">
        <f>J37+K37+L37</f>
        <v>1814329.09</v>
      </c>
    </row>
    <row r="38" spans="1:13" s="5" customFormat="1" ht="12" customHeight="1" x14ac:dyDescent="0.2">
      <c r="A38" s="371"/>
      <c r="B38" s="373"/>
      <c r="C38" s="50"/>
      <c r="D38" s="220" t="s">
        <v>73</v>
      </c>
      <c r="E38" s="49"/>
      <c r="F38" s="47"/>
      <c r="G38" s="201"/>
      <c r="H38" s="335"/>
      <c r="I38" s="336"/>
      <c r="J38" s="37">
        <v>0</v>
      </c>
      <c r="K38" s="38">
        <v>0</v>
      </c>
      <c r="L38" s="38">
        <f>L37/M37</f>
        <v>1</v>
      </c>
      <c r="M38" s="40">
        <f>J38+K38+L38</f>
        <v>1</v>
      </c>
    </row>
    <row r="39" spans="1:13" s="5" customFormat="1" ht="12" customHeight="1" x14ac:dyDescent="0.2">
      <c r="A39" s="370">
        <v>1104</v>
      </c>
      <c r="B39" s="372" t="s">
        <v>247</v>
      </c>
      <c r="C39" s="217" t="s">
        <v>74</v>
      </c>
      <c r="D39" s="45" t="s">
        <v>56</v>
      </c>
      <c r="E39" s="46">
        <f>'1104'!G15</f>
        <v>30638537.18</v>
      </c>
      <c r="F39" s="48">
        <f>'1104'!G17</f>
        <v>30725429.709999997</v>
      </c>
      <c r="G39" s="48">
        <v>0</v>
      </c>
      <c r="H39" s="315">
        <f>F39-E39-G39</f>
        <v>86892.529999997467</v>
      </c>
      <c r="I39" s="314">
        <v>0</v>
      </c>
      <c r="J39" s="18">
        <f>'1104'!G29</f>
        <v>70595.53</v>
      </c>
      <c r="K39" s="19">
        <f>'1104'!G28</f>
        <v>16297</v>
      </c>
      <c r="L39" s="19">
        <v>0</v>
      </c>
      <c r="M39" s="361">
        <f>J39+K39</f>
        <v>86892.53</v>
      </c>
    </row>
    <row r="40" spans="1:13" s="5" customFormat="1" ht="12" customHeight="1" x14ac:dyDescent="0.2">
      <c r="A40" s="371"/>
      <c r="B40" s="373"/>
      <c r="C40" s="50"/>
      <c r="D40" s="51"/>
      <c r="E40" s="49"/>
      <c r="F40" s="47"/>
      <c r="G40" s="201"/>
      <c r="H40" s="337"/>
      <c r="I40" s="336"/>
      <c r="J40" s="37">
        <f>J39/M39</f>
        <v>0.81244647842570583</v>
      </c>
      <c r="K40" s="38">
        <f>K39/M39</f>
        <v>0.18755352157429414</v>
      </c>
      <c r="L40" s="38">
        <v>0</v>
      </c>
      <c r="M40" s="40">
        <f>J40+K40</f>
        <v>1</v>
      </c>
    </row>
    <row r="41" spans="1:13" s="5" customFormat="1" ht="12" customHeight="1" x14ac:dyDescent="0.2">
      <c r="A41" s="370">
        <v>1105</v>
      </c>
      <c r="B41" s="372" t="s">
        <v>249</v>
      </c>
      <c r="C41" s="217" t="s">
        <v>75</v>
      </c>
      <c r="D41" s="221" t="s">
        <v>65</v>
      </c>
      <c r="E41" s="222">
        <f>'1105'!G15</f>
        <v>19818746.129999999</v>
      </c>
      <c r="F41" s="223">
        <f>'1105'!G17</f>
        <v>19962509.09</v>
      </c>
      <c r="G41" s="223">
        <v>0</v>
      </c>
      <c r="H41" s="313">
        <f>F41-E41-G41</f>
        <v>143762.96000000089</v>
      </c>
      <c r="I41" s="338">
        <v>0</v>
      </c>
      <c r="J41" s="52">
        <f>'1105'!G29</f>
        <v>133762.96</v>
      </c>
      <c r="K41" s="19">
        <f>'1105'!G28</f>
        <v>10000</v>
      </c>
      <c r="L41" s="19">
        <f>'1105'!G30</f>
        <v>0</v>
      </c>
      <c r="M41" s="361">
        <f>J41+K41</f>
        <v>143762.96</v>
      </c>
    </row>
    <row r="42" spans="1:13" s="5" customFormat="1" ht="12" customHeight="1" x14ac:dyDescent="0.2">
      <c r="A42" s="371"/>
      <c r="B42" s="373"/>
      <c r="C42" s="50"/>
      <c r="D42" s="203"/>
      <c r="E42" s="204"/>
      <c r="F42" s="205"/>
      <c r="G42" s="205"/>
      <c r="H42" s="315"/>
      <c r="I42" s="332"/>
      <c r="J42" s="37">
        <f>J41/M41</f>
        <v>0.93044105380134079</v>
      </c>
      <c r="K42" s="38">
        <f>K41/M41</f>
        <v>6.9558946198659238E-2</v>
      </c>
      <c r="L42" s="38">
        <v>0</v>
      </c>
      <c r="M42" s="40">
        <f>J42+K42</f>
        <v>1</v>
      </c>
    </row>
    <row r="43" spans="1:13" s="5" customFormat="1" ht="12" customHeight="1" x14ac:dyDescent="0.2">
      <c r="A43" s="370">
        <v>1120</v>
      </c>
      <c r="B43" s="372" t="s">
        <v>34</v>
      </c>
      <c r="C43" s="217" t="s">
        <v>76</v>
      </c>
      <c r="D43" s="51" t="s">
        <v>52</v>
      </c>
      <c r="E43" s="49">
        <f>'1120'!G15</f>
        <v>31466514.850000001</v>
      </c>
      <c r="F43" s="47">
        <f>'1120'!G17</f>
        <v>31456708.93</v>
      </c>
      <c r="G43" s="201">
        <v>0</v>
      </c>
      <c r="H43" s="313">
        <v>0</v>
      </c>
      <c r="I43" s="314">
        <f>F43-E43-G43</f>
        <v>-9805.9200000017881</v>
      </c>
      <c r="J43" s="18">
        <f>'1120'!G29</f>
        <v>0</v>
      </c>
      <c r="K43" s="19">
        <f>'1120'!G28</f>
        <v>0</v>
      </c>
      <c r="L43" s="363">
        <v>0</v>
      </c>
      <c r="M43" s="361">
        <f>J43+K43+L43</f>
        <v>0</v>
      </c>
    </row>
    <row r="44" spans="1:13" s="5" customFormat="1" ht="12" customHeight="1" x14ac:dyDescent="0.2">
      <c r="A44" s="371"/>
      <c r="B44" s="373"/>
      <c r="C44" s="218"/>
      <c r="D44" s="216"/>
      <c r="E44" s="208"/>
      <c r="F44" s="205"/>
      <c r="G44" s="205"/>
      <c r="H44" s="334"/>
      <c r="I44" s="332"/>
      <c r="J44" s="37">
        <v>0</v>
      </c>
      <c r="K44" s="38">
        <v>0</v>
      </c>
      <c r="L44" s="38">
        <v>0</v>
      </c>
      <c r="M44" s="40">
        <f>J44+K44+L44</f>
        <v>0</v>
      </c>
    </row>
    <row r="45" spans="1:13" s="5" customFormat="1" ht="12" customHeight="1" x14ac:dyDescent="0.2">
      <c r="A45" s="370">
        <v>1121</v>
      </c>
      <c r="B45" s="372" t="s">
        <v>250</v>
      </c>
      <c r="C45" s="44" t="s">
        <v>77</v>
      </c>
      <c r="D45" s="45" t="s">
        <v>78</v>
      </c>
      <c r="E45" s="46">
        <f>'1121'!G15</f>
        <v>19832104.640000001</v>
      </c>
      <c r="F45" s="48">
        <f>'1121'!G17</f>
        <v>19928427.260000002</v>
      </c>
      <c r="G45" s="267">
        <f>'1121'!G21</f>
        <v>11950</v>
      </c>
      <c r="H45" s="313">
        <f>F45-E45-G45</f>
        <v>84372.620000001043</v>
      </c>
      <c r="I45" s="339">
        <v>0</v>
      </c>
      <c r="J45" s="42">
        <f>'1121'!G29</f>
        <v>69372.62</v>
      </c>
      <c r="K45" s="43">
        <f>'1121'!G28</f>
        <v>15000</v>
      </c>
      <c r="L45" s="43">
        <f>'1121'!G30</f>
        <v>0</v>
      </c>
      <c r="M45" s="362">
        <f>J45+K45+L45</f>
        <v>84372.62</v>
      </c>
    </row>
    <row r="46" spans="1:13" s="5" customFormat="1" ht="9.75" customHeight="1" thickBot="1" x14ac:dyDescent="0.25">
      <c r="A46" s="381"/>
      <c r="B46" s="382"/>
      <c r="C46" s="268"/>
      <c r="D46" s="235"/>
      <c r="E46" s="269"/>
      <c r="F46" s="236"/>
      <c r="G46" s="270"/>
      <c r="H46" s="340"/>
      <c r="I46" s="341"/>
      <c r="J46" s="271">
        <f>J45/M45</f>
        <v>0.82221720743056215</v>
      </c>
      <c r="K46" s="272">
        <f>K45/M45</f>
        <v>0.17778279256943783</v>
      </c>
      <c r="L46" s="272">
        <f>L45/M45</f>
        <v>0</v>
      </c>
      <c r="M46" s="273">
        <f>J46+K46+L46</f>
        <v>1</v>
      </c>
    </row>
    <row r="47" spans="1:13" s="5" customFormat="1" ht="12" customHeight="1" thickTop="1" x14ac:dyDescent="0.2">
      <c r="A47" s="383">
        <v>1122</v>
      </c>
      <c r="B47" s="384" t="s">
        <v>251</v>
      </c>
      <c r="C47" s="206" t="s">
        <v>79</v>
      </c>
      <c r="D47" s="224" t="s">
        <v>65</v>
      </c>
      <c r="E47" s="49">
        <f>'1122'!G15</f>
        <v>25952174.59</v>
      </c>
      <c r="F47" s="47">
        <f>'1122'!G17</f>
        <v>26140242</v>
      </c>
      <c r="G47" s="47">
        <v>0</v>
      </c>
      <c r="H47" s="315">
        <f>F47-E47-G47</f>
        <v>188067.41000000015</v>
      </c>
      <c r="I47" s="342">
        <v>0</v>
      </c>
      <c r="J47" s="18">
        <f>'1122'!G29</f>
        <v>178067.41</v>
      </c>
      <c r="K47" s="19">
        <f>'1122'!G28</f>
        <v>10000</v>
      </c>
      <c r="L47" s="19">
        <f>'1122'!G30</f>
        <v>0</v>
      </c>
      <c r="M47" s="361">
        <f>J47+K47</f>
        <v>188067.41</v>
      </c>
    </row>
    <row r="48" spans="1:13" s="5" customFormat="1" ht="12" customHeight="1" x14ac:dyDescent="0.2">
      <c r="A48" s="371"/>
      <c r="B48" s="373"/>
      <c r="C48" s="206"/>
      <c r="D48" s="51"/>
      <c r="E48" s="204"/>
      <c r="F48" s="47"/>
      <c r="G48" s="205"/>
      <c r="H48" s="315"/>
      <c r="I48" s="332"/>
      <c r="J48" s="37">
        <f>J47/M47</f>
        <v>0.94682757634616221</v>
      </c>
      <c r="K48" s="38">
        <f>K47/M47</f>
        <v>5.3172423653837737E-2</v>
      </c>
      <c r="L48" s="38">
        <v>0</v>
      </c>
      <c r="M48" s="40">
        <f>J48+K48</f>
        <v>1</v>
      </c>
    </row>
    <row r="49" spans="1:15" s="5" customFormat="1" ht="12" customHeight="1" x14ac:dyDescent="0.2">
      <c r="A49" s="370">
        <v>1123</v>
      </c>
      <c r="B49" s="372" t="s">
        <v>252</v>
      </c>
      <c r="C49" s="200" t="s">
        <v>80</v>
      </c>
      <c r="D49" s="45" t="s">
        <v>81</v>
      </c>
      <c r="E49" s="49">
        <f>'1123'!G15</f>
        <v>50936064.039999999</v>
      </c>
      <c r="F49" s="48">
        <f>'1123'!G17</f>
        <v>51183391.680000007</v>
      </c>
      <c r="G49" s="201">
        <f>'1123'!H21</f>
        <v>0</v>
      </c>
      <c r="H49" s="313">
        <f>F49-E49-G49</f>
        <v>247327.64000000805</v>
      </c>
      <c r="I49" s="314">
        <v>0</v>
      </c>
      <c r="J49" s="18">
        <f>'1123'!G29</f>
        <v>0</v>
      </c>
      <c r="K49" s="19">
        <f>'1123'!G28</f>
        <v>0</v>
      </c>
      <c r="L49" s="19">
        <f>'1123'!G30</f>
        <v>247327.64</v>
      </c>
      <c r="M49" s="361">
        <f t="shared" ref="M49:M54" si="2">J49+K49+L49</f>
        <v>247327.64</v>
      </c>
    </row>
    <row r="50" spans="1:15" s="5" customFormat="1" ht="12" customHeight="1" x14ac:dyDescent="0.2">
      <c r="A50" s="371"/>
      <c r="B50" s="373"/>
      <c r="C50" s="210"/>
      <c r="D50" s="203"/>
      <c r="E50" s="204"/>
      <c r="F50" s="47"/>
      <c r="G50" s="201"/>
      <c r="H50" s="343"/>
      <c r="I50" s="332"/>
      <c r="J50" s="37">
        <v>0</v>
      </c>
      <c r="K50" s="38">
        <v>0</v>
      </c>
      <c r="L50" s="38">
        <f>L49/M49</f>
        <v>1</v>
      </c>
      <c r="M50" s="40">
        <f t="shared" si="2"/>
        <v>1</v>
      </c>
    </row>
    <row r="51" spans="1:15" s="5" customFormat="1" ht="12" customHeight="1" x14ac:dyDescent="0.2">
      <c r="A51" s="370">
        <v>1124</v>
      </c>
      <c r="B51" s="372" t="s">
        <v>253</v>
      </c>
      <c r="C51" s="44" t="s">
        <v>275</v>
      </c>
      <c r="D51" s="51" t="s">
        <v>83</v>
      </c>
      <c r="E51" s="49">
        <f>'1124'!G16</f>
        <v>5336367.49</v>
      </c>
      <c r="F51" s="48">
        <f>'1124'!G18</f>
        <v>5336367.49</v>
      </c>
      <c r="G51" s="48">
        <f>'1124'!G22</f>
        <v>0</v>
      </c>
      <c r="H51" s="313">
        <f>F51-E51-G51</f>
        <v>0</v>
      </c>
      <c r="I51" s="314">
        <v>0</v>
      </c>
      <c r="J51" s="261">
        <f>'1124'!G30</f>
        <v>0</v>
      </c>
      <c r="K51" s="262">
        <f>'1124'!G29</f>
        <v>0</v>
      </c>
      <c r="L51" s="19">
        <f>'1124'!G31</f>
        <v>0</v>
      </c>
      <c r="M51" s="361">
        <f t="shared" si="2"/>
        <v>0</v>
      </c>
      <c r="O51" s="255"/>
    </row>
    <row r="52" spans="1:15" s="5" customFormat="1" ht="12" customHeight="1" x14ac:dyDescent="0.2">
      <c r="A52" s="371"/>
      <c r="B52" s="373"/>
      <c r="C52" s="210"/>
      <c r="D52" s="51"/>
      <c r="E52" s="204"/>
      <c r="F52" s="47"/>
      <c r="G52" s="201"/>
      <c r="H52" s="315"/>
      <c r="I52" s="332"/>
      <c r="J52" s="259">
        <v>0</v>
      </c>
      <c r="K52" s="39">
        <v>0</v>
      </c>
      <c r="L52" s="38">
        <v>0</v>
      </c>
      <c r="M52" s="260">
        <f t="shared" si="2"/>
        <v>0</v>
      </c>
    </row>
    <row r="53" spans="1:15" s="5" customFormat="1" ht="12" customHeight="1" x14ac:dyDescent="0.2">
      <c r="A53" s="370">
        <v>1150</v>
      </c>
      <c r="B53" s="372" t="s">
        <v>254</v>
      </c>
      <c r="C53" s="225" t="s">
        <v>82</v>
      </c>
      <c r="D53" s="45" t="s">
        <v>70</v>
      </c>
      <c r="E53" s="49">
        <f>'1150'!G15</f>
        <v>27351706.98</v>
      </c>
      <c r="F53" s="48">
        <f>'1150'!G17</f>
        <v>27470157.02</v>
      </c>
      <c r="G53" s="48">
        <v>0</v>
      </c>
      <c r="H53" s="313">
        <f>F53-E53-G53</f>
        <v>118450.03999999911</v>
      </c>
      <c r="I53" s="342">
        <v>0</v>
      </c>
      <c r="J53" s="261">
        <f>'1150'!G29</f>
        <v>113450.04</v>
      </c>
      <c r="K53" s="262">
        <f>'1150'!G28</f>
        <v>5000</v>
      </c>
      <c r="L53" s="19">
        <f>'1150'!G30</f>
        <v>0</v>
      </c>
      <c r="M53" s="361">
        <f t="shared" si="2"/>
        <v>118450.04</v>
      </c>
      <c r="N53" s="18"/>
    </row>
    <row r="54" spans="1:15" s="5" customFormat="1" ht="12" customHeight="1" x14ac:dyDescent="0.2">
      <c r="A54" s="371"/>
      <c r="B54" s="373"/>
      <c r="C54" s="226"/>
      <c r="D54" s="203"/>
      <c r="E54" s="204"/>
      <c r="F54" s="205"/>
      <c r="G54" s="201"/>
      <c r="H54" s="315"/>
      <c r="I54" s="332"/>
      <c r="J54" s="264">
        <f>J53/M53</f>
        <v>0.95778811049789425</v>
      </c>
      <c r="K54" s="32">
        <f>K53/M53</f>
        <v>4.22118895021057E-2</v>
      </c>
      <c r="L54" s="20">
        <v>0</v>
      </c>
      <c r="M54" s="265">
        <f t="shared" si="2"/>
        <v>1</v>
      </c>
    </row>
    <row r="55" spans="1:15" s="5" customFormat="1" ht="12" customHeight="1" x14ac:dyDescent="0.2">
      <c r="A55" s="370">
        <v>1160</v>
      </c>
      <c r="B55" s="372" t="s">
        <v>278</v>
      </c>
      <c r="C55" s="214" t="s">
        <v>275</v>
      </c>
      <c r="D55" s="51" t="s">
        <v>83</v>
      </c>
      <c r="E55" s="49">
        <f>'1160'!G15</f>
        <v>60586444.089999996</v>
      </c>
      <c r="F55" s="47">
        <f>'1160'!G17</f>
        <v>60655026.380000003</v>
      </c>
      <c r="G55" s="48">
        <v>0</v>
      </c>
      <c r="H55" s="313">
        <f>F55-E55-G55</f>
        <v>68582.290000006557</v>
      </c>
      <c r="I55" s="342">
        <v>0</v>
      </c>
      <c r="J55" s="266">
        <f>'1160'!G29</f>
        <v>68582.289999999994</v>
      </c>
      <c r="K55" s="263">
        <f>'1160'!G28</f>
        <v>0</v>
      </c>
      <c r="L55" s="43">
        <f>'1160'!G30</f>
        <v>0</v>
      </c>
      <c r="M55" s="362">
        <f t="shared" ref="M55:M62" si="3">J55+K55</f>
        <v>68582.289999999994</v>
      </c>
    </row>
    <row r="56" spans="1:15" s="5" customFormat="1" ht="12" customHeight="1" x14ac:dyDescent="0.2">
      <c r="A56" s="371"/>
      <c r="B56" s="373"/>
      <c r="C56" s="214"/>
      <c r="D56" s="51"/>
      <c r="E56" s="204"/>
      <c r="F56" s="205"/>
      <c r="G56" s="201"/>
      <c r="H56" s="315"/>
      <c r="I56" s="342"/>
      <c r="J56" s="264">
        <f>J55/M55</f>
        <v>1</v>
      </c>
      <c r="K56" s="32">
        <f>K55/M55</f>
        <v>0</v>
      </c>
      <c r="L56" s="20">
        <v>0</v>
      </c>
      <c r="M56" s="260">
        <f t="shared" si="3"/>
        <v>1</v>
      </c>
    </row>
    <row r="57" spans="1:15" s="5" customFormat="1" ht="12" customHeight="1" x14ac:dyDescent="0.2">
      <c r="A57" s="370">
        <v>1170</v>
      </c>
      <c r="B57" s="372" t="s">
        <v>255</v>
      </c>
      <c r="C57" s="44" t="s">
        <v>84</v>
      </c>
      <c r="D57" s="45" t="s">
        <v>85</v>
      </c>
      <c r="E57" s="49">
        <f>'1170'!G15</f>
        <v>29583861.5</v>
      </c>
      <c r="F57" s="47">
        <f>'1170'!G17</f>
        <v>29620103.34</v>
      </c>
      <c r="G57" s="48">
        <v>0</v>
      </c>
      <c r="H57" s="313">
        <f>F57-E57-G57</f>
        <v>36241.839999999851</v>
      </c>
      <c r="I57" s="312">
        <v>0</v>
      </c>
      <c r="J57" s="266">
        <f>'1170'!G29</f>
        <v>21241.84</v>
      </c>
      <c r="K57" s="263">
        <f>'1170'!G28</f>
        <v>15000</v>
      </c>
      <c r="L57" s="43">
        <f>'1170'!G30</f>
        <v>0</v>
      </c>
      <c r="M57" s="361">
        <f t="shared" si="3"/>
        <v>36241.839999999997</v>
      </c>
    </row>
    <row r="58" spans="1:15" s="5" customFormat="1" ht="12" customHeight="1" x14ac:dyDescent="0.2">
      <c r="A58" s="371"/>
      <c r="B58" s="373"/>
      <c r="C58" s="214"/>
      <c r="D58" s="203"/>
      <c r="E58" s="49"/>
      <c r="F58" s="47"/>
      <c r="G58" s="201"/>
      <c r="H58" s="315"/>
      <c r="I58" s="332"/>
      <c r="J58" s="259">
        <f>J57/M57</f>
        <v>0.58611372932500116</v>
      </c>
      <c r="K58" s="39">
        <f>K57/M57</f>
        <v>0.41388627067499889</v>
      </c>
      <c r="L58" s="38">
        <v>0</v>
      </c>
      <c r="M58" s="260">
        <f t="shared" si="3"/>
        <v>1</v>
      </c>
    </row>
    <row r="59" spans="1:15" s="5" customFormat="1" ht="12" customHeight="1" x14ac:dyDescent="0.2">
      <c r="A59" s="370">
        <v>1200</v>
      </c>
      <c r="B59" s="372" t="s">
        <v>286</v>
      </c>
      <c r="C59" s="44" t="s">
        <v>86</v>
      </c>
      <c r="D59" s="51" t="s">
        <v>60</v>
      </c>
      <c r="E59" s="46">
        <f>'1200'!G15</f>
        <v>18276262.530000001</v>
      </c>
      <c r="F59" s="48">
        <f>'1200'!G17</f>
        <v>18522883.16</v>
      </c>
      <c r="G59" s="48">
        <f>'1200'!G21</f>
        <v>0</v>
      </c>
      <c r="H59" s="313">
        <f>F59-E59-G59</f>
        <v>246620.62999999896</v>
      </c>
      <c r="I59" s="342">
        <v>0</v>
      </c>
      <c r="J59" s="261">
        <f>'1200'!G29</f>
        <v>206620.63</v>
      </c>
      <c r="K59" s="262">
        <f>'1200'!G28</f>
        <v>40000</v>
      </c>
      <c r="L59" s="19">
        <f>'1200'!G30</f>
        <v>0</v>
      </c>
      <c r="M59" s="361">
        <f t="shared" si="3"/>
        <v>246620.63</v>
      </c>
    </row>
    <row r="60" spans="1:15" s="5" customFormat="1" ht="12" customHeight="1" x14ac:dyDescent="0.2">
      <c r="A60" s="371"/>
      <c r="B60" s="373"/>
      <c r="C60" s="214"/>
      <c r="D60" s="51"/>
      <c r="E60" s="49"/>
      <c r="F60" s="47"/>
      <c r="G60" s="205"/>
      <c r="H60" s="315"/>
      <c r="I60" s="342"/>
      <c r="J60" s="264">
        <f>J59/M59</f>
        <v>0.83780756703119286</v>
      </c>
      <c r="K60" s="32">
        <f>K59/M59</f>
        <v>0.1621924329688072</v>
      </c>
      <c r="L60" s="20">
        <v>0</v>
      </c>
      <c r="M60" s="265">
        <f t="shared" si="3"/>
        <v>1</v>
      </c>
    </row>
    <row r="61" spans="1:15" s="5" customFormat="1" ht="12" customHeight="1" x14ac:dyDescent="0.2">
      <c r="A61" s="370">
        <v>1201</v>
      </c>
      <c r="B61" s="372" t="s">
        <v>256</v>
      </c>
      <c r="C61" s="44" t="s">
        <v>87</v>
      </c>
      <c r="D61" s="45" t="s">
        <v>88</v>
      </c>
      <c r="E61" s="46">
        <f>'1201'!G15</f>
        <v>28438330.199999999</v>
      </c>
      <c r="F61" s="48">
        <f>'1201'!G17</f>
        <v>28529887.300000001</v>
      </c>
      <c r="G61" s="201">
        <f>'1201'!G21</f>
        <v>0</v>
      </c>
      <c r="H61" s="313">
        <f>F61-E61-G61</f>
        <v>91557.10000000149</v>
      </c>
      <c r="I61" s="312">
        <v>0</v>
      </c>
      <c r="J61" s="266">
        <f>'1201'!G29</f>
        <v>66557.100000000006</v>
      </c>
      <c r="K61" s="263">
        <f>'1201'!G28</f>
        <v>25000</v>
      </c>
      <c r="L61" s="43">
        <f>'1201'!G30</f>
        <v>0</v>
      </c>
      <c r="M61" s="362">
        <f t="shared" si="3"/>
        <v>91557.1</v>
      </c>
    </row>
    <row r="62" spans="1:15" s="5" customFormat="1" ht="12" customHeight="1" x14ac:dyDescent="0.2">
      <c r="A62" s="371"/>
      <c r="B62" s="373"/>
      <c r="C62" s="213"/>
      <c r="D62" s="51"/>
      <c r="E62" s="49"/>
      <c r="F62" s="47"/>
      <c r="G62" s="201"/>
      <c r="H62" s="334"/>
      <c r="I62" s="342"/>
      <c r="J62" s="264">
        <f>J61/M61</f>
        <v>0.72694635369621796</v>
      </c>
      <c r="K62" s="32">
        <f>K61/M61</f>
        <v>0.27305364630378198</v>
      </c>
      <c r="L62" s="20">
        <v>0</v>
      </c>
      <c r="M62" s="265">
        <f t="shared" si="3"/>
        <v>1</v>
      </c>
    </row>
    <row r="63" spans="1:15" s="5" customFormat="1" ht="12" customHeight="1" x14ac:dyDescent="0.2">
      <c r="A63" s="370">
        <v>1202</v>
      </c>
      <c r="B63" s="372" t="s">
        <v>267</v>
      </c>
      <c r="C63" s="210" t="s">
        <v>268</v>
      </c>
      <c r="D63" s="45" t="s">
        <v>81</v>
      </c>
      <c r="E63" s="46">
        <f>'1202'!G15</f>
        <v>31588859.649999999</v>
      </c>
      <c r="F63" s="48">
        <f>'1202'!G17</f>
        <v>31844715.649999999</v>
      </c>
      <c r="G63" s="48">
        <v>0</v>
      </c>
      <c r="H63" s="315">
        <f>F63-E63-G63</f>
        <v>255856</v>
      </c>
      <c r="I63" s="312">
        <v>0</v>
      </c>
      <c r="J63" s="266">
        <f>'1202'!G29</f>
        <v>215856</v>
      </c>
      <c r="K63" s="263">
        <f>'1202'!G28</f>
        <v>40000</v>
      </c>
      <c r="L63" s="43">
        <f>'1202'!G30</f>
        <v>0</v>
      </c>
      <c r="M63" s="362">
        <f t="shared" ref="M63:M74" si="4">J63+K63</f>
        <v>255856</v>
      </c>
    </row>
    <row r="64" spans="1:15" s="5" customFormat="1" ht="12" customHeight="1" x14ac:dyDescent="0.2">
      <c r="A64" s="371"/>
      <c r="B64" s="373"/>
      <c r="C64" s="202"/>
      <c r="D64" s="203"/>
      <c r="E64" s="208"/>
      <c r="F64" s="205"/>
      <c r="G64" s="205"/>
      <c r="H64" s="333"/>
      <c r="I64" s="332"/>
      <c r="J64" s="259">
        <f>J63/M63</f>
        <v>0.84366205990869869</v>
      </c>
      <c r="K64" s="39">
        <f>K63/M63</f>
        <v>0.15633794009130136</v>
      </c>
      <c r="L64" s="38">
        <v>0</v>
      </c>
      <c r="M64" s="260">
        <f t="shared" si="4"/>
        <v>1</v>
      </c>
    </row>
    <row r="65" spans="1:14" s="5" customFormat="1" ht="12" customHeight="1" x14ac:dyDescent="0.2">
      <c r="A65" s="370">
        <v>1204</v>
      </c>
      <c r="B65" s="372" t="s">
        <v>257</v>
      </c>
      <c r="C65" s="200" t="s">
        <v>89</v>
      </c>
      <c r="D65" s="45" t="s">
        <v>62</v>
      </c>
      <c r="E65" s="46">
        <f>'1204'!G15</f>
        <v>77082834.959999993</v>
      </c>
      <c r="F65" s="47">
        <f>'1204'!G17</f>
        <v>77357042.129999995</v>
      </c>
      <c r="G65" s="201">
        <f>'1204'!G21</f>
        <v>128990</v>
      </c>
      <c r="H65" s="313">
        <f>F65-E65-G65</f>
        <v>145217.17000000179</v>
      </c>
      <c r="I65" s="312">
        <v>0</v>
      </c>
      <c r="J65" s="42">
        <f>'1204'!G29</f>
        <v>130217.17</v>
      </c>
      <c r="K65" s="19">
        <f>'1204'!G28</f>
        <v>15000</v>
      </c>
      <c r="L65" s="43">
        <f>'1204'!G30</f>
        <v>0</v>
      </c>
      <c r="M65" s="361">
        <f t="shared" si="4"/>
        <v>145217.16999999998</v>
      </c>
    </row>
    <row r="66" spans="1:14" s="5" customFormat="1" ht="12" customHeight="1" x14ac:dyDescent="0.2">
      <c r="A66" s="371"/>
      <c r="B66" s="373"/>
      <c r="C66" s="202"/>
      <c r="D66" s="51"/>
      <c r="E66" s="204"/>
      <c r="F66" s="205"/>
      <c r="G66" s="205"/>
      <c r="H66" s="334"/>
      <c r="I66" s="332"/>
      <c r="J66" s="37">
        <f>J65/M65</f>
        <v>0.89670642941189405</v>
      </c>
      <c r="K66" s="20">
        <f>K65/M65</f>
        <v>0.10329357058810609</v>
      </c>
      <c r="L66" s="38">
        <v>0</v>
      </c>
      <c r="M66" s="40">
        <f t="shared" si="4"/>
        <v>1.0000000000000002</v>
      </c>
    </row>
    <row r="67" spans="1:14" s="5" customFormat="1" ht="12" customHeight="1" x14ac:dyDescent="0.2">
      <c r="A67" s="370">
        <v>1205</v>
      </c>
      <c r="B67" s="372" t="s">
        <v>258</v>
      </c>
      <c r="C67" s="214" t="s">
        <v>274</v>
      </c>
      <c r="D67" s="45" t="s">
        <v>62</v>
      </c>
      <c r="E67" s="49">
        <f>'1205'!G15</f>
        <v>26472355.149999999</v>
      </c>
      <c r="F67" s="47">
        <f>'1205'!G17</f>
        <v>26761622.720000003</v>
      </c>
      <c r="G67" s="201">
        <f>'1205'!G21</f>
        <v>0</v>
      </c>
      <c r="H67" s="315">
        <f>F67-E67-G67</f>
        <v>289267.57000000402</v>
      </c>
      <c r="I67" s="342">
        <v>0</v>
      </c>
      <c r="J67" s="18">
        <f>'1205'!G29</f>
        <v>249267.57</v>
      </c>
      <c r="K67" s="43">
        <f>'1205'!G28</f>
        <v>40000</v>
      </c>
      <c r="L67" s="19">
        <f>'1205'!G30</f>
        <v>0</v>
      </c>
      <c r="M67" s="361">
        <f t="shared" si="4"/>
        <v>289267.57</v>
      </c>
    </row>
    <row r="68" spans="1:14" s="5" customFormat="1" ht="12" customHeight="1" x14ac:dyDescent="0.2">
      <c r="A68" s="371"/>
      <c r="B68" s="373"/>
      <c r="C68" s="213"/>
      <c r="D68" s="203"/>
      <c r="E68" s="204"/>
      <c r="F68" s="205"/>
      <c r="G68" s="205"/>
      <c r="H68" s="334"/>
      <c r="I68" s="332"/>
      <c r="J68" s="37">
        <f>J67/M67</f>
        <v>0.86171972198611824</v>
      </c>
      <c r="K68" s="38">
        <f>K67/M67</f>
        <v>0.13828027801388174</v>
      </c>
      <c r="L68" s="38">
        <v>0</v>
      </c>
      <c r="M68" s="40">
        <f t="shared" si="4"/>
        <v>1</v>
      </c>
    </row>
    <row r="69" spans="1:14" s="5" customFormat="1" ht="12" customHeight="1" x14ac:dyDescent="0.2">
      <c r="A69" s="370">
        <v>1206</v>
      </c>
      <c r="B69" s="372" t="s">
        <v>271</v>
      </c>
      <c r="C69" s="44" t="s">
        <v>90</v>
      </c>
      <c r="D69" s="45" t="s">
        <v>91</v>
      </c>
      <c r="E69" s="46">
        <f>'1206'!G15</f>
        <v>36442125.859999999</v>
      </c>
      <c r="F69" s="47">
        <f>'1206'!G17</f>
        <v>36442125.859999999</v>
      </c>
      <c r="G69" s="48">
        <v>0</v>
      </c>
      <c r="H69" s="313">
        <f>F69-E69-G69</f>
        <v>0</v>
      </c>
      <c r="I69" s="342">
        <v>0</v>
      </c>
      <c r="J69" s="42">
        <f>'1206'!G29</f>
        <v>0</v>
      </c>
      <c r="K69" s="43">
        <f>'1206'!G28</f>
        <v>0</v>
      </c>
      <c r="L69" s="43">
        <f>'1206'!G30</f>
        <v>0</v>
      </c>
      <c r="M69" s="362">
        <f t="shared" si="4"/>
        <v>0</v>
      </c>
      <c r="N69" s="256" t="s">
        <v>292</v>
      </c>
    </row>
    <row r="70" spans="1:14" s="5" customFormat="1" ht="12" customHeight="1" x14ac:dyDescent="0.2">
      <c r="A70" s="371"/>
      <c r="B70" s="373"/>
      <c r="C70" s="213"/>
      <c r="D70" s="216"/>
      <c r="E70" s="49"/>
      <c r="F70" s="47"/>
      <c r="G70" s="205"/>
      <c r="H70" s="315"/>
      <c r="I70" s="332"/>
      <c r="J70" s="37">
        <v>0</v>
      </c>
      <c r="K70" s="20">
        <v>0</v>
      </c>
      <c r="L70" s="20">
        <v>0</v>
      </c>
      <c r="M70" s="15">
        <f t="shared" si="4"/>
        <v>0</v>
      </c>
    </row>
    <row r="71" spans="1:14" s="5" customFormat="1" ht="12" customHeight="1" x14ac:dyDescent="0.2">
      <c r="A71" s="370">
        <v>1207</v>
      </c>
      <c r="B71" s="372" t="s">
        <v>259</v>
      </c>
      <c r="C71" s="50" t="s">
        <v>288</v>
      </c>
      <c r="D71" s="51" t="s">
        <v>52</v>
      </c>
      <c r="E71" s="46">
        <f>'1207'!G15</f>
        <v>37700317.060000002</v>
      </c>
      <c r="F71" s="48">
        <f>'1207'!G17</f>
        <v>37368736.629999995</v>
      </c>
      <c r="G71" s="201">
        <v>0</v>
      </c>
      <c r="H71" s="313">
        <v>0</v>
      </c>
      <c r="I71" s="342">
        <f>F71-E71-G71</f>
        <v>-331580.43000000715</v>
      </c>
      <c r="J71" s="18">
        <f>'1207'!G29</f>
        <v>0</v>
      </c>
      <c r="K71" s="43">
        <f>'1207'!G28</f>
        <v>0</v>
      </c>
      <c r="L71" s="43">
        <v>0</v>
      </c>
      <c r="M71" s="362">
        <f t="shared" si="4"/>
        <v>0</v>
      </c>
    </row>
    <row r="72" spans="1:14" s="5" customFormat="1" ht="12" customHeight="1" x14ac:dyDescent="0.2">
      <c r="A72" s="371"/>
      <c r="B72" s="373"/>
      <c r="C72" s="218"/>
      <c r="D72" s="216"/>
      <c r="E72" s="49"/>
      <c r="F72" s="47"/>
      <c r="G72" s="201"/>
      <c r="H72" s="334"/>
      <c r="I72" s="342"/>
      <c r="J72" s="37">
        <v>0</v>
      </c>
      <c r="K72" s="38">
        <v>0</v>
      </c>
      <c r="L72" s="38">
        <v>0</v>
      </c>
      <c r="M72" s="40">
        <f t="shared" si="4"/>
        <v>0</v>
      </c>
    </row>
    <row r="73" spans="1:14" s="5" customFormat="1" ht="12" customHeight="1" x14ac:dyDescent="0.2">
      <c r="A73" s="370">
        <v>1208</v>
      </c>
      <c r="B73" s="372" t="s">
        <v>35</v>
      </c>
      <c r="C73" s="50" t="s">
        <v>92</v>
      </c>
      <c r="D73" s="51" t="s">
        <v>56</v>
      </c>
      <c r="E73" s="46">
        <f>'1208'!G15</f>
        <v>29294613.280000001</v>
      </c>
      <c r="F73" s="48">
        <f>'1208'!G17</f>
        <v>29309984.02</v>
      </c>
      <c r="G73" s="48">
        <f>'1208'!G21</f>
        <v>6448</v>
      </c>
      <c r="H73" s="315">
        <f>F73-E73-G73</f>
        <v>8922.7399999983609</v>
      </c>
      <c r="I73" s="312">
        <v>0</v>
      </c>
      <c r="J73" s="18">
        <f>'1208'!G29</f>
        <v>1822.74</v>
      </c>
      <c r="K73" s="19">
        <f>'1208'!G28</f>
        <v>7100</v>
      </c>
      <c r="L73" s="19">
        <f>'1208'!G30</f>
        <v>0</v>
      </c>
      <c r="M73" s="361">
        <f t="shared" si="4"/>
        <v>8922.74</v>
      </c>
    </row>
    <row r="74" spans="1:14" s="5" customFormat="1" ht="12" customHeight="1" x14ac:dyDescent="0.2">
      <c r="A74" s="371"/>
      <c r="B74" s="373"/>
      <c r="C74" s="218"/>
      <c r="D74" s="216"/>
      <c r="E74" s="49"/>
      <c r="F74" s="47"/>
      <c r="G74" s="205"/>
      <c r="H74" s="315"/>
      <c r="I74" s="342"/>
      <c r="J74" s="37">
        <f>J73/M73</f>
        <v>0.2042802995492416</v>
      </c>
      <c r="K74" s="38">
        <f>K73/M73</f>
        <v>0.79571970045075846</v>
      </c>
      <c r="L74" s="38">
        <v>0</v>
      </c>
      <c r="M74" s="40">
        <f t="shared" si="4"/>
        <v>1</v>
      </c>
    </row>
    <row r="75" spans="1:14" s="5" customFormat="1" ht="12" customHeight="1" x14ac:dyDescent="0.2">
      <c r="A75" s="370">
        <v>1300</v>
      </c>
      <c r="B75" s="372" t="s">
        <v>260</v>
      </c>
      <c r="C75" s="227" t="s">
        <v>93</v>
      </c>
      <c r="D75" s="51" t="s">
        <v>62</v>
      </c>
      <c r="E75" s="46">
        <f>'1300'!G15</f>
        <v>15781408.220000001</v>
      </c>
      <c r="F75" s="48">
        <f>'1300'!G17</f>
        <v>16017234.460000001</v>
      </c>
      <c r="G75" s="201">
        <v>0</v>
      </c>
      <c r="H75" s="313">
        <f>F75-E75-G75</f>
        <v>235826.24000000022</v>
      </c>
      <c r="I75" s="312">
        <v>0</v>
      </c>
      <c r="J75" s="18">
        <f>'1300'!G29</f>
        <v>225826.24</v>
      </c>
      <c r="K75" s="19">
        <f>'1300'!G28</f>
        <v>10000</v>
      </c>
      <c r="L75" s="19">
        <f>'1300'!G30</f>
        <v>0</v>
      </c>
      <c r="M75" s="361">
        <f>J75+K75+L75</f>
        <v>235826.24</v>
      </c>
    </row>
    <row r="76" spans="1:14" s="5" customFormat="1" ht="12" customHeight="1" x14ac:dyDescent="0.2">
      <c r="A76" s="371"/>
      <c r="B76" s="373"/>
      <c r="C76" s="218"/>
      <c r="D76" s="216"/>
      <c r="E76" s="49"/>
      <c r="F76" s="47"/>
      <c r="G76" s="201"/>
      <c r="H76" s="343"/>
      <c r="I76" s="342"/>
      <c r="J76" s="37">
        <f>J75/M75</f>
        <v>0.95759589772537612</v>
      </c>
      <c r="K76" s="38">
        <f>K75/M75</f>
        <v>4.2404102274623892E-2</v>
      </c>
      <c r="L76" s="38">
        <f>L75/M75</f>
        <v>0</v>
      </c>
      <c r="M76" s="40">
        <f>J76+K76+L76</f>
        <v>1</v>
      </c>
    </row>
    <row r="77" spans="1:14" s="5" customFormat="1" ht="12" customHeight="1" x14ac:dyDescent="0.2">
      <c r="A77" s="370">
        <v>1301</v>
      </c>
      <c r="B77" s="372" t="s">
        <v>261</v>
      </c>
      <c r="C77" s="50" t="s">
        <v>94</v>
      </c>
      <c r="D77" s="51" t="s">
        <v>52</v>
      </c>
      <c r="E77" s="46">
        <f>'1301'!G15</f>
        <v>30889286.210000001</v>
      </c>
      <c r="F77" s="48">
        <f>'1301'!G17</f>
        <v>31184276.079999998</v>
      </c>
      <c r="G77" s="48">
        <v>0</v>
      </c>
      <c r="H77" s="313">
        <f>F77-E77-G77</f>
        <v>294989.86999999732</v>
      </c>
      <c r="I77" s="312">
        <v>0</v>
      </c>
      <c r="J77" s="18">
        <f>'1301'!G29</f>
        <v>274989.87</v>
      </c>
      <c r="K77" s="19">
        <f>'1301'!G28</f>
        <v>20000</v>
      </c>
      <c r="L77" s="19">
        <f>'1301'!G30</f>
        <v>0</v>
      </c>
      <c r="M77" s="361">
        <f t="shared" ref="M77:M82" si="5">J77+K77</f>
        <v>294989.87</v>
      </c>
    </row>
    <row r="78" spans="1:14" s="5" customFormat="1" ht="12" customHeight="1" x14ac:dyDescent="0.2">
      <c r="A78" s="371"/>
      <c r="B78" s="373"/>
      <c r="C78" s="218"/>
      <c r="D78" s="216"/>
      <c r="E78" s="204"/>
      <c r="F78" s="47"/>
      <c r="G78" s="201"/>
      <c r="H78" s="315"/>
      <c r="I78" s="342"/>
      <c r="J78" s="37">
        <v>0</v>
      </c>
      <c r="K78" s="38">
        <v>0</v>
      </c>
      <c r="L78" s="38">
        <v>0</v>
      </c>
      <c r="M78" s="40">
        <f t="shared" si="5"/>
        <v>0</v>
      </c>
    </row>
    <row r="79" spans="1:14" s="5" customFormat="1" ht="12" customHeight="1" x14ac:dyDescent="0.2">
      <c r="A79" s="370">
        <v>1302</v>
      </c>
      <c r="B79" s="372" t="s">
        <v>95</v>
      </c>
      <c r="C79" s="50" t="s">
        <v>96</v>
      </c>
      <c r="D79" s="51" t="s">
        <v>62</v>
      </c>
      <c r="E79" s="49">
        <f>'1302'!G15</f>
        <v>5953774.9000000004</v>
      </c>
      <c r="F79" s="48">
        <f>'1302'!G17</f>
        <v>6156040.7599999998</v>
      </c>
      <c r="G79" s="48">
        <v>0</v>
      </c>
      <c r="H79" s="313">
        <f>F79-E79-G79</f>
        <v>202265.8599999994</v>
      </c>
      <c r="I79" s="312">
        <v>0</v>
      </c>
      <c r="J79" s="18">
        <f>'1302'!G29</f>
        <v>182265.86</v>
      </c>
      <c r="K79" s="19">
        <f>'1302'!G28</f>
        <v>20000</v>
      </c>
      <c r="L79" s="19">
        <f>'1302'!G30</f>
        <v>0</v>
      </c>
      <c r="M79" s="361">
        <f t="shared" si="5"/>
        <v>202265.86</v>
      </c>
    </row>
    <row r="80" spans="1:14" s="5" customFormat="1" ht="12" customHeight="1" x14ac:dyDescent="0.2">
      <c r="A80" s="371"/>
      <c r="B80" s="373"/>
      <c r="C80" s="218"/>
      <c r="D80" s="216"/>
      <c r="E80" s="49"/>
      <c r="F80" s="47"/>
      <c r="G80" s="201"/>
      <c r="H80" s="315"/>
      <c r="I80" s="332"/>
      <c r="J80" s="37">
        <f>J79/M79</f>
        <v>0.90112023848216405</v>
      </c>
      <c r="K80" s="38">
        <f>K79/M79</f>
        <v>9.8879761517835993E-2</v>
      </c>
      <c r="L80" s="38">
        <v>0</v>
      </c>
      <c r="M80" s="40">
        <f t="shared" si="5"/>
        <v>1</v>
      </c>
    </row>
    <row r="81" spans="1:13" s="5" customFormat="1" ht="12" customHeight="1" x14ac:dyDescent="0.2">
      <c r="A81" s="370">
        <v>1303</v>
      </c>
      <c r="B81" s="372" t="s">
        <v>262</v>
      </c>
      <c r="C81" s="50" t="s">
        <v>97</v>
      </c>
      <c r="D81" s="51" t="s">
        <v>60</v>
      </c>
      <c r="E81" s="46">
        <f>'1303'!G15</f>
        <v>7887216.4699999997</v>
      </c>
      <c r="F81" s="48">
        <f>'1303'!G17</f>
        <v>8264205.9100000001</v>
      </c>
      <c r="G81" s="48">
        <v>0</v>
      </c>
      <c r="H81" s="313">
        <f>F81-E81-G81</f>
        <v>376989.44000000041</v>
      </c>
      <c r="I81" s="314">
        <v>0</v>
      </c>
      <c r="J81" s="18">
        <f>'1303'!G29</f>
        <v>351989.44</v>
      </c>
      <c r="K81" s="19">
        <f>'1303'!G28</f>
        <v>25000</v>
      </c>
      <c r="L81" s="19">
        <f>'1303'!G30</f>
        <v>0</v>
      </c>
      <c r="M81" s="361">
        <f t="shared" si="5"/>
        <v>376989.44</v>
      </c>
    </row>
    <row r="82" spans="1:13" s="5" customFormat="1" ht="12" customHeight="1" x14ac:dyDescent="0.2">
      <c r="A82" s="371"/>
      <c r="B82" s="373"/>
      <c r="C82" s="218"/>
      <c r="D82" s="216"/>
      <c r="E82" s="49"/>
      <c r="F82" s="205"/>
      <c r="G82" s="205"/>
      <c r="H82" s="315"/>
      <c r="I82" s="314"/>
      <c r="J82" s="37">
        <f>J81/M81</f>
        <v>0.93368514513297773</v>
      </c>
      <c r="K82" s="38">
        <f>K81/M81</f>
        <v>6.6314854867022266E-2</v>
      </c>
      <c r="L82" s="38">
        <v>0</v>
      </c>
      <c r="M82" s="40">
        <f t="shared" si="5"/>
        <v>1</v>
      </c>
    </row>
    <row r="83" spans="1:13" s="5" customFormat="1" ht="12" customHeight="1" x14ac:dyDescent="0.2">
      <c r="A83" s="370">
        <v>1304</v>
      </c>
      <c r="B83" s="372" t="s">
        <v>262</v>
      </c>
      <c r="C83" s="210" t="s">
        <v>272</v>
      </c>
      <c r="D83" s="224" t="s">
        <v>65</v>
      </c>
      <c r="E83" s="46">
        <f>'1304'!G15</f>
        <v>12126592.939999999</v>
      </c>
      <c r="F83" s="47">
        <f>'1304'!G17</f>
        <v>12161661.25</v>
      </c>
      <c r="G83" s="201">
        <v>0</v>
      </c>
      <c r="H83" s="313">
        <f>F83-E83-G83</f>
        <v>35068.310000000522</v>
      </c>
      <c r="I83" s="344">
        <v>0</v>
      </c>
      <c r="J83" s="18">
        <f>'1304'!G29</f>
        <v>35068.31</v>
      </c>
      <c r="K83" s="19">
        <f>'1304'!G28</f>
        <v>0</v>
      </c>
      <c r="L83" s="19">
        <f>'1304'!G30</f>
        <v>0</v>
      </c>
      <c r="M83" s="361">
        <f t="shared" ref="M83:M92" si="6">J83+K83</f>
        <v>35068.31</v>
      </c>
    </row>
    <row r="84" spans="1:13" s="5" customFormat="1" ht="12" customHeight="1" x14ac:dyDescent="0.2">
      <c r="A84" s="371"/>
      <c r="B84" s="373"/>
      <c r="C84" s="202"/>
      <c r="D84" s="216"/>
      <c r="E84" s="204"/>
      <c r="F84" s="47"/>
      <c r="G84" s="201"/>
      <c r="H84" s="334"/>
      <c r="I84" s="345"/>
      <c r="J84" s="37">
        <f>J83/M83</f>
        <v>1</v>
      </c>
      <c r="K84" s="38">
        <f>K83/M83</f>
        <v>0</v>
      </c>
      <c r="L84" s="38">
        <v>0</v>
      </c>
      <c r="M84" s="40">
        <f t="shared" si="6"/>
        <v>1</v>
      </c>
    </row>
    <row r="85" spans="1:13" s="5" customFormat="1" ht="12" customHeight="1" x14ac:dyDescent="0.2">
      <c r="A85" s="370">
        <v>1316</v>
      </c>
      <c r="B85" s="372" t="s">
        <v>262</v>
      </c>
      <c r="C85" s="210" t="s">
        <v>98</v>
      </c>
      <c r="D85" s="51" t="s">
        <v>99</v>
      </c>
      <c r="E85" s="49">
        <f>'1316'!G15</f>
        <v>2265610.2999999998</v>
      </c>
      <c r="F85" s="48">
        <f>'1316'!G17</f>
        <v>2059090.8</v>
      </c>
      <c r="G85" s="48">
        <v>0</v>
      </c>
      <c r="H85" s="315">
        <v>0</v>
      </c>
      <c r="I85" s="314">
        <f>F85-E85-G85</f>
        <v>-206519.49999999977</v>
      </c>
      <c r="J85" s="18">
        <f>'1316'!G29</f>
        <v>0</v>
      </c>
      <c r="K85" s="19">
        <f>'1316'!G28</f>
        <v>0</v>
      </c>
      <c r="L85" s="19">
        <v>0</v>
      </c>
      <c r="M85" s="361">
        <f t="shared" si="6"/>
        <v>0</v>
      </c>
    </row>
    <row r="86" spans="1:13" s="5" customFormat="1" ht="12" customHeight="1" x14ac:dyDescent="0.2">
      <c r="A86" s="371"/>
      <c r="B86" s="373"/>
      <c r="C86" s="202"/>
      <c r="D86" s="216"/>
      <c r="E86" s="204"/>
      <c r="F86" s="205"/>
      <c r="G86" s="201"/>
      <c r="H86" s="315"/>
      <c r="I86" s="346"/>
      <c r="J86" s="24">
        <v>0</v>
      </c>
      <c r="K86" s="38">
        <v>0</v>
      </c>
      <c r="L86" s="20">
        <v>0</v>
      </c>
      <c r="M86" s="15">
        <f t="shared" si="6"/>
        <v>0</v>
      </c>
    </row>
    <row r="87" spans="1:13" s="5" customFormat="1" ht="12" customHeight="1" x14ac:dyDescent="0.2">
      <c r="A87" s="370">
        <v>1350</v>
      </c>
      <c r="B87" s="372" t="s">
        <v>263</v>
      </c>
      <c r="C87" s="210" t="s">
        <v>100</v>
      </c>
      <c r="D87" s="51" t="s">
        <v>101</v>
      </c>
      <c r="E87" s="49">
        <f>'1350'!G15</f>
        <v>22902251.23</v>
      </c>
      <c r="F87" s="47">
        <f>'1350'!G17</f>
        <v>22929341.280000001</v>
      </c>
      <c r="G87" s="48">
        <f>'1350'!G21</f>
        <v>0</v>
      </c>
      <c r="H87" s="313">
        <f>F87-E87-G87</f>
        <v>27090.050000000745</v>
      </c>
      <c r="I87" s="344">
        <v>0</v>
      </c>
      <c r="J87" s="42">
        <f>'1350'!G29</f>
        <v>26090.05</v>
      </c>
      <c r="K87" s="19">
        <f>'1350'!G28</f>
        <v>1000</v>
      </c>
      <c r="L87" s="43">
        <f>'1350'!G30</f>
        <v>0</v>
      </c>
      <c r="M87" s="362">
        <f t="shared" si="6"/>
        <v>27090.05</v>
      </c>
    </row>
    <row r="88" spans="1:13" s="5" customFormat="1" ht="12" customHeight="1" x14ac:dyDescent="0.2">
      <c r="A88" s="371"/>
      <c r="B88" s="373"/>
      <c r="C88" s="202"/>
      <c r="D88" s="51"/>
      <c r="E88" s="49"/>
      <c r="F88" s="205"/>
      <c r="G88" s="201"/>
      <c r="H88" s="334"/>
      <c r="I88" s="345"/>
      <c r="J88" s="37">
        <f>J87/M87</f>
        <v>0.96308607772964616</v>
      </c>
      <c r="K88" s="20">
        <f>K87/M87</f>
        <v>3.6913922270353873E-2</v>
      </c>
      <c r="L88" s="38">
        <v>0</v>
      </c>
      <c r="M88" s="15">
        <f t="shared" si="6"/>
        <v>1</v>
      </c>
    </row>
    <row r="89" spans="1:13" s="5" customFormat="1" ht="12" customHeight="1" x14ac:dyDescent="0.2">
      <c r="A89" s="370">
        <v>1351</v>
      </c>
      <c r="B89" s="372" t="s">
        <v>264</v>
      </c>
      <c r="C89" s="200" t="s">
        <v>102</v>
      </c>
      <c r="D89" s="45" t="s">
        <v>60</v>
      </c>
      <c r="E89" s="46">
        <f>'1351'!G15</f>
        <v>5831322.2199999997</v>
      </c>
      <c r="F89" s="48">
        <f>'1351'!G17</f>
        <v>5804400.5199999996</v>
      </c>
      <c r="G89" s="48">
        <v>0</v>
      </c>
      <c r="H89" s="313">
        <v>0</v>
      </c>
      <c r="I89" s="312">
        <f>F89-E89-G89</f>
        <v>-26921.700000000186</v>
      </c>
      <c r="J89" s="42">
        <f>'1351'!G29</f>
        <v>0</v>
      </c>
      <c r="K89" s="43">
        <f>'1351'!G28</f>
        <v>0</v>
      </c>
      <c r="L89" s="364">
        <v>0</v>
      </c>
      <c r="M89" s="362">
        <f>J89+K89+L89</f>
        <v>0</v>
      </c>
    </row>
    <row r="90" spans="1:13" s="5" customFormat="1" ht="12" customHeight="1" thickBot="1" x14ac:dyDescent="0.25">
      <c r="A90" s="381"/>
      <c r="B90" s="382"/>
      <c r="C90" s="274"/>
      <c r="D90" s="235"/>
      <c r="E90" s="242"/>
      <c r="F90" s="236"/>
      <c r="G90" s="270"/>
      <c r="H90" s="347"/>
      <c r="I90" s="348"/>
      <c r="J90" s="271">
        <v>0</v>
      </c>
      <c r="K90" s="272">
        <v>0</v>
      </c>
      <c r="L90" s="272">
        <v>0</v>
      </c>
      <c r="M90" s="273">
        <f t="shared" si="6"/>
        <v>0</v>
      </c>
    </row>
    <row r="91" spans="1:13" s="5" customFormat="1" ht="12" customHeight="1" thickTop="1" x14ac:dyDescent="0.2">
      <c r="A91" s="383">
        <v>1352</v>
      </c>
      <c r="B91" s="384" t="s">
        <v>265</v>
      </c>
      <c r="C91" s="210" t="s">
        <v>103</v>
      </c>
      <c r="D91" s="224" t="s">
        <v>65</v>
      </c>
      <c r="E91" s="233">
        <f>'1352'!G15</f>
        <v>5807300.8099999996</v>
      </c>
      <c r="F91" s="47">
        <f>'1352'!G17</f>
        <v>5887671.8499999996</v>
      </c>
      <c r="G91" s="47">
        <v>0</v>
      </c>
      <c r="H91" s="315">
        <f>F91-E91-G91</f>
        <v>80371.040000000037</v>
      </c>
      <c r="I91" s="346">
        <v>0</v>
      </c>
      <c r="J91" s="18">
        <f>'1352'!G29</f>
        <v>60371.040000000001</v>
      </c>
      <c r="K91" s="19">
        <f>'1352'!G28</f>
        <v>20000</v>
      </c>
      <c r="L91" s="19">
        <f>'1352'!G30</f>
        <v>0</v>
      </c>
      <c r="M91" s="361">
        <f t="shared" si="6"/>
        <v>80371.040000000008</v>
      </c>
    </row>
    <row r="92" spans="1:13" s="5" customFormat="1" ht="12" customHeight="1" x14ac:dyDescent="0.2">
      <c r="A92" s="371"/>
      <c r="B92" s="373"/>
      <c r="C92" s="228"/>
      <c r="D92" s="228"/>
      <c r="E92" s="229"/>
      <c r="F92" s="230"/>
      <c r="G92" s="230"/>
      <c r="H92" s="343"/>
      <c r="I92" s="349"/>
      <c r="J92" s="37">
        <f>J91/M91</f>
        <v>0.75115414706590822</v>
      </c>
      <c r="K92" s="38">
        <f>K91/M91</f>
        <v>0.24884585293409167</v>
      </c>
      <c r="L92" s="38">
        <v>0</v>
      </c>
      <c r="M92" s="40">
        <f t="shared" si="6"/>
        <v>0.99999999999999989</v>
      </c>
    </row>
    <row r="93" spans="1:13" s="5" customFormat="1" ht="12" customHeight="1" x14ac:dyDescent="0.2">
      <c r="A93" s="370">
        <v>1400</v>
      </c>
      <c r="B93" s="372" t="s">
        <v>266</v>
      </c>
      <c r="C93" s="231" t="s">
        <v>104</v>
      </c>
      <c r="D93" s="45" t="s">
        <v>52</v>
      </c>
      <c r="E93" s="49">
        <f>'1400'!G15</f>
        <v>18347886.260000002</v>
      </c>
      <c r="F93" s="47">
        <f>'1400'!G17</f>
        <v>18378108.960000001</v>
      </c>
      <c r="G93" s="201">
        <v>0</v>
      </c>
      <c r="H93" s="313">
        <f>F93-E93-G93</f>
        <v>30222.699999999255</v>
      </c>
      <c r="I93" s="344">
        <v>0</v>
      </c>
      <c r="J93" s="18">
        <f>'1400'!G29</f>
        <v>30222.7</v>
      </c>
      <c r="K93" s="19">
        <f>'1400'!G28</f>
        <v>0</v>
      </c>
      <c r="L93" s="19">
        <f>'1400'!G30</f>
        <v>0</v>
      </c>
      <c r="M93" s="361">
        <f t="shared" ref="M93:M98" si="7">J93+K93</f>
        <v>30222.7</v>
      </c>
    </row>
    <row r="94" spans="1:13" s="5" customFormat="1" ht="12" customHeight="1" x14ac:dyDescent="0.2">
      <c r="A94" s="371"/>
      <c r="B94" s="373"/>
      <c r="C94" s="232"/>
      <c r="D94" s="203"/>
      <c r="E94" s="204"/>
      <c r="F94" s="205"/>
      <c r="G94" s="205"/>
      <c r="H94" s="334"/>
      <c r="I94" s="345"/>
      <c r="J94" s="37">
        <f>J93/M93</f>
        <v>1</v>
      </c>
      <c r="K94" s="38">
        <f>K93/M93</f>
        <v>0</v>
      </c>
      <c r="L94" s="38">
        <v>0</v>
      </c>
      <c r="M94" s="40">
        <f t="shared" si="7"/>
        <v>1</v>
      </c>
    </row>
    <row r="95" spans="1:13" s="5" customFormat="1" ht="12" customHeight="1" x14ac:dyDescent="0.2">
      <c r="A95" s="370">
        <v>1420</v>
      </c>
      <c r="B95" s="372" t="s">
        <v>293</v>
      </c>
      <c r="C95" s="231" t="s">
        <v>71</v>
      </c>
      <c r="D95" s="45" t="s">
        <v>295</v>
      </c>
      <c r="E95" s="49">
        <f>'1420'!G15</f>
        <v>7839918.0599999996</v>
      </c>
      <c r="F95" s="47">
        <f>'1420'!G17</f>
        <v>8091592.6699999999</v>
      </c>
      <c r="G95" s="201">
        <f>'1420'!G21</f>
        <v>0</v>
      </c>
      <c r="H95" s="313">
        <f>F95-E95-G95</f>
        <v>251674.61000000034</v>
      </c>
      <c r="I95" s="344">
        <v>0</v>
      </c>
      <c r="J95" s="18">
        <f>'1420'!G29</f>
        <v>247674.61</v>
      </c>
      <c r="K95" s="19">
        <f>'1420'!G28</f>
        <v>4000</v>
      </c>
      <c r="L95" s="19">
        <f>'1420'!G30</f>
        <v>0</v>
      </c>
      <c r="M95" s="361">
        <f t="shared" si="7"/>
        <v>251674.61</v>
      </c>
    </row>
    <row r="96" spans="1:13" s="5" customFormat="1" ht="12" customHeight="1" x14ac:dyDescent="0.2">
      <c r="A96" s="371"/>
      <c r="B96" s="373"/>
      <c r="C96" s="232"/>
      <c r="D96" s="203" t="s">
        <v>294</v>
      </c>
      <c r="E96" s="204"/>
      <c r="F96" s="205"/>
      <c r="G96" s="205"/>
      <c r="H96" s="334"/>
      <c r="I96" s="345"/>
      <c r="J96" s="37">
        <f>J95/M95</f>
        <v>0.98410646191127504</v>
      </c>
      <c r="K96" s="38">
        <f>K95/M95</f>
        <v>1.5893538088724964E-2</v>
      </c>
      <c r="L96" s="38">
        <v>0</v>
      </c>
      <c r="M96" s="40">
        <f t="shared" si="7"/>
        <v>1</v>
      </c>
    </row>
    <row r="97" spans="1:18" s="5" customFormat="1" ht="12" customHeight="1" x14ac:dyDescent="0.2">
      <c r="A97" s="370">
        <v>1450</v>
      </c>
      <c r="B97" s="372" t="s">
        <v>273</v>
      </c>
      <c r="C97" s="44" t="s">
        <v>104</v>
      </c>
      <c r="D97" s="51" t="s">
        <v>52</v>
      </c>
      <c r="E97" s="233">
        <f>'1450'!G15</f>
        <v>27369186.32</v>
      </c>
      <c r="F97" s="48">
        <f>'1450'!G17</f>
        <v>27485180.370000001</v>
      </c>
      <c r="G97" s="201">
        <v>0</v>
      </c>
      <c r="H97" s="315">
        <f>F97-E97-G97</f>
        <v>115994.05000000075</v>
      </c>
      <c r="I97" s="346">
        <v>0</v>
      </c>
      <c r="J97" s="18">
        <f>'1450'!G29</f>
        <v>100994.05</v>
      </c>
      <c r="K97" s="43">
        <f>'1450'!G28</f>
        <v>15000</v>
      </c>
      <c r="L97" s="43">
        <f>'1400'!G30</f>
        <v>0</v>
      </c>
      <c r="M97" s="362">
        <f t="shared" si="7"/>
        <v>115994.05</v>
      </c>
    </row>
    <row r="98" spans="1:18" s="5" customFormat="1" ht="12" customHeight="1" thickBot="1" x14ac:dyDescent="0.25">
      <c r="A98" s="371"/>
      <c r="B98" s="373" t="s">
        <v>139</v>
      </c>
      <c r="C98" s="234"/>
      <c r="D98" s="235"/>
      <c r="E98" s="49"/>
      <c r="F98" s="236"/>
      <c r="G98" s="236"/>
      <c r="H98" s="350"/>
      <c r="I98" s="351"/>
      <c r="J98" s="13">
        <f>J97/M97</f>
        <v>0.87068302210328896</v>
      </c>
      <c r="K98" s="14">
        <f>K97/M97</f>
        <v>0.12931697789671107</v>
      </c>
      <c r="L98" s="14">
        <v>0</v>
      </c>
      <c r="M98" s="16">
        <f t="shared" si="7"/>
        <v>1</v>
      </c>
    </row>
    <row r="99" spans="1:18" s="5" customFormat="1" ht="18" customHeight="1" thickTop="1" x14ac:dyDescent="0.25">
      <c r="A99" s="237" t="s">
        <v>23</v>
      </c>
      <c r="B99" s="358"/>
      <c r="C99" s="238"/>
      <c r="D99" s="238"/>
      <c r="E99" s="356">
        <f>SUM(E9:E97)</f>
        <v>1077571497.6400001</v>
      </c>
      <c r="F99" s="357">
        <f>SUM(F9:F97)</f>
        <v>1083692312.1399999</v>
      </c>
      <c r="G99" s="357">
        <f>SUM(G9:G97)</f>
        <v>288368</v>
      </c>
      <c r="H99" s="352">
        <f>SUM(H9:H98)</f>
        <v>6452679.780000017</v>
      </c>
      <c r="I99" s="353">
        <f>I9+I11+I13+I15+I17+I19+I21+I23+I25+I37+I27+I29+I31+I33+I35+I39+I41+I43+I45+I47+I49+I51+I53+I55+I57+I59+I61+I63+I65+I67+I69+I71+I73+I75+I77+I79+I81+I83+I85+I87+I89+I91+I93+I95+I97</f>
        <v>-620233.28000000934</v>
      </c>
      <c r="J99" s="11">
        <f>J9+J11+J13+J15+J17+J19+J21+J23+J25+J27+J29+J31+J33+J35+J37+J39+J41+J43+J45+J47+J49+J51+J53+J55+J57+J59+J61+J63+J65+J67+J69+J71+J73+J75+J77+J79+J81+J83+J85+J87+J89+J91+J93+J95+J97</f>
        <v>3924154.05</v>
      </c>
      <c r="K99" s="12">
        <f>K9+K11+K13+K15+K17+K19+K21+K23+K25+K27+K29+K31+K33+K35+K37+K39+K41+K43+K45+K47+K49+K51+K53+K55+K57+K59+K61+K63+K65+K67+K69+K71+K73+K75+K77+K79+K81+K83+K85+K87+K89+K91+K93+K95+K97</f>
        <v>466869</v>
      </c>
      <c r="L99" s="12">
        <f>L9+L11+L13+L15+L17+L19+L21+L23+L25+L27+L29+L31+L33+L35+L37+L39+L41+L43+L45+L47+L49+L51+L53+L55+L57+L59+L61+L63+L65+L67+L69+L71+L73+L75+L77+L79+L81+L83+L85+L87+L89+L91+L93+L95+L97</f>
        <v>2061656.73</v>
      </c>
      <c r="M99" s="360">
        <f>M9+M11+M13+M15+M17+M19+M21+M23+M25+M27+M29+M31+M33+M35+M37+M39+M41+M43+M45+M47+M49+M51+M53+M55+M57+M59+M61+M63+M65+M67+M69+M71+M73+M75+M77+M79+M81+M83+M85+M87+M89+M91+M93+M95+M97</f>
        <v>6452679.7800000021</v>
      </c>
      <c r="N99" s="253">
        <f>F99-E99-G99</f>
        <v>5832446.4999997616</v>
      </c>
    </row>
    <row r="100" spans="1:18" s="5" customFormat="1" ht="18.75" thickBot="1" x14ac:dyDescent="0.3">
      <c r="A100" s="239"/>
      <c r="B100" s="240"/>
      <c r="C100" s="241"/>
      <c r="D100" s="241"/>
      <c r="E100" s="242"/>
      <c r="F100" s="243"/>
      <c r="G100" s="243"/>
      <c r="H100" s="354" t="s">
        <v>105</v>
      </c>
      <c r="I100" s="355">
        <f>F99-E99-G99</f>
        <v>5832446.4999997616</v>
      </c>
      <c r="J100" s="21"/>
      <c r="K100" s="22"/>
      <c r="L100" s="22"/>
      <c r="M100" s="23"/>
      <c r="N100" s="254">
        <f>H99+I99</f>
        <v>5832446.5000000075</v>
      </c>
      <c r="O100" s="254"/>
    </row>
    <row r="101" spans="1:18" s="5" customFormat="1" ht="17.25" customHeight="1" thickTop="1" x14ac:dyDescent="0.2">
      <c r="A101" s="252"/>
      <c r="B101" s="4"/>
      <c r="C101" s="234"/>
      <c r="D101" s="234"/>
      <c r="E101" s="245"/>
      <c r="F101" s="17"/>
      <c r="G101" s="17"/>
      <c r="H101" s="19"/>
      <c r="I101" s="17"/>
      <c r="J101" s="17"/>
      <c r="K101" s="17"/>
      <c r="L101" s="17"/>
      <c r="M101" s="17"/>
      <c r="N101" s="17"/>
      <c r="O101" s="17"/>
      <c r="P101" s="17"/>
      <c r="Q101" s="17"/>
      <c r="R101" s="17"/>
    </row>
    <row r="104" spans="1:18" s="5" customFormat="1" ht="15" x14ac:dyDescent="0.2">
      <c r="A104" s="279" t="s">
        <v>296</v>
      </c>
      <c r="B104" s="279"/>
      <c r="C104" s="279"/>
      <c r="D104" s="279"/>
      <c r="E104" s="322"/>
      <c r="F104" s="322"/>
      <c r="G104" s="322"/>
      <c r="H104" s="56"/>
      <c r="I104" s="56"/>
    </row>
    <row r="105" spans="1:18" s="5" customFormat="1" ht="15" x14ac:dyDescent="0.2">
      <c r="A105" s="279"/>
      <c r="B105" s="279"/>
      <c r="C105" s="279" t="s">
        <v>325</v>
      </c>
      <c r="D105" s="323"/>
      <c r="E105" s="324"/>
      <c r="F105" s="324"/>
      <c r="G105" s="324"/>
      <c r="H105" s="56"/>
      <c r="I105" s="56"/>
    </row>
    <row r="106" spans="1:18" s="5" customFormat="1" ht="15" x14ac:dyDescent="0.2">
      <c r="A106" s="279"/>
      <c r="B106" s="279"/>
      <c r="C106" s="279" t="s">
        <v>326</v>
      </c>
      <c r="D106" s="323"/>
      <c r="E106" s="324"/>
      <c r="F106" s="324"/>
      <c r="G106" s="324"/>
      <c r="H106" s="56"/>
      <c r="I106" s="56"/>
    </row>
    <row r="107" spans="1:18" s="5" customFormat="1" ht="15" x14ac:dyDescent="0.2">
      <c r="A107" s="279"/>
      <c r="B107" s="279"/>
      <c r="C107" s="279" t="s">
        <v>324</v>
      </c>
      <c r="D107" s="323"/>
      <c r="E107" s="324"/>
      <c r="F107" s="324"/>
      <c r="G107" s="324"/>
      <c r="H107" s="56"/>
      <c r="I107" s="56"/>
    </row>
    <row r="108" spans="1:18" s="5" customFormat="1" ht="15" x14ac:dyDescent="0.2">
      <c r="A108" s="244"/>
      <c r="B108" s="244"/>
      <c r="C108" s="234"/>
      <c r="D108" s="234"/>
      <c r="E108" s="56"/>
      <c r="F108" s="56"/>
      <c r="G108" s="56"/>
      <c r="H108" s="56"/>
      <c r="I108" s="56"/>
    </row>
    <row r="109" spans="1:18" s="280" customFormat="1" ht="12" customHeight="1" x14ac:dyDescent="0.2">
      <c r="A109" s="379"/>
      <c r="B109" s="380"/>
      <c r="C109" s="380"/>
      <c r="D109" s="380"/>
      <c r="E109" s="380"/>
      <c r="F109" s="380"/>
      <c r="G109" s="380"/>
      <c r="H109" s="380"/>
      <c r="I109" s="380"/>
      <c r="J109" s="380"/>
      <c r="K109" s="380"/>
      <c r="L109" s="380"/>
      <c r="M109" s="380"/>
    </row>
    <row r="110" spans="1:18" s="5" customFormat="1" ht="12" customHeight="1" x14ac:dyDescent="0.2">
      <c r="A110" s="380"/>
      <c r="B110" s="380"/>
      <c r="C110" s="380"/>
      <c r="D110" s="380"/>
      <c r="E110" s="380"/>
      <c r="F110" s="380"/>
      <c r="G110" s="380"/>
      <c r="H110" s="380"/>
      <c r="I110" s="380"/>
      <c r="J110" s="380"/>
      <c r="K110" s="380"/>
      <c r="L110" s="380"/>
      <c r="M110" s="380"/>
    </row>
    <row r="111" spans="1:18" s="5" customFormat="1" ht="15" x14ac:dyDescent="0.2">
      <c r="A111" s="4"/>
      <c r="B111" s="4"/>
      <c r="C111" s="178"/>
      <c r="D111" s="178"/>
      <c r="E111" s="56"/>
      <c r="F111" s="56"/>
      <c r="G111" s="56"/>
      <c r="H111" s="56"/>
      <c r="I111" s="56"/>
    </row>
    <row r="112" spans="1:18" s="5" customFormat="1" ht="15" x14ac:dyDescent="0.2">
      <c r="A112" s="4"/>
      <c r="B112" s="4"/>
      <c r="C112" s="178"/>
      <c r="D112" s="178"/>
      <c r="E112" s="56"/>
      <c r="F112" s="56"/>
      <c r="G112" s="56"/>
      <c r="H112" s="56"/>
      <c r="I112" s="56"/>
    </row>
    <row r="113" spans="1:9" s="5" customFormat="1" ht="15" x14ac:dyDescent="0.2">
      <c r="A113" s="4"/>
      <c r="B113" s="4"/>
      <c r="C113" s="178"/>
      <c r="D113" s="178"/>
      <c r="E113" s="56"/>
      <c r="F113" s="56"/>
      <c r="G113" s="56"/>
      <c r="H113" s="56"/>
      <c r="I113" s="56"/>
    </row>
    <row r="114" spans="1:9" s="5" customFormat="1" ht="15" x14ac:dyDescent="0.2">
      <c r="A114" s="4"/>
      <c r="B114" s="4"/>
      <c r="C114" s="178"/>
      <c r="D114" s="178"/>
      <c r="E114" s="56"/>
      <c r="F114" s="56"/>
      <c r="G114" s="56"/>
      <c r="H114" s="56"/>
      <c r="I114" s="56"/>
    </row>
    <row r="115" spans="1:9" s="5" customFormat="1" ht="15" x14ac:dyDescent="0.2">
      <c r="A115" s="4"/>
      <c r="B115" s="4"/>
      <c r="C115" s="178"/>
      <c r="D115" s="178"/>
      <c r="E115" s="56"/>
      <c r="F115" s="56"/>
      <c r="G115" s="56"/>
      <c r="H115" s="56"/>
      <c r="I115" s="56"/>
    </row>
    <row r="116" spans="1:9" s="5" customFormat="1" ht="15" x14ac:dyDescent="0.2">
      <c r="A116" s="4"/>
      <c r="B116" s="4"/>
      <c r="C116" s="178"/>
      <c r="D116" s="178"/>
      <c r="E116" s="56"/>
      <c r="F116" s="56"/>
      <c r="G116" s="56"/>
      <c r="H116" s="56"/>
      <c r="I116" s="56"/>
    </row>
    <row r="117" spans="1:9" s="5" customFormat="1" ht="15" x14ac:dyDescent="0.2">
      <c r="A117" s="4"/>
      <c r="B117" s="4"/>
      <c r="C117" s="178"/>
      <c r="D117" s="178"/>
      <c r="E117" s="56"/>
      <c r="F117" s="56"/>
      <c r="G117" s="56"/>
      <c r="H117" s="56"/>
      <c r="I117" s="56"/>
    </row>
    <row r="118" spans="1:9" s="5" customFormat="1" ht="15" x14ac:dyDescent="0.2">
      <c r="A118" s="4"/>
      <c r="B118" s="4"/>
      <c r="C118" s="178"/>
      <c r="D118" s="178"/>
      <c r="E118" s="56"/>
      <c r="F118" s="56"/>
      <c r="G118" s="56"/>
      <c r="H118" s="56"/>
      <c r="I118" s="56"/>
    </row>
  </sheetData>
  <mergeCells count="93">
    <mergeCell ref="B11:B12"/>
    <mergeCell ref="A11:A12"/>
    <mergeCell ref="A13:A14"/>
    <mergeCell ref="B13:B14"/>
    <mergeCell ref="A23:A24"/>
    <mergeCell ref="B23:B24"/>
    <mergeCell ref="A19:A20"/>
    <mergeCell ref="B19:B20"/>
    <mergeCell ref="A15:A16"/>
    <mergeCell ref="B15:B16"/>
    <mergeCell ref="A17:A18"/>
    <mergeCell ref="B17:B18"/>
    <mergeCell ref="A25:A26"/>
    <mergeCell ref="B25:B26"/>
    <mergeCell ref="A21:A22"/>
    <mergeCell ref="B21:B22"/>
    <mergeCell ref="A31:A32"/>
    <mergeCell ref="B31:B32"/>
    <mergeCell ref="A33:A34"/>
    <mergeCell ref="B33:B34"/>
    <mergeCell ref="A27:A28"/>
    <mergeCell ref="B27:B28"/>
    <mergeCell ref="A29:A30"/>
    <mergeCell ref="B29:B30"/>
    <mergeCell ref="A39:A40"/>
    <mergeCell ref="B39:B40"/>
    <mergeCell ref="A41:A42"/>
    <mergeCell ref="B41:B42"/>
    <mergeCell ref="A35:A36"/>
    <mergeCell ref="B35:B36"/>
    <mergeCell ref="A37:A38"/>
    <mergeCell ref="B37:B38"/>
    <mergeCell ref="A47:A48"/>
    <mergeCell ref="B47:B48"/>
    <mergeCell ref="A49:A50"/>
    <mergeCell ref="B49:B50"/>
    <mergeCell ref="A43:A44"/>
    <mergeCell ref="B43:B44"/>
    <mergeCell ref="A45:A46"/>
    <mergeCell ref="B45:B46"/>
    <mergeCell ref="A55:A56"/>
    <mergeCell ref="B55:B56"/>
    <mergeCell ref="A57:A58"/>
    <mergeCell ref="B57:B58"/>
    <mergeCell ref="A51:A52"/>
    <mergeCell ref="B51:B52"/>
    <mergeCell ref="A53:A54"/>
    <mergeCell ref="B53:B54"/>
    <mergeCell ref="A109:M110"/>
    <mergeCell ref="B93:B94"/>
    <mergeCell ref="A87:A88"/>
    <mergeCell ref="B87:B88"/>
    <mergeCell ref="A89:A90"/>
    <mergeCell ref="B89:B90"/>
    <mergeCell ref="A97:A98"/>
    <mergeCell ref="B97:B98"/>
    <mergeCell ref="A95:A96"/>
    <mergeCell ref="B95:B96"/>
    <mergeCell ref="A91:A92"/>
    <mergeCell ref="B91:B92"/>
    <mergeCell ref="A93:A94"/>
    <mergeCell ref="L7:L8"/>
    <mergeCell ref="B9:B10"/>
    <mergeCell ref="A9:A10"/>
    <mergeCell ref="B73:B74"/>
    <mergeCell ref="A75:A76"/>
    <mergeCell ref="B75:B76"/>
    <mergeCell ref="A67:A68"/>
    <mergeCell ref="B67:B68"/>
    <mergeCell ref="A69:A70"/>
    <mergeCell ref="B69:B70"/>
    <mergeCell ref="A63:A64"/>
    <mergeCell ref="B63:B64"/>
    <mergeCell ref="A65:A66"/>
    <mergeCell ref="A71:A72"/>
    <mergeCell ref="B71:B72"/>
    <mergeCell ref="A73:A74"/>
    <mergeCell ref="H7:I7"/>
    <mergeCell ref="A77:A78"/>
    <mergeCell ref="A85:A86"/>
    <mergeCell ref="B85:B86"/>
    <mergeCell ref="B81:B82"/>
    <mergeCell ref="B77:B78"/>
    <mergeCell ref="A79:A80"/>
    <mergeCell ref="B79:B80"/>
    <mergeCell ref="A81:A82"/>
    <mergeCell ref="A83:A84"/>
    <mergeCell ref="B83:B84"/>
    <mergeCell ref="B65:B66"/>
    <mergeCell ref="A59:A60"/>
    <mergeCell ref="B59:B60"/>
    <mergeCell ref="A61:A62"/>
    <mergeCell ref="B61:B62"/>
  </mergeCells>
  <phoneticPr fontId="10" type="noConversion"/>
  <printOptions horizontalCentered="1" verticalCentered="1"/>
  <pageMargins left="0.39370078740157483" right="0" top="0.70866141732283472" bottom="1.0629921259842521" header="0.31496062992125984" footer="0.51181102362204722"/>
  <pageSetup paperSize="9" scale="75" firstPageNumber="285" orientation="landscape" useFirstPageNumber="1" r:id="rId1"/>
  <headerFooter alignWithMargins="0">
    <oddFooter>&amp;L&amp;"Arial,Kurzíva"&amp;9Zastupitelstvo Olomouckého kraje 29.6.2012
5.- Rozpočet Olomouckého kraje 2011-závěrečný účet 
Příloha č.14: Financování hospodaření příspěvkových organizací Olomouckého kraje&amp;R&amp;"Arial,Kurzíva"&amp;9Strana &amp;P (celkem 470)</oddFooter>
  </headerFooter>
  <rowBreaks count="2" manualBreakCount="2">
    <brk id="46" max="12" man="1"/>
    <brk id="90" max="12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3"/>
  <dimension ref="A1:J57"/>
  <sheetViews>
    <sheetView zoomScale="110" zoomScaleNormal="110" workbookViewId="0">
      <selection activeCell="J36" sqref="J36"/>
    </sheetView>
  </sheetViews>
  <sheetFormatPr defaultRowHeight="12.75" x14ac:dyDescent="0.2"/>
  <cols>
    <col min="1" max="1" width="7.5703125" style="55" customWidth="1"/>
    <col min="2" max="2" width="2.5703125" style="55" customWidth="1"/>
    <col min="3" max="3" width="8.42578125" style="55" customWidth="1"/>
    <col min="4" max="4" width="8.28515625" style="55" customWidth="1"/>
    <col min="5" max="5" width="14.7109375" style="55" customWidth="1"/>
    <col min="6" max="6" width="15.5703125" style="55" customWidth="1"/>
    <col min="7" max="8" width="14.7109375" style="55" customWidth="1"/>
    <col min="9" max="9" width="15" style="55" customWidth="1"/>
    <col min="10" max="10" width="18.85546875" style="56" customWidth="1"/>
    <col min="11" max="11" width="17.28515625" style="56" customWidth="1"/>
    <col min="12" max="16384" width="9.140625" style="56"/>
  </cols>
  <sheetData>
    <row r="1" spans="1:9" ht="19.5" x14ac:dyDescent="0.4">
      <c r="A1" s="53" t="s">
        <v>26</v>
      </c>
      <c r="B1" s="54"/>
      <c r="C1" s="54"/>
      <c r="D1" s="54"/>
    </row>
    <row r="2" spans="1:9" ht="19.5" x14ac:dyDescent="0.4">
      <c r="A2" s="385" t="s">
        <v>112</v>
      </c>
      <c r="B2" s="385"/>
      <c r="C2" s="385"/>
      <c r="D2" s="385"/>
      <c r="E2" s="403" t="s">
        <v>154</v>
      </c>
      <c r="F2" s="403"/>
      <c r="G2" s="403"/>
      <c r="H2" s="403"/>
      <c r="I2" s="403"/>
    </row>
    <row r="3" spans="1:9" ht="9.75" customHeight="1" x14ac:dyDescent="0.4">
      <c r="A3" s="57"/>
      <c r="B3" s="57"/>
      <c r="C3" s="57"/>
      <c r="D3" s="57"/>
      <c r="E3" s="388" t="s">
        <v>113</v>
      </c>
      <c r="F3" s="388"/>
      <c r="G3" s="388"/>
      <c r="H3" s="388"/>
      <c r="I3" s="388"/>
    </row>
    <row r="4" spans="1:9" ht="15.75" x14ac:dyDescent="0.25">
      <c r="A4" s="59" t="s">
        <v>27</v>
      </c>
      <c r="E4" s="401" t="s">
        <v>155</v>
      </c>
      <c r="F4" s="401"/>
      <c r="G4" s="401"/>
      <c r="H4" s="401"/>
      <c r="I4" s="401"/>
    </row>
    <row r="5" spans="1:9" ht="9.75" customHeight="1" x14ac:dyDescent="0.25">
      <c r="A5" s="59"/>
      <c r="E5" s="388" t="s">
        <v>113</v>
      </c>
      <c r="F5" s="388"/>
      <c r="G5" s="388"/>
      <c r="H5" s="388"/>
      <c r="I5" s="388"/>
    </row>
    <row r="6" spans="1:9" ht="19.5" x14ac:dyDescent="0.4">
      <c r="A6" s="60" t="s">
        <v>24</v>
      </c>
      <c r="E6" s="61" t="s">
        <v>156</v>
      </c>
      <c r="F6" s="62"/>
      <c r="G6" s="63" t="s">
        <v>39</v>
      </c>
      <c r="H6" s="64">
        <v>1033</v>
      </c>
    </row>
    <row r="7" spans="1:9" ht="9.75" customHeight="1" x14ac:dyDescent="0.4">
      <c r="A7" s="60"/>
      <c r="E7" s="388" t="s">
        <v>114</v>
      </c>
      <c r="F7" s="388"/>
      <c r="G7" s="388"/>
      <c r="H7" s="388"/>
      <c r="I7" s="388"/>
    </row>
    <row r="8" spans="1:9" ht="4.5" customHeight="1" x14ac:dyDescent="0.4">
      <c r="A8" s="60"/>
      <c r="E8" s="65"/>
      <c r="F8" s="65"/>
      <c r="G8" s="65"/>
      <c r="H8" s="63"/>
      <c r="I8" s="65"/>
    </row>
    <row r="9" spans="1:9" ht="23.25" customHeight="1" x14ac:dyDescent="0.2">
      <c r="F9" s="66"/>
    </row>
    <row r="10" spans="1:9" ht="18.75" x14ac:dyDescent="0.4">
      <c r="A10" s="67"/>
      <c r="B10" s="68"/>
      <c r="C10" s="68"/>
      <c r="D10" s="68"/>
      <c r="E10" s="69" t="s">
        <v>19</v>
      </c>
      <c r="F10" s="69" t="s">
        <v>22</v>
      </c>
      <c r="G10" s="70" t="s">
        <v>0</v>
      </c>
      <c r="H10" s="71" t="s">
        <v>17</v>
      </c>
      <c r="I10" s="71"/>
    </row>
    <row r="11" spans="1:9" ht="18.75" x14ac:dyDescent="0.4">
      <c r="A11" s="72"/>
      <c r="B11" s="72"/>
      <c r="C11" s="72"/>
      <c r="D11" s="72"/>
      <c r="E11" s="69" t="s">
        <v>20</v>
      </c>
      <c r="F11" s="69" t="s">
        <v>20</v>
      </c>
      <c r="G11" s="70" t="s">
        <v>18</v>
      </c>
      <c r="H11" s="73" t="s">
        <v>1</v>
      </c>
      <c r="I11" s="74" t="s">
        <v>16</v>
      </c>
    </row>
    <row r="12" spans="1:9" ht="15" x14ac:dyDescent="0.2">
      <c r="A12" s="72"/>
      <c r="B12" s="72"/>
      <c r="C12" s="72"/>
      <c r="D12" s="72"/>
      <c r="E12" s="69" t="s">
        <v>2</v>
      </c>
      <c r="F12" s="69" t="s">
        <v>2</v>
      </c>
      <c r="G12" s="75"/>
      <c r="H12" s="391" t="s">
        <v>299</v>
      </c>
      <c r="I12" s="391"/>
    </row>
    <row r="13" spans="1:9" ht="15" x14ac:dyDescent="0.2">
      <c r="A13" s="72"/>
      <c r="B13" s="72"/>
      <c r="C13" s="72"/>
      <c r="D13" s="72"/>
      <c r="E13" s="69"/>
      <c r="F13" s="69"/>
      <c r="G13" s="75"/>
      <c r="H13" s="25"/>
      <c r="I13" s="76"/>
    </row>
    <row r="14" spans="1:9" ht="18.75" x14ac:dyDescent="0.4">
      <c r="A14" s="77" t="s">
        <v>21</v>
      </c>
      <c r="B14" s="77"/>
      <c r="C14" s="78"/>
      <c r="D14" s="79"/>
      <c r="E14" s="80"/>
      <c r="F14" s="80"/>
      <c r="G14" s="81"/>
      <c r="H14" s="72"/>
      <c r="I14" s="72"/>
    </row>
    <row r="15" spans="1:9" ht="19.5" x14ac:dyDescent="0.4">
      <c r="A15" s="82" t="s">
        <v>3</v>
      </c>
      <c r="B15" s="77"/>
      <c r="C15" s="78"/>
      <c r="D15" s="79"/>
      <c r="E15" s="302">
        <v>807000</v>
      </c>
      <c r="F15" s="303">
        <v>5619568</v>
      </c>
      <c r="G15" s="26">
        <f>H15+I15</f>
        <v>5557744.6100000003</v>
      </c>
      <c r="H15" s="302">
        <v>5557744.6100000003</v>
      </c>
      <c r="I15" s="302">
        <v>0</v>
      </c>
    </row>
    <row r="16" spans="1:9" ht="16.5" x14ac:dyDescent="0.35">
      <c r="A16" s="2"/>
      <c r="B16" s="68"/>
      <c r="C16" s="68"/>
      <c r="D16" s="68"/>
      <c r="E16" s="83"/>
      <c r="F16" s="83"/>
      <c r="G16" s="83"/>
      <c r="H16" s="83"/>
      <c r="I16" s="83"/>
    </row>
    <row r="17" spans="1:9" ht="19.5" x14ac:dyDescent="0.4">
      <c r="A17" s="82" t="s">
        <v>4</v>
      </c>
      <c r="B17" s="3"/>
      <c r="C17" s="3"/>
      <c r="D17" s="3"/>
      <c r="E17" s="302">
        <v>807000</v>
      </c>
      <c r="F17" s="303">
        <v>5619568</v>
      </c>
      <c r="G17" s="26">
        <f>H17+I17</f>
        <v>5597138.6799999997</v>
      </c>
      <c r="H17" s="302">
        <v>5597138.6799999997</v>
      </c>
      <c r="I17" s="302">
        <v>0</v>
      </c>
    </row>
    <row r="18" spans="1:9" ht="18" x14ac:dyDescent="0.35">
      <c r="A18" s="2"/>
      <c r="B18" s="3"/>
      <c r="C18" s="3"/>
      <c r="D18" s="3"/>
      <c r="E18" s="26"/>
      <c r="F18" s="27"/>
      <c r="G18" s="26"/>
      <c r="H18" s="28"/>
      <c r="I18" s="28"/>
    </row>
    <row r="19" spans="1:9" ht="18" x14ac:dyDescent="0.35">
      <c r="A19" s="2"/>
      <c r="B19" s="3"/>
      <c r="C19" s="3"/>
      <c r="D19" s="3"/>
      <c r="E19" s="84"/>
      <c r="F19" s="84"/>
      <c r="G19" s="85"/>
      <c r="H19" s="1"/>
      <c r="I19" s="1"/>
    </row>
    <row r="20" spans="1:9" ht="19.5" x14ac:dyDescent="0.4">
      <c r="A20" s="86" t="s">
        <v>14</v>
      </c>
      <c r="B20" s="84"/>
      <c r="C20" s="84"/>
      <c r="D20" s="84"/>
      <c r="E20" s="84"/>
      <c r="F20" s="84"/>
      <c r="G20" s="87"/>
      <c r="H20" s="85"/>
      <c r="I20" s="85"/>
    </row>
    <row r="21" spans="1:9" ht="18" x14ac:dyDescent="0.35">
      <c r="A21" s="84"/>
      <c r="B21" s="84"/>
      <c r="C21" s="88" t="s">
        <v>115</v>
      </c>
      <c r="D21" s="84"/>
      <c r="E21" s="84"/>
      <c r="F21" s="84"/>
      <c r="G21" s="29">
        <f>H21+I21</f>
        <v>0</v>
      </c>
      <c r="H21" s="30">
        <v>0</v>
      </c>
      <c r="I21" s="30">
        <v>0</v>
      </c>
    </row>
    <row r="22" spans="1:9" ht="18" x14ac:dyDescent="0.35">
      <c r="A22" s="84"/>
      <c r="B22" s="84"/>
      <c r="C22" s="88"/>
      <c r="D22" s="84"/>
      <c r="E22" s="84"/>
      <c r="F22" s="84"/>
      <c r="G22" s="29"/>
      <c r="H22" s="30"/>
      <c r="I22" s="30"/>
    </row>
    <row r="23" spans="1:9" ht="22.5" x14ac:dyDescent="0.45">
      <c r="A23" s="89" t="s">
        <v>116</v>
      </c>
      <c r="B23" s="89"/>
      <c r="C23" s="90"/>
      <c r="D23" s="89"/>
      <c r="E23" s="89"/>
      <c r="F23" s="89"/>
      <c r="G23" s="91">
        <f>G17-G15-G21</f>
        <v>39394.069999999367</v>
      </c>
      <c r="H23" s="91">
        <f>H17-H15-H21</f>
        <v>39394.069999999367</v>
      </c>
      <c r="I23" s="91">
        <f>I17-I15-I21</f>
        <v>0</v>
      </c>
    </row>
    <row r="25" spans="1:9" x14ac:dyDescent="0.2">
      <c r="H25" s="92"/>
    </row>
    <row r="27" spans="1:9" ht="19.5" x14ac:dyDescent="0.4">
      <c r="A27" s="77" t="s">
        <v>5</v>
      </c>
      <c r="B27" s="77" t="s">
        <v>117</v>
      </c>
      <c r="C27" s="77"/>
      <c r="D27" s="3"/>
      <c r="E27" s="3"/>
      <c r="F27" s="72"/>
      <c r="G27" s="93">
        <f>SUM(G28:G30)</f>
        <v>39394.07</v>
      </c>
      <c r="H27" s="94"/>
      <c r="I27" s="95"/>
    </row>
    <row r="28" spans="1:9" ht="18.75" x14ac:dyDescent="0.4">
      <c r="A28" s="96"/>
      <c r="B28" s="96"/>
      <c r="C28" s="97" t="s">
        <v>28</v>
      </c>
      <c r="D28" s="98"/>
      <c r="E28" s="99"/>
      <c r="F28" s="92" t="s">
        <v>6</v>
      </c>
      <c r="G28" s="30">
        <v>15500</v>
      </c>
      <c r="H28" s="94"/>
      <c r="I28" s="95"/>
    </row>
    <row r="29" spans="1:9" ht="18.75" x14ac:dyDescent="0.4">
      <c r="A29" s="96"/>
      <c r="B29" s="96"/>
      <c r="C29" s="97"/>
      <c r="D29" s="98"/>
      <c r="E29" s="99"/>
      <c r="F29" s="92" t="s">
        <v>7</v>
      </c>
      <c r="G29" s="30">
        <v>23894.07</v>
      </c>
      <c r="H29" s="94"/>
      <c r="I29" s="95"/>
    </row>
    <row r="30" spans="1:9" ht="18.75" x14ac:dyDescent="0.4">
      <c r="A30" s="96"/>
      <c r="B30" s="96"/>
      <c r="C30" s="97" t="s">
        <v>29</v>
      </c>
      <c r="D30" s="98"/>
      <c r="E30" s="99"/>
      <c r="F30" s="92" t="s">
        <v>235</v>
      </c>
      <c r="G30" s="100">
        <v>0</v>
      </c>
      <c r="H30" s="101"/>
      <c r="I30" s="95"/>
    </row>
    <row r="31" spans="1:9" ht="12.75" customHeight="1" x14ac:dyDescent="0.2">
      <c r="A31" s="398"/>
      <c r="B31" s="398"/>
      <c r="C31" s="398"/>
      <c r="D31" s="398"/>
      <c r="E31" s="398"/>
      <c r="F31" s="398"/>
      <c r="G31" s="398"/>
      <c r="H31" s="398"/>
      <c r="I31" s="398"/>
    </row>
    <row r="32" spans="1:9" x14ac:dyDescent="0.2">
      <c r="A32" s="398"/>
      <c r="B32" s="398"/>
      <c r="C32" s="398"/>
      <c r="D32" s="398"/>
      <c r="E32" s="398"/>
      <c r="F32" s="398"/>
      <c r="G32" s="398"/>
      <c r="H32" s="398"/>
      <c r="I32" s="398"/>
    </row>
    <row r="33" spans="1:10" x14ac:dyDescent="0.2">
      <c r="A33" s="398"/>
      <c r="B33" s="398"/>
      <c r="C33" s="398"/>
      <c r="D33" s="398"/>
      <c r="E33" s="398"/>
      <c r="F33" s="398"/>
      <c r="G33" s="398"/>
      <c r="H33" s="398"/>
      <c r="I33" s="398"/>
    </row>
    <row r="34" spans="1:10" ht="19.5" x14ac:dyDescent="0.4">
      <c r="A34" s="77" t="s">
        <v>30</v>
      </c>
      <c r="B34" s="77" t="s">
        <v>31</v>
      </c>
      <c r="C34" s="77"/>
      <c r="D34" s="103"/>
      <c r="E34" s="81"/>
      <c r="F34" s="3"/>
      <c r="G34" s="104"/>
      <c r="H34" s="95"/>
      <c r="I34" s="95"/>
    </row>
    <row r="35" spans="1:10" ht="18.75" x14ac:dyDescent="0.4">
      <c r="A35" s="77"/>
      <c r="B35" s="77"/>
      <c r="C35" s="77"/>
      <c r="D35" s="103"/>
      <c r="F35" s="105" t="s">
        <v>119</v>
      </c>
      <c r="G35" s="106" t="s">
        <v>0</v>
      </c>
      <c r="H35" s="72"/>
      <c r="I35" s="107" t="s">
        <v>120</v>
      </c>
    </row>
    <row r="36" spans="1:10" ht="16.5" x14ac:dyDescent="0.35">
      <c r="A36" s="108" t="s">
        <v>32</v>
      </c>
      <c r="B36" s="109"/>
      <c r="C36" s="2"/>
      <c r="D36" s="109"/>
      <c r="E36" s="81"/>
      <c r="F36" s="110">
        <v>163000</v>
      </c>
      <c r="G36" s="110">
        <v>154894</v>
      </c>
      <c r="H36" s="305"/>
      <c r="I36" s="111">
        <f>G36/F36</f>
        <v>0.95026993865030673</v>
      </c>
    </row>
    <row r="37" spans="1:10" ht="16.5" x14ac:dyDescent="0.35">
      <c r="A37" s="108" t="s">
        <v>121</v>
      </c>
      <c r="B37" s="109"/>
      <c r="C37" s="2"/>
      <c r="D37" s="112"/>
      <c r="E37" s="112"/>
      <c r="F37" s="110">
        <v>28300</v>
      </c>
      <c r="G37" s="110">
        <v>28300</v>
      </c>
      <c r="H37" s="305"/>
      <c r="I37" s="111">
        <f>G37/F37</f>
        <v>1</v>
      </c>
    </row>
    <row r="38" spans="1:10" ht="16.5" x14ac:dyDescent="0.35">
      <c r="A38" s="108" t="s">
        <v>122</v>
      </c>
      <c r="B38" s="109"/>
      <c r="C38" s="2"/>
      <c r="D38" s="112"/>
      <c r="E38" s="112"/>
      <c r="F38" s="110">
        <v>0</v>
      </c>
      <c r="G38" s="110">
        <v>0</v>
      </c>
      <c r="H38" s="305"/>
      <c r="I38" s="114" t="s">
        <v>237</v>
      </c>
    </row>
    <row r="39" spans="1:10" ht="16.5" x14ac:dyDescent="0.35">
      <c r="A39" s="108" t="s">
        <v>232</v>
      </c>
      <c r="B39" s="109"/>
      <c r="C39" s="2"/>
      <c r="D39" s="81"/>
      <c r="E39" s="81"/>
      <c r="F39" s="110">
        <v>21000</v>
      </c>
      <c r="G39" s="110">
        <v>21000</v>
      </c>
      <c r="H39" s="305"/>
      <c r="I39" s="111">
        <f>G39/F39</f>
        <v>1</v>
      </c>
    </row>
    <row r="40" spans="1:10" ht="18" x14ac:dyDescent="0.35">
      <c r="A40" s="108" t="s">
        <v>233</v>
      </c>
      <c r="B40" s="115"/>
      <c r="C40" s="115"/>
      <c r="D40" s="81"/>
      <c r="E40" s="81"/>
      <c r="F40" s="116">
        <v>0</v>
      </c>
      <c r="G40" s="110">
        <v>0</v>
      </c>
      <c r="H40" s="366"/>
      <c r="I40" s="114" t="s">
        <v>237</v>
      </c>
    </row>
    <row r="41" spans="1:10" ht="15" customHeight="1" x14ac:dyDescent="0.2">
      <c r="A41" s="404" t="s">
        <v>304</v>
      </c>
      <c r="B41" s="405"/>
      <c r="C41" s="405"/>
      <c r="D41" s="405"/>
      <c r="E41" s="405"/>
      <c r="F41" s="405"/>
      <c r="G41" s="405"/>
      <c r="H41" s="405"/>
      <c r="I41" s="405"/>
      <c r="J41" s="58"/>
    </row>
    <row r="42" spans="1:10" ht="15" customHeight="1" x14ac:dyDescent="0.2">
      <c r="A42" s="117"/>
      <c r="B42" s="117"/>
      <c r="C42" s="117"/>
      <c r="D42" s="117"/>
      <c r="E42" s="117"/>
      <c r="F42" s="117"/>
      <c r="G42" s="117"/>
      <c r="H42" s="117"/>
      <c r="I42" s="117"/>
    </row>
    <row r="43" spans="1:10" ht="19.5" thickBot="1" x14ac:dyDescent="0.45">
      <c r="A43" s="77" t="s">
        <v>11</v>
      </c>
      <c r="B43" s="77" t="s">
        <v>12</v>
      </c>
      <c r="C43" s="79"/>
      <c r="D43" s="81"/>
      <c r="E43" s="81"/>
      <c r="F43" s="118"/>
      <c r="G43" s="119"/>
      <c r="H43" s="394" t="s">
        <v>123</v>
      </c>
      <c r="I43" s="395"/>
    </row>
    <row r="44" spans="1:10" ht="18.75" thickTop="1" x14ac:dyDescent="0.35">
      <c r="A44" s="281"/>
      <c r="B44" s="282"/>
      <c r="C44" s="283"/>
      <c r="D44" s="282"/>
      <c r="E44" s="284" t="s">
        <v>297</v>
      </c>
      <c r="F44" s="285" t="s">
        <v>9</v>
      </c>
      <c r="G44" s="286" t="s">
        <v>10</v>
      </c>
      <c r="H44" s="287" t="s">
        <v>13</v>
      </c>
      <c r="I44" s="288" t="s">
        <v>124</v>
      </c>
    </row>
    <row r="45" spans="1:10" x14ac:dyDescent="0.2">
      <c r="A45" s="289"/>
      <c r="B45" s="290"/>
      <c r="C45" s="290"/>
      <c r="D45" s="290"/>
      <c r="E45" s="289"/>
      <c r="F45" s="390"/>
      <c r="G45" s="291"/>
      <c r="H45" s="292">
        <v>40908</v>
      </c>
      <c r="I45" s="293">
        <v>40908</v>
      </c>
    </row>
    <row r="46" spans="1:10" x14ac:dyDescent="0.2">
      <c r="A46" s="289"/>
      <c r="B46" s="290"/>
      <c r="C46" s="290"/>
      <c r="D46" s="290"/>
      <c r="E46" s="289"/>
      <c r="F46" s="390"/>
      <c r="G46" s="294"/>
      <c r="H46" s="294"/>
      <c r="I46" s="295"/>
    </row>
    <row r="47" spans="1:10" ht="13.5" thickBot="1" x14ac:dyDescent="0.25">
      <c r="A47" s="296"/>
      <c r="B47" s="297"/>
      <c r="C47" s="297"/>
      <c r="D47" s="297"/>
      <c r="E47" s="296"/>
      <c r="F47" s="298"/>
      <c r="G47" s="299"/>
      <c r="H47" s="299"/>
      <c r="I47" s="300"/>
    </row>
    <row r="48" spans="1:10" ht="13.5" thickTop="1" x14ac:dyDescent="0.2">
      <c r="A48" s="120"/>
      <c r="B48" s="121"/>
      <c r="C48" s="121" t="s">
        <v>6</v>
      </c>
      <c r="D48" s="121"/>
      <c r="E48" s="122">
        <v>1000</v>
      </c>
      <c r="F48" s="123">
        <v>0</v>
      </c>
      <c r="G48" s="124">
        <v>0</v>
      </c>
      <c r="H48" s="124">
        <f>E48+F48-G48</f>
        <v>1000</v>
      </c>
      <c r="I48" s="125">
        <f>H48</f>
        <v>1000</v>
      </c>
    </row>
    <row r="49" spans="1:9" x14ac:dyDescent="0.2">
      <c r="A49" s="126"/>
      <c r="B49" s="127"/>
      <c r="C49" s="127" t="s">
        <v>8</v>
      </c>
      <c r="D49" s="127"/>
      <c r="E49" s="128">
        <v>22766.13</v>
      </c>
      <c r="F49" s="129">
        <v>33885</v>
      </c>
      <c r="G49" s="130">
        <v>45622</v>
      </c>
      <c r="H49" s="130">
        <f>E49+F49-G49</f>
        <v>11029.130000000005</v>
      </c>
      <c r="I49" s="131">
        <v>9246.94</v>
      </c>
    </row>
    <row r="50" spans="1:9" x14ac:dyDescent="0.2">
      <c r="A50" s="126"/>
      <c r="B50" s="127"/>
      <c r="C50" s="127" t="s">
        <v>7</v>
      </c>
      <c r="D50" s="127"/>
      <c r="E50" s="128">
        <v>7356.87</v>
      </c>
      <c r="F50" s="129">
        <f>4008.39+27320</f>
        <v>31328.39</v>
      </c>
      <c r="G50" s="148">
        <v>27320</v>
      </c>
      <c r="H50" s="130">
        <f t="shared" ref="H50:H51" si="0">E50+F50-G50</f>
        <v>11365.260000000002</v>
      </c>
      <c r="I50" s="131">
        <f>H50</f>
        <v>11365.260000000002</v>
      </c>
    </row>
    <row r="51" spans="1:9" x14ac:dyDescent="0.2">
      <c r="A51" s="126"/>
      <c r="B51" s="127"/>
      <c r="C51" s="127" t="s">
        <v>15</v>
      </c>
      <c r="D51" s="127"/>
      <c r="E51" s="128">
        <v>5040</v>
      </c>
      <c r="F51" s="129">
        <v>28300</v>
      </c>
      <c r="G51" s="130">
        <v>33000</v>
      </c>
      <c r="H51" s="130">
        <f t="shared" si="0"/>
        <v>340</v>
      </c>
      <c r="I51" s="131">
        <f>H51</f>
        <v>340</v>
      </c>
    </row>
    <row r="52" spans="1:9" ht="18.75" thickBot="1" x14ac:dyDescent="0.4">
      <c r="A52" s="132" t="s">
        <v>2</v>
      </c>
      <c r="B52" s="133"/>
      <c r="C52" s="133"/>
      <c r="D52" s="133"/>
      <c r="E52" s="134">
        <f>E48+E49+E50+E51</f>
        <v>36163</v>
      </c>
      <c r="F52" s="135">
        <f>F48+F49+F50+F51</f>
        <v>93513.39</v>
      </c>
      <c r="G52" s="135">
        <f>G48+G49+G50+G51</f>
        <v>105942</v>
      </c>
      <c r="H52" s="135">
        <f>H48+H49+H50+H51</f>
        <v>23734.390000000007</v>
      </c>
      <c r="I52" s="136">
        <f>I48+I49+I50+I51</f>
        <v>21952.200000000004</v>
      </c>
    </row>
    <row r="53" spans="1:9" ht="18.75" thickTop="1" x14ac:dyDescent="0.35">
      <c r="A53" s="137"/>
      <c r="B53" s="115"/>
      <c r="C53" s="115"/>
      <c r="D53" s="81"/>
      <c r="E53" s="81"/>
      <c r="F53" s="118"/>
      <c r="G53" s="175"/>
      <c r="H53" s="138"/>
      <c r="I53" s="138"/>
    </row>
    <row r="54" spans="1:9" ht="18" x14ac:dyDescent="0.35">
      <c r="A54" s="137"/>
      <c r="B54" s="115"/>
      <c r="C54" s="115"/>
      <c r="D54" s="81"/>
      <c r="E54" s="81"/>
      <c r="F54" s="118"/>
      <c r="G54" s="139"/>
      <c r="H54" s="140"/>
      <c r="I54" s="140"/>
    </row>
    <row r="55" spans="1:9" ht="18" x14ac:dyDescent="0.35">
      <c r="A55" s="141"/>
      <c r="B55" s="142"/>
      <c r="C55" s="142"/>
      <c r="D55" s="143"/>
      <c r="E55" s="143"/>
      <c r="F55" s="140"/>
      <c r="G55" s="140"/>
      <c r="H55" s="140"/>
      <c r="I55" s="140"/>
    </row>
    <row r="56" spans="1:9" x14ac:dyDescent="0.2">
      <c r="A56" s="144"/>
      <c r="B56" s="144"/>
      <c r="C56" s="144"/>
      <c r="D56" s="144"/>
      <c r="E56" s="144"/>
      <c r="F56" s="144"/>
      <c r="G56" s="144"/>
      <c r="H56" s="144"/>
      <c r="I56" s="144"/>
    </row>
    <row r="57" spans="1:9" x14ac:dyDescent="0.2">
      <c r="A57" s="144"/>
      <c r="B57" s="144"/>
      <c r="C57" s="144"/>
      <c r="D57" s="144"/>
      <c r="E57" s="144"/>
      <c r="F57" s="144"/>
      <c r="G57" s="144"/>
      <c r="H57" s="144"/>
      <c r="I57" s="144"/>
    </row>
  </sheetData>
  <mergeCells count="13">
    <mergeCell ref="A2:D2"/>
    <mergeCell ref="E2:I2"/>
    <mergeCell ref="E3:I3"/>
    <mergeCell ref="E4:I4"/>
    <mergeCell ref="H43:I43"/>
    <mergeCell ref="F45:F46"/>
    <mergeCell ref="E5:I5"/>
    <mergeCell ref="E7:I7"/>
    <mergeCell ref="H12:I12"/>
    <mergeCell ref="A41:I41"/>
    <mergeCell ref="A31:I31"/>
    <mergeCell ref="A32:I32"/>
    <mergeCell ref="A33:I33"/>
  </mergeCells>
  <phoneticPr fontId="10" type="noConversion"/>
  <printOptions horizontalCentered="1"/>
  <pageMargins left="0.78740157480314965" right="0" top="0.59055118110236227" bottom="0.39370078740157483" header="0.51181102362204722" footer="0.51181102362204722"/>
  <pageSetup paperSize="9" scale="85" firstPageNumber="296" orientation="portrait" useFirstPageNumber="1" r:id="rId1"/>
  <headerFooter alignWithMargins="0">
    <oddFooter>&amp;L&amp;"Arial,Kurzíva"&amp;9Zastupitelstvo Olomouckého kraje 29.6.2012
5.- Rozpočet Olomouckého kraje 2011-závěrečný účet 
Příloha č.14: Financování hospodaření příspěvkových organizací Olomouckého kraje&amp;R&amp;"Arial,Kurzíva"&amp;9Strana &amp;P (celkem 470)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4"/>
  <dimension ref="A1:J57"/>
  <sheetViews>
    <sheetView zoomScale="110" zoomScaleNormal="110" workbookViewId="0">
      <selection activeCell="I38" sqref="I38"/>
    </sheetView>
  </sheetViews>
  <sheetFormatPr defaultRowHeight="12.75" x14ac:dyDescent="0.2"/>
  <cols>
    <col min="1" max="1" width="7.5703125" style="55" customWidth="1"/>
    <col min="2" max="2" width="2.5703125" style="55" customWidth="1"/>
    <col min="3" max="3" width="8.42578125" style="55" customWidth="1"/>
    <col min="4" max="4" width="8.28515625" style="55" customWidth="1"/>
    <col min="5" max="5" width="14.7109375" style="55" customWidth="1"/>
    <col min="6" max="6" width="15.5703125" style="55" customWidth="1"/>
    <col min="7" max="8" width="14.7109375" style="55" customWidth="1"/>
    <col min="9" max="9" width="15.28515625" style="55" customWidth="1"/>
    <col min="10" max="10" width="18.85546875" style="56" customWidth="1"/>
    <col min="11" max="11" width="17.28515625" style="56" customWidth="1"/>
    <col min="12" max="16384" width="9.140625" style="56"/>
  </cols>
  <sheetData>
    <row r="1" spans="1:9" ht="19.5" x14ac:dyDescent="0.4">
      <c r="A1" s="53" t="s">
        <v>26</v>
      </c>
      <c r="B1" s="54"/>
      <c r="C1" s="54"/>
      <c r="D1" s="54"/>
    </row>
    <row r="2" spans="1:9" ht="19.5" x14ac:dyDescent="0.4">
      <c r="A2" s="385" t="s">
        <v>112</v>
      </c>
      <c r="B2" s="385"/>
      <c r="C2" s="385"/>
      <c r="D2" s="385"/>
      <c r="E2" s="403" t="s">
        <v>108</v>
      </c>
      <c r="F2" s="403"/>
      <c r="G2" s="403"/>
      <c r="H2" s="403"/>
      <c r="I2" s="403"/>
    </row>
    <row r="3" spans="1:9" ht="9.75" customHeight="1" x14ac:dyDescent="0.4">
      <c r="A3" s="57"/>
      <c r="B3" s="57"/>
      <c r="C3" s="57"/>
      <c r="D3" s="57"/>
      <c r="E3" s="388" t="s">
        <v>113</v>
      </c>
      <c r="F3" s="388"/>
      <c r="G3" s="388"/>
      <c r="H3" s="388"/>
      <c r="I3" s="388"/>
    </row>
    <row r="4" spans="1:9" ht="15.75" x14ac:dyDescent="0.25">
      <c r="A4" s="59" t="s">
        <v>27</v>
      </c>
      <c r="E4" s="401" t="s">
        <v>157</v>
      </c>
      <c r="F4" s="401"/>
      <c r="G4" s="401"/>
      <c r="H4" s="401"/>
      <c r="I4" s="401"/>
    </row>
    <row r="5" spans="1:9" ht="9.75" customHeight="1" x14ac:dyDescent="0.25">
      <c r="A5" s="59"/>
      <c r="E5" s="388" t="s">
        <v>113</v>
      </c>
      <c r="F5" s="388"/>
      <c r="G5" s="388"/>
      <c r="H5" s="388"/>
      <c r="I5" s="388"/>
    </row>
    <row r="6" spans="1:9" ht="19.5" x14ac:dyDescent="0.4">
      <c r="A6" s="60" t="s">
        <v>24</v>
      </c>
      <c r="E6" s="61" t="s">
        <v>158</v>
      </c>
      <c r="F6" s="62"/>
      <c r="G6" s="63" t="s">
        <v>39</v>
      </c>
      <c r="H6" s="64">
        <v>1034</v>
      </c>
    </row>
    <row r="7" spans="1:9" ht="9" customHeight="1" x14ac:dyDescent="0.4">
      <c r="A7" s="60"/>
      <c r="E7" s="388" t="s">
        <v>114</v>
      </c>
      <c r="F7" s="388"/>
      <c r="G7" s="388"/>
      <c r="H7" s="388"/>
      <c r="I7" s="388"/>
    </row>
    <row r="8" spans="1:9" ht="5.25" customHeight="1" x14ac:dyDescent="0.4">
      <c r="A8" s="60"/>
      <c r="E8" s="65"/>
      <c r="F8" s="65"/>
      <c r="G8" s="65"/>
      <c r="H8" s="63"/>
      <c r="I8" s="65"/>
    </row>
    <row r="9" spans="1:9" ht="17.25" customHeight="1" x14ac:dyDescent="0.2">
      <c r="F9" s="66"/>
    </row>
    <row r="10" spans="1:9" ht="18.75" x14ac:dyDescent="0.4">
      <c r="A10" s="67"/>
      <c r="B10" s="68"/>
      <c r="C10" s="68"/>
      <c r="D10" s="68"/>
      <c r="E10" s="69" t="s">
        <v>19</v>
      </c>
      <c r="F10" s="69" t="s">
        <v>22</v>
      </c>
      <c r="G10" s="70" t="s">
        <v>0</v>
      </c>
      <c r="H10" s="71" t="s">
        <v>17</v>
      </c>
      <c r="I10" s="71"/>
    </row>
    <row r="11" spans="1:9" ht="18.75" x14ac:dyDescent="0.4">
      <c r="A11" s="72"/>
      <c r="B11" s="72"/>
      <c r="C11" s="72"/>
      <c r="D11" s="72"/>
      <c r="E11" s="69" t="s">
        <v>20</v>
      </c>
      <c r="F11" s="69" t="s">
        <v>20</v>
      </c>
      <c r="G11" s="70" t="s">
        <v>18</v>
      </c>
      <c r="H11" s="73" t="s">
        <v>1</v>
      </c>
      <c r="I11" s="74" t="s">
        <v>16</v>
      </c>
    </row>
    <row r="12" spans="1:9" ht="15" x14ac:dyDescent="0.2">
      <c r="A12" s="72"/>
      <c r="B12" s="72"/>
      <c r="C12" s="72"/>
      <c r="D12" s="72"/>
      <c r="E12" s="69" t="s">
        <v>2</v>
      </c>
      <c r="F12" s="69" t="s">
        <v>2</v>
      </c>
      <c r="G12" s="75"/>
      <c r="H12" s="391" t="s">
        <v>299</v>
      </c>
      <c r="I12" s="391"/>
    </row>
    <row r="13" spans="1:9" ht="15" x14ac:dyDescent="0.2">
      <c r="A13" s="72"/>
      <c r="B13" s="72"/>
      <c r="C13" s="72"/>
      <c r="D13" s="72"/>
      <c r="E13" s="69"/>
      <c r="F13" s="69"/>
      <c r="G13" s="75"/>
      <c r="H13" s="25"/>
      <c r="I13" s="76"/>
    </row>
    <row r="14" spans="1:9" ht="18.75" x14ac:dyDescent="0.4">
      <c r="A14" s="77" t="s">
        <v>21</v>
      </c>
      <c r="B14" s="77"/>
      <c r="C14" s="78"/>
      <c r="D14" s="79"/>
      <c r="E14" s="80"/>
      <c r="F14" s="80"/>
      <c r="G14" s="81"/>
      <c r="H14" s="72"/>
      <c r="I14" s="72"/>
    </row>
    <row r="15" spans="1:9" ht="19.5" x14ac:dyDescent="0.4">
      <c r="A15" s="82" t="s">
        <v>3</v>
      </c>
      <c r="B15" s="77"/>
      <c r="C15" s="78"/>
      <c r="D15" s="79"/>
      <c r="E15" s="302">
        <v>2580000</v>
      </c>
      <c r="F15" s="303">
        <v>14012808.960000001</v>
      </c>
      <c r="G15" s="26">
        <f>H15+I15</f>
        <v>13965678.310000001</v>
      </c>
      <c r="H15" s="302">
        <v>13943034.310000001</v>
      </c>
      <c r="I15" s="302">
        <v>22644</v>
      </c>
    </row>
    <row r="16" spans="1:9" ht="16.5" x14ac:dyDescent="0.35">
      <c r="A16" s="2"/>
      <c r="B16" s="68"/>
      <c r="C16" s="68"/>
      <c r="D16" s="68"/>
      <c r="E16" s="83"/>
      <c r="F16" s="83"/>
      <c r="G16" s="83"/>
      <c r="H16" s="83"/>
      <c r="I16" s="83"/>
    </row>
    <row r="17" spans="1:9" ht="19.5" x14ac:dyDescent="0.4">
      <c r="A17" s="82" t="s">
        <v>4</v>
      </c>
      <c r="B17" s="3"/>
      <c r="C17" s="3"/>
      <c r="D17" s="3"/>
      <c r="E17" s="302">
        <v>2580000</v>
      </c>
      <c r="F17" s="303">
        <v>14012808.960000001</v>
      </c>
      <c r="G17" s="26">
        <f>H17+I17</f>
        <v>14012808.960000001</v>
      </c>
      <c r="H17" s="302">
        <v>13990164.960000001</v>
      </c>
      <c r="I17" s="302">
        <v>22644</v>
      </c>
    </row>
    <row r="18" spans="1:9" ht="18" x14ac:dyDescent="0.35">
      <c r="A18" s="2"/>
      <c r="B18" s="3"/>
      <c r="C18" s="3"/>
      <c r="D18" s="3"/>
      <c r="E18" s="26"/>
      <c r="F18" s="27"/>
      <c r="G18" s="26"/>
      <c r="H18" s="28"/>
      <c r="I18" s="28"/>
    </row>
    <row r="19" spans="1:9" ht="18" x14ac:dyDescent="0.35">
      <c r="A19" s="2"/>
      <c r="B19" s="3"/>
      <c r="C19" s="3"/>
      <c r="D19" s="3"/>
      <c r="E19" s="84"/>
      <c r="F19" s="84"/>
      <c r="G19" s="85"/>
      <c r="H19" s="1"/>
      <c r="I19" s="1"/>
    </row>
    <row r="20" spans="1:9" ht="19.5" x14ac:dyDescent="0.4">
      <c r="A20" s="86" t="s">
        <v>14</v>
      </c>
      <c r="B20" s="84"/>
      <c r="C20" s="84"/>
      <c r="D20" s="84"/>
      <c r="E20" s="84"/>
      <c r="F20" s="84"/>
      <c r="G20" s="87"/>
      <c r="H20" s="85"/>
      <c r="I20" s="85"/>
    </row>
    <row r="21" spans="1:9" ht="18" x14ac:dyDescent="0.35">
      <c r="A21" s="84"/>
      <c r="B21" s="84"/>
      <c r="C21" s="88" t="s">
        <v>115</v>
      </c>
      <c r="D21" s="84"/>
      <c r="E21" s="84"/>
      <c r="F21" s="84"/>
      <c r="G21" s="29">
        <f>H21+I21</f>
        <v>0</v>
      </c>
      <c r="H21" s="30">
        <v>0</v>
      </c>
      <c r="I21" s="30">
        <v>0</v>
      </c>
    </row>
    <row r="22" spans="1:9" ht="18" x14ac:dyDescent="0.35">
      <c r="A22" s="84"/>
      <c r="B22" s="84"/>
      <c r="C22" s="88"/>
      <c r="D22" s="84"/>
      <c r="E22" s="84"/>
      <c r="F22" s="84"/>
      <c r="G22" s="29"/>
      <c r="H22" s="30"/>
      <c r="I22" s="30"/>
    </row>
    <row r="23" spans="1:9" ht="22.5" x14ac:dyDescent="0.45">
      <c r="A23" s="89" t="s">
        <v>116</v>
      </c>
      <c r="B23" s="89"/>
      <c r="C23" s="90"/>
      <c r="D23" s="89"/>
      <c r="E23" s="89"/>
      <c r="F23" s="89"/>
      <c r="G23" s="91">
        <f>G17-G15-G21</f>
        <v>47130.650000000373</v>
      </c>
      <c r="H23" s="91">
        <f>H17-H15-H21</f>
        <v>47130.650000000373</v>
      </c>
      <c r="I23" s="91">
        <f>I17-I15-I21</f>
        <v>0</v>
      </c>
    </row>
    <row r="25" spans="1:9" x14ac:dyDescent="0.2">
      <c r="H25" s="92"/>
    </row>
    <row r="27" spans="1:9" ht="19.5" x14ac:dyDescent="0.4">
      <c r="A27" s="77" t="s">
        <v>5</v>
      </c>
      <c r="B27" s="77" t="s">
        <v>117</v>
      </c>
      <c r="C27" s="77"/>
      <c r="D27" s="3"/>
      <c r="E27" s="3"/>
      <c r="F27" s="72"/>
      <c r="G27" s="93">
        <f>SUM(G28:G30)</f>
        <v>47130.65</v>
      </c>
      <c r="H27" s="94"/>
      <c r="I27" s="95"/>
    </row>
    <row r="28" spans="1:9" ht="18.75" x14ac:dyDescent="0.4">
      <c r="A28" s="96"/>
      <c r="B28" s="96"/>
      <c r="C28" s="97" t="s">
        <v>28</v>
      </c>
      <c r="D28" s="98"/>
      <c r="E28" s="99"/>
      <c r="F28" s="92" t="s">
        <v>6</v>
      </c>
      <c r="G28" s="30">
        <v>10000</v>
      </c>
      <c r="H28" s="94"/>
      <c r="I28" s="95"/>
    </row>
    <row r="29" spans="1:9" ht="18.75" x14ac:dyDescent="0.4">
      <c r="A29" s="96"/>
      <c r="B29" s="96"/>
      <c r="C29" s="97"/>
      <c r="D29" s="98"/>
      <c r="E29" s="99"/>
      <c r="F29" s="92" t="s">
        <v>7</v>
      </c>
      <c r="G29" s="30">
        <v>37130.65</v>
      </c>
      <c r="H29" s="94"/>
      <c r="I29" s="95"/>
    </row>
    <row r="30" spans="1:9" ht="18.75" x14ac:dyDescent="0.4">
      <c r="A30" s="96"/>
      <c r="B30" s="96"/>
      <c r="C30" s="97" t="s">
        <v>29</v>
      </c>
      <c r="D30" s="98"/>
      <c r="E30" s="99"/>
      <c r="F30" s="92" t="s">
        <v>235</v>
      </c>
      <c r="G30" s="100">
        <v>0</v>
      </c>
      <c r="H30" s="101"/>
      <c r="I30" s="95"/>
    </row>
    <row r="31" spans="1:9" x14ac:dyDescent="0.2">
      <c r="A31" s="396"/>
      <c r="B31" s="397"/>
      <c r="C31" s="397"/>
      <c r="D31" s="397"/>
      <c r="E31" s="397"/>
      <c r="F31" s="397"/>
      <c r="G31" s="397"/>
      <c r="H31" s="397"/>
      <c r="I31" s="397"/>
    </row>
    <row r="32" spans="1:9" x14ac:dyDescent="0.2">
      <c r="A32" s="397"/>
      <c r="B32" s="397"/>
      <c r="C32" s="397"/>
      <c r="D32" s="397"/>
      <c r="E32" s="397"/>
      <c r="F32" s="397"/>
      <c r="G32" s="397"/>
      <c r="H32" s="397"/>
      <c r="I32" s="397"/>
    </row>
    <row r="33" spans="1:10" x14ac:dyDescent="0.2">
      <c r="A33" s="397"/>
      <c r="B33" s="397"/>
      <c r="C33" s="397"/>
      <c r="D33" s="397"/>
      <c r="E33" s="397"/>
      <c r="F33" s="397"/>
      <c r="G33" s="397"/>
      <c r="H33" s="397"/>
      <c r="I33" s="397"/>
    </row>
    <row r="34" spans="1:10" ht="19.5" x14ac:dyDescent="0.4">
      <c r="A34" s="77" t="s">
        <v>30</v>
      </c>
      <c r="B34" s="77" t="s">
        <v>31</v>
      </c>
      <c r="C34" s="77"/>
      <c r="D34" s="103"/>
      <c r="E34" s="81"/>
      <c r="F34" s="3"/>
      <c r="G34" s="104"/>
      <c r="H34" s="95"/>
      <c r="I34" s="95"/>
    </row>
    <row r="35" spans="1:10" ht="18.75" x14ac:dyDescent="0.4">
      <c r="A35" s="77"/>
      <c r="B35" s="77"/>
      <c r="C35" s="77"/>
      <c r="D35" s="103"/>
      <c r="F35" s="105" t="s">
        <v>119</v>
      </c>
      <c r="G35" s="106" t="s">
        <v>0</v>
      </c>
      <c r="H35" s="72"/>
      <c r="I35" s="107" t="s">
        <v>120</v>
      </c>
    </row>
    <row r="36" spans="1:10" ht="16.5" x14ac:dyDescent="0.35">
      <c r="A36" s="108" t="s">
        <v>32</v>
      </c>
      <c r="B36" s="109"/>
      <c r="C36" s="2"/>
      <c r="D36" s="109"/>
      <c r="E36" s="81"/>
      <c r="F36" s="110">
        <v>0</v>
      </c>
      <c r="G36" s="110">
        <v>0</v>
      </c>
      <c r="H36" s="305"/>
      <c r="I36" s="111" t="s">
        <v>237</v>
      </c>
    </row>
    <row r="37" spans="1:10" ht="16.5" x14ac:dyDescent="0.35">
      <c r="A37" s="108" t="s">
        <v>121</v>
      </c>
      <c r="B37" s="109"/>
      <c r="C37" s="2"/>
      <c r="D37" s="112"/>
      <c r="E37" s="112"/>
      <c r="F37" s="110">
        <v>308952</v>
      </c>
      <c r="G37" s="110">
        <v>308952.59999999998</v>
      </c>
      <c r="H37" s="305"/>
      <c r="I37" s="111">
        <f>G37/F37</f>
        <v>1.0000019420492503</v>
      </c>
    </row>
    <row r="38" spans="1:10" ht="16.5" x14ac:dyDescent="0.35">
      <c r="A38" s="108" t="s">
        <v>122</v>
      </c>
      <c r="B38" s="109"/>
      <c r="C38" s="2"/>
      <c r="D38" s="112"/>
      <c r="E38" s="112"/>
      <c r="F38" s="110">
        <v>0</v>
      </c>
      <c r="G38" s="110">
        <v>0</v>
      </c>
      <c r="H38" s="305"/>
      <c r="I38" s="114" t="s">
        <v>237</v>
      </c>
    </row>
    <row r="39" spans="1:10" ht="16.5" x14ac:dyDescent="0.35">
      <c r="A39" s="108" t="s">
        <v>232</v>
      </c>
      <c r="B39" s="109"/>
      <c r="C39" s="2"/>
      <c r="D39" s="81"/>
      <c r="E39" s="81"/>
      <c r="F39" s="110">
        <v>232000</v>
      </c>
      <c r="G39" s="110">
        <v>232000</v>
      </c>
      <c r="H39" s="305"/>
      <c r="I39" s="111">
        <f>G39/F39</f>
        <v>1</v>
      </c>
    </row>
    <row r="40" spans="1:10" ht="18" x14ac:dyDescent="0.35">
      <c r="A40" s="108" t="s">
        <v>233</v>
      </c>
      <c r="B40" s="115"/>
      <c r="C40" s="115"/>
      <c r="D40" s="81"/>
      <c r="E40" s="81"/>
      <c r="F40" s="116">
        <v>0</v>
      </c>
      <c r="G40" s="110">
        <v>0</v>
      </c>
      <c r="H40" s="305"/>
      <c r="I40" s="114" t="s">
        <v>237</v>
      </c>
    </row>
    <row r="41" spans="1:10" ht="15" customHeight="1" x14ac:dyDescent="0.2">
      <c r="A41" s="402" t="s">
        <v>305</v>
      </c>
      <c r="B41" s="398"/>
      <c r="C41" s="398"/>
      <c r="D41" s="398"/>
      <c r="E41" s="398"/>
      <c r="F41" s="398"/>
      <c r="G41" s="398"/>
      <c r="H41" s="398"/>
      <c r="I41" s="398"/>
      <c r="J41" s="58"/>
    </row>
    <row r="42" spans="1:10" ht="15" customHeight="1" x14ac:dyDescent="0.2">
      <c r="A42" s="117"/>
      <c r="B42" s="117"/>
      <c r="C42" s="117"/>
      <c r="D42" s="117"/>
      <c r="E42" s="117"/>
      <c r="F42" s="117"/>
      <c r="G42" s="117"/>
      <c r="H42" s="117"/>
      <c r="I42" s="117"/>
    </row>
    <row r="43" spans="1:10" ht="15" customHeight="1" thickBot="1" x14ac:dyDescent="0.45">
      <c r="A43" s="77" t="s">
        <v>11</v>
      </c>
      <c r="B43" s="77" t="s">
        <v>12</v>
      </c>
      <c r="C43" s="79"/>
      <c r="D43" s="81"/>
      <c r="E43" s="81"/>
      <c r="F43" s="118"/>
      <c r="G43" s="119"/>
      <c r="H43" s="394" t="s">
        <v>123</v>
      </c>
      <c r="I43" s="395"/>
    </row>
    <row r="44" spans="1:10" ht="18.75" thickTop="1" x14ac:dyDescent="0.35">
      <c r="A44" s="281"/>
      <c r="B44" s="282"/>
      <c r="C44" s="283"/>
      <c r="D44" s="282"/>
      <c r="E44" s="284" t="s">
        <v>297</v>
      </c>
      <c r="F44" s="285" t="s">
        <v>9</v>
      </c>
      <c r="G44" s="286" t="s">
        <v>10</v>
      </c>
      <c r="H44" s="287" t="s">
        <v>13</v>
      </c>
      <c r="I44" s="288" t="s">
        <v>124</v>
      </c>
    </row>
    <row r="45" spans="1:10" x14ac:dyDescent="0.2">
      <c r="A45" s="289"/>
      <c r="B45" s="290"/>
      <c r="C45" s="290"/>
      <c r="D45" s="290"/>
      <c r="E45" s="289"/>
      <c r="F45" s="390"/>
      <c r="G45" s="291"/>
      <c r="H45" s="292">
        <v>40908</v>
      </c>
      <c r="I45" s="293">
        <v>40908</v>
      </c>
    </row>
    <row r="46" spans="1:10" x14ac:dyDescent="0.2">
      <c r="A46" s="289"/>
      <c r="B46" s="290"/>
      <c r="C46" s="290"/>
      <c r="D46" s="290"/>
      <c r="E46" s="289"/>
      <c r="F46" s="390"/>
      <c r="G46" s="294"/>
      <c r="H46" s="294"/>
      <c r="I46" s="295"/>
    </row>
    <row r="47" spans="1:10" ht="13.5" thickBot="1" x14ac:dyDescent="0.25">
      <c r="A47" s="296"/>
      <c r="B47" s="297"/>
      <c r="C47" s="297"/>
      <c r="D47" s="297"/>
      <c r="E47" s="296"/>
      <c r="F47" s="298"/>
      <c r="G47" s="299"/>
      <c r="H47" s="299"/>
      <c r="I47" s="300"/>
    </row>
    <row r="48" spans="1:10" ht="13.5" thickTop="1" x14ac:dyDescent="0.2">
      <c r="A48" s="120"/>
      <c r="B48" s="121"/>
      <c r="C48" s="121" t="s">
        <v>6</v>
      </c>
      <c r="D48" s="121"/>
      <c r="E48" s="122">
        <v>6000</v>
      </c>
      <c r="F48" s="123">
        <v>10000</v>
      </c>
      <c r="G48" s="124">
        <v>2000</v>
      </c>
      <c r="H48" s="124">
        <f>E48+F48-G48</f>
        <v>14000</v>
      </c>
      <c r="I48" s="125">
        <f>H48</f>
        <v>14000</v>
      </c>
    </row>
    <row r="49" spans="1:9" x14ac:dyDescent="0.2">
      <c r="A49" s="126"/>
      <c r="B49" s="127"/>
      <c r="C49" s="127" t="s">
        <v>8</v>
      </c>
      <c r="D49" s="127"/>
      <c r="E49" s="128">
        <v>236751.65</v>
      </c>
      <c r="F49" s="129">
        <v>83260</v>
      </c>
      <c r="G49" s="130">
        <v>135509</v>
      </c>
      <c r="H49" s="130">
        <f>E49+F49-G49</f>
        <v>184502.65000000002</v>
      </c>
      <c r="I49" s="131">
        <v>176391.63</v>
      </c>
    </row>
    <row r="50" spans="1:9" x14ac:dyDescent="0.2">
      <c r="A50" s="126"/>
      <c r="B50" s="127"/>
      <c r="C50" s="127" t="s">
        <v>7</v>
      </c>
      <c r="D50" s="127"/>
      <c r="E50" s="128">
        <v>245805.71</v>
      </c>
      <c r="F50" s="129">
        <f>39699.38+40602</f>
        <v>80301.38</v>
      </c>
      <c r="G50" s="130">
        <v>40602</v>
      </c>
      <c r="H50" s="130">
        <f t="shared" ref="H50:H51" si="0">E50+F50-G50</f>
        <v>285505.08999999997</v>
      </c>
      <c r="I50" s="131">
        <v>244654.09</v>
      </c>
    </row>
    <row r="51" spans="1:9" x14ac:dyDescent="0.2">
      <c r="A51" s="126"/>
      <c r="B51" s="127"/>
      <c r="C51" s="127" t="s">
        <v>15</v>
      </c>
      <c r="D51" s="127"/>
      <c r="E51" s="128">
        <v>97728.19</v>
      </c>
      <c r="F51" s="129">
        <v>308952.59999999998</v>
      </c>
      <c r="G51" s="130">
        <v>232000</v>
      </c>
      <c r="H51" s="130">
        <f t="shared" si="0"/>
        <v>174680.78999999998</v>
      </c>
      <c r="I51" s="131">
        <f>H51</f>
        <v>174680.78999999998</v>
      </c>
    </row>
    <row r="52" spans="1:9" ht="18.75" thickBot="1" x14ac:dyDescent="0.4">
      <c r="A52" s="132" t="s">
        <v>2</v>
      </c>
      <c r="B52" s="133"/>
      <c r="C52" s="133"/>
      <c r="D52" s="133"/>
      <c r="E52" s="134">
        <f>E48+E49+E50+E51</f>
        <v>586285.55000000005</v>
      </c>
      <c r="F52" s="135">
        <f>F48+F49+F50+F51</f>
        <v>482513.98</v>
      </c>
      <c r="G52" s="135">
        <f>G48+G49+G50+G51</f>
        <v>410111</v>
      </c>
      <c r="H52" s="135">
        <f>H48+H49+H50+H51</f>
        <v>658688.53</v>
      </c>
      <c r="I52" s="136">
        <f>I48+I49+I50+I51</f>
        <v>609726.51</v>
      </c>
    </row>
    <row r="53" spans="1:9" ht="18.75" thickTop="1" x14ac:dyDescent="0.35">
      <c r="A53" s="137"/>
      <c r="B53" s="115"/>
      <c r="C53" s="115"/>
      <c r="D53" s="81"/>
      <c r="E53" s="81"/>
      <c r="F53" s="118"/>
      <c r="G53" s="119"/>
      <c r="H53" s="138"/>
      <c r="I53" s="138"/>
    </row>
    <row r="54" spans="1:9" ht="18" x14ac:dyDescent="0.35">
      <c r="A54" s="137"/>
      <c r="B54" s="115"/>
      <c r="C54" s="115"/>
      <c r="D54" s="81"/>
      <c r="E54" s="81"/>
      <c r="F54" s="118"/>
      <c r="G54" s="139"/>
      <c r="H54" s="140"/>
      <c r="I54" s="140"/>
    </row>
    <row r="55" spans="1:9" ht="18" x14ac:dyDescent="0.35">
      <c r="A55" s="141"/>
      <c r="B55" s="142"/>
      <c r="C55" s="142"/>
      <c r="D55" s="143"/>
      <c r="E55" s="143"/>
      <c r="F55" s="140"/>
      <c r="G55" s="140"/>
      <c r="H55" s="140"/>
      <c r="I55" s="140"/>
    </row>
    <row r="56" spans="1:9" x14ac:dyDescent="0.2">
      <c r="A56" s="144"/>
      <c r="B56" s="144"/>
      <c r="C56" s="144"/>
      <c r="D56" s="144"/>
      <c r="E56" s="144"/>
      <c r="F56" s="144"/>
      <c r="G56" s="144"/>
      <c r="H56" s="144"/>
      <c r="I56" s="144"/>
    </row>
    <row r="57" spans="1:9" x14ac:dyDescent="0.2">
      <c r="A57" s="144"/>
      <c r="B57" s="144"/>
      <c r="C57" s="144"/>
      <c r="D57" s="144"/>
      <c r="E57" s="144"/>
      <c r="F57" s="144"/>
      <c r="G57" s="144"/>
      <c r="H57" s="144"/>
      <c r="I57" s="144"/>
    </row>
  </sheetData>
  <mergeCells count="11">
    <mergeCell ref="A2:D2"/>
    <mergeCell ref="E2:I2"/>
    <mergeCell ref="E3:I3"/>
    <mergeCell ref="E4:I4"/>
    <mergeCell ref="H43:I43"/>
    <mergeCell ref="F45:F46"/>
    <mergeCell ref="E5:I5"/>
    <mergeCell ref="E7:I7"/>
    <mergeCell ref="H12:I12"/>
    <mergeCell ref="A31:I33"/>
    <mergeCell ref="A41:I41"/>
  </mergeCells>
  <phoneticPr fontId="10" type="noConversion"/>
  <printOptions horizontalCentered="1"/>
  <pageMargins left="0.78740157480314965" right="0" top="0.59055118110236227" bottom="0.39370078740157483" header="0.51181102362204722" footer="0.51181102362204722"/>
  <pageSetup paperSize="9" scale="85" firstPageNumber="297" orientation="portrait" useFirstPageNumber="1" r:id="rId1"/>
  <headerFooter alignWithMargins="0">
    <oddFooter>&amp;L&amp;"Arial,Kurzíva"&amp;9Zastupitelstvo Olomouckého kraje 29.6.2012
5.- Rozpočet Olomouckého kraje 2011-závěrečný účet 
Příloha č.14: Financování hospodaření příspěvkových organizací Olomouckého kraje&amp;R&amp;"Arial,Kurzíva"&amp;9Strana &amp;P (celkem 470)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5"/>
  <dimension ref="A1:J56"/>
  <sheetViews>
    <sheetView zoomScale="110" zoomScaleNormal="110" workbookViewId="0">
      <selection activeCell="H38" sqref="H38"/>
    </sheetView>
  </sheetViews>
  <sheetFormatPr defaultRowHeight="12.75" x14ac:dyDescent="0.2"/>
  <cols>
    <col min="1" max="1" width="7.5703125" style="55" customWidth="1"/>
    <col min="2" max="2" width="2.5703125" style="55" customWidth="1"/>
    <col min="3" max="3" width="8.42578125" style="55" customWidth="1"/>
    <col min="4" max="4" width="8.28515625" style="55" customWidth="1"/>
    <col min="5" max="5" width="14.7109375" style="55" customWidth="1"/>
    <col min="6" max="6" width="15.5703125" style="55" customWidth="1"/>
    <col min="7" max="8" width="14.7109375" style="55" customWidth="1"/>
    <col min="9" max="9" width="15.28515625" style="55" customWidth="1"/>
    <col min="10" max="10" width="18.85546875" style="56" customWidth="1"/>
    <col min="11" max="11" width="15.42578125" style="56" customWidth="1"/>
    <col min="12" max="16384" width="9.140625" style="56"/>
  </cols>
  <sheetData>
    <row r="1" spans="1:9" ht="19.5" x14ac:dyDescent="0.4">
      <c r="A1" s="53" t="s">
        <v>26</v>
      </c>
      <c r="B1" s="54"/>
      <c r="C1" s="54"/>
      <c r="D1" s="54"/>
    </row>
    <row r="2" spans="1:9" ht="19.5" x14ac:dyDescent="0.4">
      <c r="A2" s="385" t="s">
        <v>112</v>
      </c>
      <c r="B2" s="385"/>
      <c r="C2" s="385"/>
      <c r="D2" s="385"/>
      <c r="E2" s="403" t="s">
        <v>109</v>
      </c>
      <c r="F2" s="403"/>
      <c r="G2" s="403"/>
      <c r="H2" s="403"/>
      <c r="I2" s="403"/>
    </row>
    <row r="3" spans="1:9" ht="9.75" customHeight="1" x14ac:dyDescent="0.4">
      <c r="A3" s="57"/>
      <c r="B3" s="57"/>
      <c r="C3" s="57"/>
      <c r="D3" s="57"/>
      <c r="E3" s="388" t="s">
        <v>113</v>
      </c>
      <c r="F3" s="388"/>
      <c r="G3" s="388"/>
      <c r="H3" s="388"/>
      <c r="I3" s="388"/>
    </row>
    <row r="4" spans="1:9" ht="15.75" x14ac:dyDescent="0.25">
      <c r="A4" s="59" t="s">
        <v>27</v>
      </c>
      <c r="E4" s="401" t="s">
        <v>159</v>
      </c>
      <c r="F4" s="401"/>
      <c r="G4" s="401"/>
      <c r="H4" s="401"/>
      <c r="I4" s="401"/>
    </row>
    <row r="5" spans="1:9" ht="9.75" customHeight="1" x14ac:dyDescent="0.25">
      <c r="A5" s="59"/>
      <c r="E5" s="388" t="s">
        <v>113</v>
      </c>
      <c r="F5" s="388"/>
      <c r="G5" s="388"/>
      <c r="H5" s="388"/>
      <c r="I5" s="388"/>
    </row>
    <row r="6" spans="1:9" ht="19.5" x14ac:dyDescent="0.4">
      <c r="A6" s="60" t="s">
        <v>24</v>
      </c>
      <c r="E6" s="61" t="s">
        <v>160</v>
      </c>
      <c r="F6" s="62"/>
      <c r="G6" s="63" t="s">
        <v>39</v>
      </c>
      <c r="H6" s="64">
        <v>1044</v>
      </c>
    </row>
    <row r="7" spans="1:9" ht="9" customHeight="1" x14ac:dyDescent="0.4">
      <c r="A7" s="60"/>
      <c r="E7" s="388" t="s">
        <v>114</v>
      </c>
      <c r="F7" s="388"/>
      <c r="G7" s="388"/>
      <c r="H7" s="388"/>
      <c r="I7" s="388"/>
    </row>
    <row r="8" spans="1:9" ht="5.25" customHeight="1" x14ac:dyDescent="0.4">
      <c r="A8" s="60"/>
      <c r="E8" s="65"/>
      <c r="F8" s="65"/>
      <c r="G8" s="65"/>
      <c r="H8" s="63"/>
      <c r="I8" s="65"/>
    </row>
    <row r="9" spans="1:9" ht="29.25" customHeight="1" x14ac:dyDescent="0.2">
      <c r="F9" s="66"/>
    </row>
    <row r="10" spans="1:9" ht="18.75" x14ac:dyDescent="0.4">
      <c r="A10" s="67"/>
      <c r="B10" s="68"/>
      <c r="C10" s="68"/>
      <c r="D10" s="68"/>
      <c r="E10" s="69" t="s">
        <v>19</v>
      </c>
      <c r="F10" s="69" t="s">
        <v>22</v>
      </c>
      <c r="G10" s="70" t="s">
        <v>0</v>
      </c>
      <c r="H10" s="71" t="s">
        <v>17</v>
      </c>
      <c r="I10" s="71"/>
    </row>
    <row r="11" spans="1:9" ht="18.75" x14ac:dyDescent="0.4">
      <c r="A11" s="72"/>
      <c r="B11" s="72"/>
      <c r="C11" s="72"/>
      <c r="D11" s="72"/>
      <c r="E11" s="69" t="s">
        <v>20</v>
      </c>
      <c r="F11" s="69" t="s">
        <v>20</v>
      </c>
      <c r="G11" s="70" t="s">
        <v>18</v>
      </c>
      <c r="H11" s="73" t="s">
        <v>1</v>
      </c>
      <c r="I11" s="74" t="s">
        <v>16</v>
      </c>
    </row>
    <row r="12" spans="1:9" ht="15" x14ac:dyDescent="0.2">
      <c r="A12" s="72"/>
      <c r="B12" s="72"/>
      <c r="C12" s="72"/>
      <c r="D12" s="72"/>
      <c r="E12" s="69" t="s">
        <v>2</v>
      </c>
      <c r="F12" s="69" t="s">
        <v>2</v>
      </c>
      <c r="G12" s="75"/>
      <c r="H12" s="391" t="s">
        <v>299</v>
      </c>
      <c r="I12" s="391"/>
    </row>
    <row r="13" spans="1:9" ht="15" x14ac:dyDescent="0.2">
      <c r="A13" s="72"/>
      <c r="B13" s="72"/>
      <c r="C13" s="72"/>
      <c r="D13" s="72"/>
      <c r="E13" s="69"/>
      <c r="F13" s="69"/>
      <c r="G13" s="75"/>
      <c r="H13" s="25"/>
      <c r="I13" s="76"/>
    </row>
    <row r="14" spans="1:9" ht="18.75" x14ac:dyDescent="0.4">
      <c r="A14" s="77" t="s">
        <v>21</v>
      </c>
      <c r="B14" s="77"/>
      <c r="C14" s="78"/>
      <c r="D14" s="79"/>
      <c r="E14" s="80"/>
      <c r="F14" s="80"/>
      <c r="G14" s="81"/>
      <c r="H14" s="72"/>
      <c r="I14" s="72"/>
    </row>
    <row r="15" spans="1:9" ht="19.5" x14ac:dyDescent="0.4">
      <c r="A15" s="82" t="s">
        <v>3</v>
      </c>
      <c r="B15" s="77"/>
      <c r="C15" s="78"/>
      <c r="D15" s="79"/>
      <c r="E15" s="302">
        <v>400000</v>
      </c>
      <c r="F15" s="303">
        <v>4795111.2</v>
      </c>
      <c r="G15" s="26">
        <f>H15+I15</f>
        <v>4865420.4000000004</v>
      </c>
      <c r="H15" s="302">
        <v>4865420.4000000004</v>
      </c>
      <c r="I15" s="302">
        <v>0</v>
      </c>
    </row>
    <row r="16" spans="1:9" ht="16.5" x14ac:dyDescent="0.35">
      <c r="A16" s="2"/>
      <c r="B16" s="68"/>
      <c r="C16" s="68"/>
      <c r="D16" s="68"/>
      <c r="E16" s="83"/>
      <c r="F16" s="83"/>
      <c r="G16" s="83"/>
      <c r="H16" s="83"/>
      <c r="I16" s="83"/>
    </row>
    <row r="17" spans="1:9" ht="19.5" x14ac:dyDescent="0.4">
      <c r="A17" s="82" t="s">
        <v>4</v>
      </c>
      <c r="B17" s="3"/>
      <c r="C17" s="3"/>
      <c r="D17" s="3"/>
      <c r="E17" s="302">
        <v>400000</v>
      </c>
      <c r="F17" s="303">
        <v>4601335</v>
      </c>
      <c r="G17" s="26">
        <f>H17+I17</f>
        <v>4820014.67</v>
      </c>
      <c r="H17" s="302">
        <v>4820014.67</v>
      </c>
      <c r="I17" s="302">
        <v>0</v>
      </c>
    </row>
    <row r="18" spans="1:9" ht="18" x14ac:dyDescent="0.35">
      <c r="A18" s="2"/>
      <c r="B18" s="3"/>
      <c r="C18" s="3"/>
      <c r="D18" s="3"/>
      <c r="E18" s="26"/>
      <c r="F18" s="27"/>
      <c r="G18" s="26"/>
      <c r="H18" s="302"/>
      <c r="I18" s="302"/>
    </row>
    <row r="19" spans="1:9" ht="18" x14ac:dyDescent="0.35">
      <c r="A19" s="2"/>
      <c r="B19" s="3"/>
      <c r="C19" s="3"/>
      <c r="D19" s="3"/>
      <c r="E19" s="84"/>
      <c r="F19" s="84"/>
      <c r="G19" s="85"/>
      <c r="H19" s="1"/>
      <c r="I19" s="1"/>
    </row>
    <row r="20" spans="1:9" ht="19.5" x14ac:dyDescent="0.4">
      <c r="A20" s="86" t="s">
        <v>14</v>
      </c>
      <c r="B20" s="84"/>
      <c r="C20" s="84"/>
      <c r="D20" s="84"/>
      <c r="E20" s="84"/>
      <c r="F20" s="84"/>
      <c r="G20" s="87"/>
      <c r="H20" s="85"/>
      <c r="I20" s="85"/>
    </row>
    <row r="21" spans="1:9" ht="18" x14ac:dyDescent="0.35">
      <c r="A21" s="84"/>
      <c r="B21" s="84"/>
      <c r="C21" s="88" t="s">
        <v>115</v>
      </c>
      <c r="D21" s="84"/>
      <c r="E21" s="84"/>
      <c r="F21" s="84"/>
      <c r="G21" s="29">
        <f>H21+I21</f>
        <v>0</v>
      </c>
      <c r="H21" s="30">
        <v>0</v>
      </c>
      <c r="I21" s="30">
        <v>0</v>
      </c>
    </row>
    <row r="22" spans="1:9" ht="18" x14ac:dyDescent="0.35">
      <c r="A22" s="84"/>
      <c r="B22" s="84"/>
      <c r="C22" s="88"/>
      <c r="D22" s="84"/>
      <c r="E22" s="84"/>
      <c r="F22" s="84"/>
      <c r="G22" s="29"/>
      <c r="H22" s="30"/>
      <c r="I22" s="30"/>
    </row>
    <row r="23" spans="1:9" ht="22.5" x14ac:dyDescent="0.45">
      <c r="A23" s="89" t="s">
        <v>116</v>
      </c>
      <c r="B23" s="89"/>
      <c r="C23" s="90"/>
      <c r="D23" s="89"/>
      <c r="E23" s="89"/>
      <c r="F23" s="89"/>
      <c r="G23" s="91">
        <f>G17-G15-G21</f>
        <v>-45405.730000000447</v>
      </c>
      <c r="H23" s="91">
        <f>H17-H15-H21</f>
        <v>-45405.730000000447</v>
      </c>
      <c r="I23" s="91">
        <f>I17-I15-I21</f>
        <v>0</v>
      </c>
    </row>
    <row r="25" spans="1:9" x14ac:dyDescent="0.2">
      <c r="H25" s="92"/>
    </row>
    <row r="27" spans="1:9" ht="19.5" x14ac:dyDescent="0.4">
      <c r="A27" s="77" t="s">
        <v>5</v>
      </c>
      <c r="B27" s="77" t="s">
        <v>117</v>
      </c>
      <c r="C27" s="77"/>
      <c r="D27" s="3"/>
      <c r="E27" s="3"/>
      <c r="F27" s="72"/>
      <c r="G27" s="93">
        <f>SUM(G28:G30)</f>
        <v>-45405.73</v>
      </c>
      <c r="H27" s="94"/>
      <c r="I27" s="95"/>
    </row>
    <row r="28" spans="1:9" ht="18.75" x14ac:dyDescent="0.4">
      <c r="A28" s="96"/>
      <c r="B28" s="96"/>
      <c r="C28" s="97" t="s">
        <v>28</v>
      </c>
      <c r="D28" s="98"/>
      <c r="E28" s="99"/>
      <c r="F28" s="92" t="s">
        <v>6</v>
      </c>
      <c r="G28" s="30">
        <v>0</v>
      </c>
      <c r="H28" s="94"/>
      <c r="I28" s="95"/>
    </row>
    <row r="29" spans="1:9" ht="18.75" x14ac:dyDescent="0.4">
      <c r="A29" s="96"/>
      <c r="B29" s="96"/>
      <c r="C29" s="97"/>
      <c r="D29" s="98"/>
      <c r="E29" s="99"/>
      <c r="F29" s="92" t="s">
        <v>7</v>
      </c>
      <c r="G29" s="30">
        <v>0</v>
      </c>
      <c r="H29" s="94"/>
      <c r="I29" s="95"/>
    </row>
    <row r="30" spans="1:9" ht="18.75" x14ac:dyDescent="0.4">
      <c r="A30" s="96"/>
      <c r="B30" s="96"/>
      <c r="C30" s="97" t="s">
        <v>29</v>
      </c>
      <c r="D30" s="98"/>
      <c r="E30" s="99"/>
      <c r="F30" s="92" t="s">
        <v>235</v>
      </c>
      <c r="G30" s="100">
        <v>-45405.73</v>
      </c>
      <c r="H30" s="101"/>
      <c r="I30" s="95"/>
    </row>
    <row r="31" spans="1:9" x14ac:dyDescent="0.2">
      <c r="A31" s="406" t="s">
        <v>306</v>
      </c>
      <c r="B31" s="407"/>
      <c r="C31" s="407"/>
      <c r="D31" s="407"/>
      <c r="E31" s="407"/>
      <c r="F31" s="407"/>
      <c r="G31" s="407"/>
      <c r="H31" s="407"/>
      <c r="I31" s="407"/>
    </row>
    <row r="32" spans="1:9" x14ac:dyDescent="0.2">
      <c r="A32" s="407"/>
      <c r="B32" s="407"/>
      <c r="C32" s="407"/>
      <c r="D32" s="407"/>
      <c r="E32" s="407"/>
      <c r="F32" s="407"/>
      <c r="G32" s="407"/>
      <c r="H32" s="407"/>
      <c r="I32" s="407"/>
    </row>
    <row r="33" spans="1:10" x14ac:dyDescent="0.2">
      <c r="A33" s="407"/>
      <c r="B33" s="407"/>
      <c r="C33" s="407"/>
      <c r="D33" s="407"/>
      <c r="E33" s="407"/>
      <c r="F33" s="407"/>
      <c r="G33" s="407"/>
      <c r="H33" s="407"/>
      <c r="I33" s="407"/>
    </row>
    <row r="34" spans="1:10" ht="19.5" x14ac:dyDescent="0.4">
      <c r="A34" s="77" t="s">
        <v>30</v>
      </c>
      <c r="B34" s="77" t="s">
        <v>31</v>
      </c>
      <c r="C34" s="77"/>
      <c r="D34" s="103"/>
      <c r="E34" s="81"/>
      <c r="F34" s="3"/>
      <c r="G34" s="104"/>
      <c r="H34" s="95"/>
      <c r="I34" s="95"/>
    </row>
    <row r="35" spans="1:10" ht="18.75" x14ac:dyDescent="0.4">
      <c r="A35" s="77"/>
      <c r="B35" s="77"/>
      <c r="C35" s="77"/>
      <c r="D35" s="103"/>
      <c r="F35" s="105" t="s">
        <v>119</v>
      </c>
      <c r="G35" s="106" t="s">
        <v>0</v>
      </c>
      <c r="H35" s="72"/>
      <c r="I35" s="107" t="s">
        <v>120</v>
      </c>
    </row>
    <row r="36" spans="1:10" ht="16.5" x14ac:dyDescent="0.35">
      <c r="A36" s="108" t="s">
        <v>32</v>
      </c>
      <c r="B36" s="109"/>
      <c r="C36" s="2"/>
      <c r="D36" s="109"/>
      <c r="E36" s="81"/>
      <c r="F36" s="110">
        <v>0</v>
      </c>
      <c r="G36" s="110">
        <v>0</v>
      </c>
      <c r="H36" s="305"/>
      <c r="I36" s="111" t="s">
        <v>237</v>
      </c>
    </row>
    <row r="37" spans="1:10" ht="16.5" x14ac:dyDescent="0.35">
      <c r="A37" s="108" t="s">
        <v>121</v>
      </c>
      <c r="B37" s="109"/>
      <c r="C37" s="2"/>
      <c r="D37" s="112"/>
      <c r="E37" s="112"/>
      <c r="F37" s="110">
        <v>3495</v>
      </c>
      <c r="G37" s="110">
        <v>3495</v>
      </c>
      <c r="H37" s="305"/>
      <c r="I37" s="111">
        <f>G37/F37</f>
        <v>1</v>
      </c>
    </row>
    <row r="38" spans="1:10" ht="16.5" x14ac:dyDescent="0.35">
      <c r="A38" s="108" t="s">
        <v>122</v>
      </c>
      <c r="B38" s="109"/>
      <c r="C38" s="2"/>
      <c r="D38" s="112"/>
      <c r="E38" s="112"/>
      <c r="F38" s="110">
        <v>0</v>
      </c>
      <c r="G38" s="110">
        <v>0</v>
      </c>
      <c r="H38" s="305"/>
      <c r="I38" s="114" t="s">
        <v>237</v>
      </c>
    </row>
    <row r="39" spans="1:10" ht="16.5" x14ac:dyDescent="0.35">
      <c r="A39" s="108" t="s">
        <v>232</v>
      </c>
      <c r="B39" s="109"/>
      <c r="C39" s="2"/>
      <c r="D39" s="81"/>
      <c r="E39" s="81"/>
      <c r="F39" s="110">
        <v>3000</v>
      </c>
      <c r="G39" s="110">
        <v>3000</v>
      </c>
      <c r="H39" s="305"/>
      <c r="I39" s="111">
        <f>G39/F39</f>
        <v>1</v>
      </c>
    </row>
    <row r="40" spans="1:10" ht="18" x14ac:dyDescent="0.35">
      <c r="A40" s="108" t="s">
        <v>233</v>
      </c>
      <c r="B40" s="115"/>
      <c r="C40" s="115"/>
      <c r="D40" s="81"/>
      <c r="E40" s="81"/>
      <c r="F40" s="116">
        <v>0</v>
      </c>
      <c r="G40" s="110">
        <v>0</v>
      </c>
      <c r="H40" s="305"/>
      <c r="I40" s="114" t="s">
        <v>237</v>
      </c>
    </row>
    <row r="41" spans="1:10" ht="18" x14ac:dyDescent="0.35">
      <c r="A41" s="108"/>
      <c r="B41" s="151"/>
      <c r="C41" s="151"/>
      <c r="D41" s="152"/>
      <c r="E41" s="152"/>
      <c r="F41" s="153"/>
      <c r="G41" s="154"/>
      <c r="H41" s="94"/>
      <c r="I41" s="155"/>
      <c r="J41" s="58"/>
    </row>
    <row r="42" spans="1:10" ht="19.5" thickBot="1" x14ac:dyDescent="0.45">
      <c r="A42" s="77" t="s">
        <v>11</v>
      </c>
      <c r="B42" s="77" t="s">
        <v>12</v>
      </c>
      <c r="C42" s="79"/>
      <c r="D42" s="81"/>
      <c r="E42" s="81"/>
      <c r="F42" s="118"/>
      <c r="G42" s="119"/>
      <c r="H42" s="394" t="s">
        <v>123</v>
      </c>
      <c r="I42" s="395"/>
    </row>
    <row r="43" spans="1:10" ht="18.75" thickTop="1" x14ac:dyDescent="0.35">
      <c r="A43" s="281"/>
      <c r="B43" s="282"/>
      <c r="C43" s="283"/>
      <c r="D43" s="282"/>
      <c r="E43" s="284" t="s">
        <v>297</v>
      </c>
      <c r="F43" s="285" t="s">
        <v>9</v>
      </c>
      <c r="G43" s="286" t="s">
        <v>10</v>
      </c>
      <c r="H43" s="287" t="s">
        <v>13</v>
      </c>
      <c r="I43" s="288" t="s">
        <v>124</v>
      </c>
    </row>
    <row r="44" spans="1:10" x14ac:dyDescent="0.2">
      <c r="A44" s="289"/>
      <c r="B44" s="290"/>
      <c r="C44" s="290"/>
      <c r="D44" s="290"/>
      <c r="E44" s="289"/>
      <c r="F44" s="390"/>
      <c r="G44" s="291"/>
      <c r="H44" s="292">
        <v>40908</v>
      </c>
      <c r="I44" s="293">
        <v>40908</v>
      </c>
    </row>
    <row r="45" spans="1:10" x14ac:dyDescent="0.2">
      <c r="A45" s="289"/>
      <c r="B45" s="290"/>
      <c r="C45" s="290"/>
      <c r="D45" s="290"/>
      <c r="E45" s="289"/>
      <c r="F45" s="390"/>
      <c r="G45" s="294"/>
      <c r="H45" s="294"/>
      <c r="I45" s="295"/>
    </row>
    <row r="46" spans="1:10" ht="13.5" thickBot="1" x14ac:dyDescent="0.25">
      <c r="A46" s="296"/>
      <c r="B46" s="297"/>
      <c r="C46" s="297"/>
      <c r="D46" s="297"/>
      <c r="E46" s="296"/>
      <c r="F46" s="298"/>
      <c r="G46" s="299"/>
      <c r="H46" s="299"/>
      <c r="I46" s="300"/>
    </row>
    <row r="47" spans="1:10" ht="13.5" thickTop="1" x14ac:dyDescent="0.2">
      <c r="A47" s="120"/>
      <c r="B47" s="121"/>
      <c r="C47" s="121" t="s">
        <v>6</v>
      </c>
      <c r="D47" s="121"/>
      <c r="E47" s="122">
        <v>14806</v>
      </c>
      <c r="F47" s="123">
        <v>0</v>
      </c>
      <c r="G47" s="124">
        <v>0</v>
      </c>
      <c r="H47" s="124">
        <f>E47+F47-G47</f>
        <v>14806</v>
      </c>
      <c r="I47" s="125">
        <f>H47</f>
        <v>14806</v>
      </c>
    </row>
    <row r="48" spans="1:10" x14ac:dyDescent="0.2">
      <c r="A48" s="126"/>
      <c r="B48" s="127"/>
      <c r="C48" s="127" t="s">
        <v>8</v>
      </c>
      <c r="D48" s="127"/>
      <c r="E48" s="128">
        <v>92718.11</v>
      </c>
      <c r="F48" s="129">
        <v>29434</v>
      </c>
      <c r="G48" s="130">
        <v>78664.570000000007</v>
      </c>
      <c r="H48" s="130">
        <f>E48+F48-G48</f>
        <v>43487.539999999994</v>
      </c>
      <c r="I48" s="131">
        <f>H48</f>
        <v>43487.539999999994</v>
      </c>
    </row>
    <row r="49" spans="1:9" x14ac:dyDescent="0.2">
      <c r="A49" s="126"/>
      <c r="B49" s="127"/>
      <c r="C49" s="127" t="s">
        <v>7</v>
      </c>
      <c r="D49" s="127"/>
      <c r="E49" s="128">
        <f>8352.29+2730</f>
        <v>11082.29</v>
      </c>
      <c r="F49" s="129">
        <v>1000</v>
      </c>
      <c r="G49" s="130">
        <v>0</v>
      </c>
      <c r="H49" s="130">
        <f t="shared" ref="H49:H50" si="0">E49+F49-G49</f>
        <v>12082.29</v>
      </c>
      <c r="I49" s="131">
        <f>H49</f>
        <v>12082.29</v>
      </c>
    </row>
    <row r="50" spans="1:9" x14ac:dyDescent="0.2">
      <c r="A50" s="126"/>
      <c r="B50" s="127"/>
      <c r="C50" s="127" t="s">
        <v>15</v>
      </c>
      <c r="D50" s="127"/>
      <c r="E50" s="128">
        <v>26683</v>
      </c>
      <c r="F50" s="129">
        <v>3495</v>
      </c>
      <c r="G50" s="130">
        <v>23264.400000000001</v>
      </c>
      <c r="H50" s="130">
        <f t="shared" si="0"/>
        <v>6913.5999999999985</v>
      </c>
      <c r="I50" s="131">
        <f>H50</f>
        <v>6913.5999999999985</v>
      </c>
    </row>
    <row r="51" spans="1:9" ht="18.75" thickBot="1" x14ac:dyDescent="0.4">
      <c r="A51" s="132" t="s">
        <v>2</v>
      </c>
      <c r="B51" s="133"/>
      <c r="C51" s="133"/>
      <c r="D51" s="133"/>
      <c r="E51" s="134">
        <f>E47+E48+E49+E50</f>
        <v>145289.4</v>
      </c>
      <c r="F51" s="135">
        <f>F47+F48+F49+F50</f>
        <v>33929</v>
      </c>
      <c r="G51" s="135">
        <f>G47+G48+G49+G50</f>
        <v>101928.97</v>
      </c>
      <c r="H51" s="135">
        <f>H47+H48+H49+H50</f>
        <v>77289.429999999993</v>
      </c>
      <c r="I51" s="136">
        <f>I47+I48+I49+I50</f>
        <v>77289.429999999993</v>
      </c>
    </row>
    <row r="52" spans="1:9" ht="18.75" thickTop="1" x14ac:dyDescent="0.35">
      <c r="A52" s="137"/>
      <c r="B52" s="115"/>
      <c r="C52" s="115"/>
      <c r="D52" s="81"/>
      <c r="E52" s="81"/>
      <c r="F52" s="118"/>
      <c r="G52" s="119"/>
      <c r="H52" s="138"/>
      <c r="I52" s="138"/>
    </row>
    <row r="53" spans="1:9" ht="18" x14ac:dyDescent="0.35">
      <c r="A53" s="137"/>
      <c r="B53" s="115"/>
      <c r="C53" s="115"/>
      <c r="D53" s="81"/>
      <c r="E53" s="81"/>
      <c r="F53" s="118"/>
      <c r="G53" s="139"/>
      <c r="H53" s="140"/>
      <c r="I53" s="140"/>
    </row>
    <row r="54" spans="1:9" ht="18" x14ac:dyDescent="0.35">
      <c r="A54" s="141"/>
      <c r="B54" s="142"/>
      <c r="C54" s="142"/>
      <c r="D54" s="143"/>
      <c r="E54" s="143"/>
      <c r="F54" s="140"/>
      <c r="G54" s="140"/>
      <c r="H54" s="140"/>
      <c r="I54" s="140"/>
    </row>
    <row r="55" spans="1:9" x14ac:dyDescent="0.2">
      <c r="A55" s="144"/>
      <c r="B55" s="144"/>
      <c r="C55" s="144"/>
      <c r="D55" s="144"/>
      <c r="E55" s="144"/>
      <c r="F55" s="144"/>
      <c r="G55" s="144"/>
      <c r="H55" s="144"/>
      <c r="I55" s="144"/>
    </row>
    <row r="56" spans="1:9" x14ac:dyDescent="0.2">
      <c r="A56" s="144"/>
      <c r="B56" s="144"/>
      <c r="C56" s="144"/>
      <c r="D56" s="144"/>
      <c r="E56" s="144"/>
      <c r="F56" s="144"/>
      <c r="G56" s="144"/>
      <c r="H56" s="144"/>
      <c r="I56" s="144"/>
    </row>
  </sheetData>
  <mergeCells count="10">
    <mergeCell ref="A2:D2"/>
    <mergeCell ref="E2:I2"/>
    <mergeCell ref="E3:I3"/>
    <mergeCell ref="E4:I4"/>
    <mergeCell ref="F44:F45"/>
    <mergeCell ref="E5:I5"/>
    <mergeCell ref="E7:I7"/>
    <mergeCell ref="H12:I12"/>
    <mergeCell ref="A31:I33"/>
    <mergeCell ref="H42:I42"/>
  </mergeCells>
  <phoneticPr fontId="10" type="noConversion"/>
  <printOptions horizontalCentered="1"/>
  <pageMargins left="0.78740157480314965" right="0" top="0.59055118110236227" bottom="0.39370078740157483" header="0.51181102362204722" footer="0.51181102362204722"/>
  <pageSetup paperSize="9" scale="85" firstPageNumber="298" orientation="portrait" useFirstPageNumber="1" r:id="rId1"/>
  <headerFooter alignWithMargins="0">
    <oddFooter>&amp;L&amp;"Arial,Kurzíva"&amp;9Zastupitelstvo Olomouckého kraje 29.6.2012
5.- Rozpočet Olomouckého kraje 2011-závěrečný účet 
Příloha č.14: Financování hospodaření příspěvkových organizací Olomouckého kraje&amp;R&amp;"Arial,Kurzíva"&amp;9Strana &amp;P (celkem 470)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6"/>
  <dimension ref="A1:J57"/>
  <sheetViews>
    <sheetView zoomScale="110" zoomScaleNormal="110" workbookViewId="0">
      <selection activeCell="A31" sqref="A31:I33"/>
    </sheetView>
  </sheetViews>
  <sheetFormatPr defaultRowHeight="12.75" x14ac:dyDescent="0.2"/>
  <cols>
    <col min="1" max="1" width="7.5703125" style="55" customWidth="1"/>
    <col min="2" max="2" width="2.5703125" style="55" customWidth="1"/>
    <col min="3" max="3" width="8.42578125" style="55" customWidth="1"/>
    <col min="4" max="4" width="8.28515625" style="55" customWidth="1"/>
    <col min="5" max="5" width="14.7109375" style="55" customWidth="1"/>
    <col min="6" max="6" width="15.5703125" style="55" customWidth="1"/>
    <col min="7" max="8" width="14.7109375" style="55" customWidth="1"/>
    <col min="9" max="9" width="15.140625" style="55" customWidth="1"/>
    <col min="10" max="10" width="18.85546875" style="56" customWidth="1"/>
    <col min="11" max="11" width="17.28515625" style="56" customWidth="1"/>
    <col min="12" max="16384" width="9.140625" style="56"/>
  </cols>
  <sheetData>
    <row r="1" spans="1:9" ht="19.5" x14ac:dyDescent="0.4">
      <c r="A1" s="53" t="s">
        <v>26</v>
      </c>
      <c r="B1" s="54"/>
      <c r="C1" s="54"/>
      <c r="D1" s="54"/>
    </row>
    <row r="2" spans="1:9" ht="19.5" x14ac:dyDescent="0.4">
      <c r="A2" s="385" t="s">
        <v>112</v>
      </c>
      <c r="B2" s="385"/>
      <c r="C2" s="385"/>
      <c r="D2" s="385"/>
      <c r="E2" s="403" t="s">
        <v>131</v>
      </c>
      <c r="F2" s="403"/>
      <c r="G2" s="403"/>
      <c r="H2" s="403"/>
      <c r="I2" s="403"/>
    </row>
    <row r="3" spans="1:9" ht="9.75" customHeight="1" x14ac:dyDescent="0.4">
      <c r="A3" s="57"/>
      <c r="B3" s="57"/>
      <c r="C3" s="57"/>
      <c r="D3" s="57"/>
      <c r="E3" s="388" t="s">
        <v>113</v>
      </c>
      <c r="F3" s="388"/>
      <c r="G3" s="388"/>
      <c r="H3" s="388"/>
      <c r="I3" s="388"/>
    </row>
    <row r="4" spans="1:9" ht="15.75" x14ac:dyDescent="0.25">
      <c r="A4" s="59" t="s">
        <v>27</v>
      </c>
      <c r="E4" s="401" t="s">
        <v>161</v>
      </c>
      <c r="F4" s="401"/>
      <c r="G4" s="401"/>
      <c r="H4" s="401"/>
      <c r="I4" s="401"/>
    </row>
    <row r="5" spans="1:9" ht="9.75" customHeight="1" x14ac:dyDescent="0.25">
      <c r="A5" s="59"/>
      <c r="E5" s="388" t="s">
        <v>113</v>
      </c>
      <c r="F5" s="388"/>
      <c r="G5" s="388"/>
      <c r="H5" s="388"/>
      <c r="I5" s="388"/>
    </row>
    <row r="6" spans="1:9" ht="19.5" x14ac:dyDescent="0.4">
      <c r="A6" s="60" t="s">
        <v>24</v>
      </c>
      <c r="E6" s="61" t="s">
        <v>162</v>
      </c>
      <c r="F6" s="62"/>
      <c r="G6" s="63" t="s">
        <v>39</v>
      </c>
      <c r="H6" s="64">
        <v>1100</v>
      </c>
    </row>
    <row r="7" spans="1:9" ht="7.5" customHeight="1" x14ac:dyDescent="0.4">
      <c r="A7" s="60"/>
      <c r="E7" s="388" t="s">
        <v>114</v>
      </c>
      <c r="F7" s="388"/>
      <c r="G7" s="388"/>
      <c r="H7" s="388"/>
      <c r="I7" s="388"/>
    </row>
    <row r="8" spans="1:9" ht="4.5" customHeight="1" x14ac:dyDescent="0.4">
      <c r="A8" s="60"/>
      <c r="E8" s="65"/>
      <c r="F8" s="65"/>
      <c r="G8" s="65"/>
      <c r="H8" s="63"/>
      <c r="I8" s="65"/>
    </row>
    <row r="9" spans="1:9" ht="31.5" customHeight="1" x14ac:dyDescent="0.2">
      <c r="F9" s="66"/>
    </row>
    <row r="10" spans="1:9" ht="18.75" x14ac:dyDescent="0.4">
      <c r="A10" s="67"/>
      <c r="B10" s="68"/>
      <c r="C10" s="68"/>
      <c r="D10" s="68"/>
      <c r="E10" s="69" t="s">
        <v>19</v>
      </c>
      <c r="F10" s="69" t="s">
        <v>22</v>
      </c>
      <c r="G10" s="70" t="s">
        <v>0</v>
      </c>
      <c r="H10" s="71" t="s">
        <v>17</v>
      </c>
      <c r="I10" s="71"/>
    </row>
    <row r="11" spans="1:9" ht="18.75" x14ac:dyDescent="0.4">
      <c r="A11" s="72"/>
      <c r="B11" s="72"/>
      <c r="C11" s="72"/>
      <c r="D11" s="72"/>
      <c r="E11" s="69" t="s">
        <v>20</v>
      </c>
      <c r="F11" s="69" t="s">
        <v>20</v>
      </c>
      <c r="G11" s="70" t="s">
        <v>18</v>
      </c>
      <c r="H11" s="73" t="s">
        <v>1</v>
      </c>
      <c r="I11" s="74" t="s">
        <v>16</v>
      </c>
    </row>
    <row r="12" spans="1:9" ht="15" x14ac:dyDescent="0.2">
      <c r="A12" s="72"/>
      <c r="B12" s="72"/>
      <c r="C12" s="72"/>
      <c r="D12" s="72"/>
      <c r="E12" s="69" t="s">
        <v>2</v>
      </c>
      <c r="F12" s="69" t="s">
        <v>2</v>
      </c>
      <c r="G12" s="75"/>
      <c r="H12" s="391" t="s">
        <v>299</v>
      </c>
      <c r="I12" s="391"/>
    </row>
    <row r="13" spans="1:9" ht="15" x14ac:dyDescent="0.2">
      <c r="A13" s="72"/>
      <c r="B13" s="72"/>
      <c r="C13" s="72"/>
      <c r="D13" s="72"/>
      <c r="E13" s="69"/>
      <c r="F13" s="69"/>
      <c r="G13" s="75"/>
      <c r="H13" s="25"/>
      <c r="I13" s="76"/>
    </row>
    <row r="14" spans="1:9" ht="18.75" x14ac:dyDescent="0.4">
      <c r="A14" s="77" t="s">
        <v>21</v>
      </c>
      <c r="B14" s="77"/>
      <c r="C14" s="78"/>
      <c r="D14" s="79"/>
      <c r="E14" s="80"/>
      <c r="F14" s="80"/>
      <c r="G14" s="81"/>
      <c r="H14" s="72"/>
      <c r="I14" s="72"/>
    </row>
    <row r="15" spans="1:9" ht="19.5" x14ac:dyDescent="0.4">
      <c r="A15" s="82" t="s">
        <v>3</v>
      </c>
      <c r="B15" s="77"/>
      <c r="C15" s="78"/>
      <c r="D15" s="79"/>
      <c r="E15" s="302">
        <v>3916000</v>
      </c>
      <c r="F15" s="303">
        <v>20450719.059999999</v>
      </c>
      <c r="G15" s="26">
        <f>H15+I15</f>
        <v>20379659.060000002</v>
      </c>
      <c r="H15" s="302">
        <v>20363907.870000001</v>
      </c>
      <c r="I15" s="302">
        <v>15751.19</v>
      </c>
    </row>
    <row r="16" spans="1:9" ht="16.5" x14ac:dyDescent="0.35">
      <c r="A16" s="2"/>
      <c r="B16" s="68"/>
      <c r="C16" s="68"/>
      <c r="D16" s="68"/>
      <c r="E16" s="83"/>
      <c r="F16" s="83"/>
      <c r="G16" s="83"/>
      <c r="H16" s="83"/>
      <c r="I16" s="83"/>
    </row>
    <row r="17" spans="1:9" ht="19.5" x14ac:dyDescent="0.4">
      <c r="A17" s="82" t="s">
        <v>4</v>
      </c>
      <c r="B17" s="3"/>
      <c r="C17" s="3"/>
      <c r="D17" s="3"/>
      <c r="E17" s="302">
        <v>3930000</v>
      </c>
      <c r="F17" s="303">
        <v>20308677.789999999</v>
      </c>
      <c r="G17" s="26">
        <f>H17+I17</f>
        <v>20396070.91</v>
      </c>
      <c r="H17" s="302">
        <v>20375933.260000002</v>
      </c>
      <c r="I17" s="302">
        <v>20137.650000000001</v>
      </c>
    </row>
    <row r="18" spans="1:9" ht="18" x14ac:dyDescent="0.35">
      <c r="A18" s="2"/>
      <c r="B18" s="3"/>
      <c r="C18" s="3"/>
      <c r="D18" s="3"/>
      <c r="E18" s="26"/>
      <c r="F18" s="27"/>
      <c r="G18" s="26"/>
      <c r="H18" s="28"/>
      <c r="I18" s="28"/>
    </row>
    <row r="19" spans="1:9" ht="18" x14ac:dyDescent="0.35">
      <c r="A19" s="2"/>
      <c r="B19" s="3"/>
      <c r="C19" s="3"/>
      <c r="D19" s="3"/>
      <c r="E19" s="84"/>
      <c r="F19" s="84"/>
      <c r="G19" s="85"/>
      <c r="H19" s="1"/>
      <c r="I19" s="1"/>
    </row>
    <row r="20" spans="1:9" ht="19.5" x14ac:dyDescent="0.4">
      <c r="A20" s="86" t="s">
        <v>14</v>
      </c>
      <c r="B20" s="84"/>
      <c r="C20" s="84"/>
      <c r="D20" s="84"/>
      <c r="E20" s="84"/>
      <c r="F20" s="84"/>
      <c r="G20" s="87"/>
      <c r="H20" s="85"/>
      <c r="I20" s="85"/>
    </row>
    <row r="21" spans="1:9" ht="18" x14ac:dyDescent="0.35">
      <c r="A21" s="84"/>
      <c r="B21" s="84"/>
      <c r="C21" s="88" t="s">
        <v>115</v>
      </c>
      <c r="D21" s="84"/>
      <c r="E21" s="84"/>
      <c r="F21" s="84"/>
      <c r="G21" s="29">
        <f>H21+I21</f>
        <v>0</v>
      </c>
      <c r="H21" s="30">
        <v>0</v>
      </c>
      <c r="I21" s="30">
        <v>0</v>
      </c>
    </row>
    <row r="22" spans="1:9" ht="18" x14ac:dyDescent="0.35">
      <c r="A22" s="84"/>
      <c r="B22" s="84"/>
      <c r="C22" s="88"/>
      <c r="D22" s="84"/>
      <c r="E22" s="84"/>
      <c r="F22" s="84"/>
      <c r="G22" s="29"/>
      <c r="H22" s="30"/>
      <c r="I22" s="30"/>
    </row>
    <row r="23" spans="1:9" ht="22.5" x14ac:dyDescent="0.45">
      <c r="A23" s="89" t="s">
        <v>116</v>
      </c>
      <c r="B23" s="89"/>
      <c r="C23" s="90"/>
      <c r="D23" s="89"/>
      <c r="E23" s="89"/>
      <c r="F23" s="89"/>
      <c r="G23" s="91">
        <f>G17-G15-G21</f>
        <v>16411.849999997765</v>
      </c>
      <c r="H23" s="91">
        <f>H17-H15-H21</f>
        <v>12025.390000000596</v>
      </c>
      <c r="I23" s="91">
        <f>I17-I15-I21</f>
        <v>4386.4600000000009</v>
      </c>
    </row>
    <row r="25" spans="1:9" x14ac:dyDescent="0.2">
      <c r="H25" s="92"/>
    </row>
    <row r="27" spans="1:9" ht="19.5" x14ac:dyDescent="0.4">
      <c r="A27" s="77" t="s">
        <v>5</v>
      </c>
      <c r="B27" s="77" t="s">
        <v>117</v>
      </c>
      <c r="C27" s="77"/>
      <c r="D27" s="3"/>
      <c r="E27" s="3"/>
      <c r="F27" s="72"/>
      <c r="G27" s="93">
        <f>SUM(G28:G30)</f>
        <v>16411.849999999999</v>
      </c>
      <c r="H27" s="94"/>
      <c r="I27" s="95"/>
    </row>
    <row r="28" spans="1:9" ht="18.75" x14ac:dyDescent="0.4">
      <c r="A28" s="96"/>
      <c r="B28" s="96"/>
      <c r="C28" s="97" t="s">
        <v>28</v>
      </c>
      <c r="D28" s="98"/>
      <c r="E28" s="99"/>
      <c r="F28" s="92" t="s">
        <v>6</v>
      </c>
      <c r="G28" s="30">
        <v>2000</v>
      </c>
      <c r="H28" s="94"/>
      <c r="I28" s="95"/>
    </row>
    <row r="29" spans="1:9" ht="18.75" x14ac:dyDescent="0.4">
      <c r="A29" s="96"/>
      <c r="B29" s="96"/>
      <c r="C29" s="97"/>
      <c r="D29" s="98"/>
      <c r="E29" s="99"/>
      <c r="F29" s="92" t="s">
        <v>7</v>
      </c>
      <c r="G29" s="30">
        <v>14411.85</v>
      </c>
      <c r="H29" s="94"/>
      <c r="I29" s="95"/>
    </row>
    <row r="30" spans="1:9" ht="18.75" x14ac:dyDescent="0.4">
      <c r="A30" s="96"/>
      <c r="B30" s="96"/>
      <c r="C30" s="97" t="s">
        <v>29</v>
      </c>
      <c r="D30" s="98"/>
      <c r="E30" s="99"/>
      <c r="F30" s="92" t="s">
        <v>235</v>
      </c>
      <c r="G30" s="100">
        <v>0</v>
      </c>
      <c r="H30" s="101"/>
      <c r="I30" s="95"/>
    </row>
    <row r="31" spans="1:9" x14ac:dyDescent="0.2">
      <c r="A31" s="396"/>
      <c r="B31" s="397"/>
      <c r="C31" s="397"/>
      <c r="D31" s="397"/>
      <c r="E31" s="397"/>
      <c r="F31" s="397"/>
      <c r="G31" s="397"/>
      <c r="H31" s="397"/>
      <c r="I31" s="397"/>
    </row>
    <row r="32" spans="1:9" x14ac:dyDescent="0.2">
      <c r="A32" s="397"/>
      <c r="B32" s="397"/>
      <c r="C32" s="397"/>
      <c r="D32" s="397"/>
      <c r="E32" s="397"/>
      <c r="F32" s="397"/>
      <c r="G32" s="397"/>
      <c r="H32" s="397"/>
      <c r="I32" s="397"/>
    </row>
    <row r="33" spans="1:10" x14ac:dyDescent="0.2">
      <c r="A33" s="397"/>
      <c r="B33" s="397"/>
      <c r="C33" s="397"/>
      <c r="D33" s="397"/>
      <c r="E33" s="397"/>
      <c r="F33" s="397"/>
      <c r="G33" s="397"/>
      <c r="H33" s="397"/>
      <c r="I33" s="397"/>
    </row>
    <row r="34" spans="1:10" ht="19.5" x14ac:dyDescent="0.4">
      <c r="A34" s="77" t="s">
        <v>30</v>
      </c>
      <c r="B34" s="77" t="s">
        <v>31</v>
      </c>
      <c r="C34" s="77"/>
      <c r="D34" s="103"/>
      <c r="E34" s="81"/>
      <c r="F34" s="3"/>
      <c r="G34" s="104"/>
      <c r="H34" s="95"/>
      <c r="I34" s="95"/>
    </row>
    <row r="35" spans="1:10" ht="18.75" x14ac:dyDescent="0.4">
      <c r="A35" s="77"/>
      <c r="B35" s="77"/>
      <c r="C35" s="77"/>
      <c r="D35" s="103"/>
      <c r="F35" s="105" t="s">
        <v>119</v>
      </c>
      <c r="G35" s="106" t="s">
        <v>0</v>
      </c>
      <c r="H35" s="72"/>
      <c r="I35" s="107" t="s">
        <v>120</v>
      </c>
    </row>
    <row r="36" spans="1:10" ht="16.5" x14ac:dyDescent="0.35">
      <c r="A36" s="108" t="s">
        <v>32</v>
      </c>
      <c r="B36" s="109"/>
      <c r="C36" s="2"/>
      <c r="D36" s="109"/>
      <c r="E36" s="81"/>
      <c r="F36" s="110">
        <v>12050</v>
      </c>
      <c r="G36" s="110">
        <v>12050</v>
      </c>
      <c r="H36" s="305"/>
      <c r="I36" s="111">
        <f>G36/F36</f>
        <v>1</v>
      </c>
    </row>
    <row r="37" spans="1:10" ht="16.5" x14ac:dyDescent="0.35">
      <c r="A37" s="108" t="s">
        <v>121</v>
      </c>
      <c r="B37" s="109"/>
      <c r="C37" s="2"/>
      <c r="D37" s="112"/>
      <c r="E37" s="112"/>
      <c r="F37" s="110">
        <v>70975</v>
      </c>
      <c r="G37" s="110">
        <v>70975</v>
      </c>
      <c r="H37" s="305"/>
      <c r="I37" s="111">
        <f>G37/F37</f>
        <v>1</v>
      </c>
    </row>
    <row r="38" spans="1:10" ht="16.5" x14ac:dyDescent="0.35">
      <c r="A38" s="108" t="s">
        <v>122</v>
      </c>
      <c r="B38" s="109"/>
      <c r="C38" s="2"/>
      <c r="D38" s="112"/>
      <c r="E38" s="112"/>
      <c r="F38" s="110">
        <v>0</v>
      </c>
      <c r="G38" s="110">
        <v>0</v>
      </c>
      <c r="H38" s="305"/>
      <c r="I38" s="114" t="s">
        <v>237</v>
      </c>
    </row>
    <row r="39" spans="1:10" ht="16.5" x14ac:dyDescent="0.35">
      <c r="A39" s="108" t="s">
        <v>232</v>
      </c>
      <c r="B39" s="109"/>
      <c r="C39" s="2"/>
      <c r="D39" s="81"/>
      <c r="E39" s="81"/>
      <c r="F39" s="110">
        <v>53000</v>
      </c>
      <c r="G39" s="110">
        <v>53000</v>
      </c>
      <c r="H39" s="305"/>
      <c r="I39" s="111">
        <f>G39/F39</f>
        <v>1</v>
      </c>
    </row>
    <row r="40" spans="1:10" ht="18" x14ac:dyDescent="0.35">
      <c r="A40" s="108" t="s">
        <v>233</v>
      </c>
      <c r="B40" s="115"/>
      <c r="C40" s="115"/>
      <c r="D40" s="81"/>
      <c r="E40" s="81"/>
      <c r="F40" s="116">
        <v>0</v>
      </c>
      <c r="G40" s="110">
        <v>0</v>
      </c>
      <c r="H40" s="305"/>
      <c r="I40" s="114" t="s">
        <v>237</v>
      </c>
    </row>
    <row r="41" spans="1:10" x14ac:dyDescent="0.2">
      <c r="A41" s="398"/>
      <c r="B41" s="398"/>
      <c r="C41" s="398"/>
      <c r="D41" s="398"/>
      <c r="E41" s="398"/>
      <c r="F41" s="398"/>
      <c r="G41" s="398"/>
      <c r="H41" s="398"/>
      <c r="I41" s="398"/>
      <c r="J41" s="58"/>
    </row>
    <row r="42" spans="1:10" x14ac:dyDescent="0.2">
      <c r="A42" s="247"/>
      <c r="B42" s="247"/>
      <c r="C42" s="247"/>
      <c r="D42" s="247"/>
      <c r="E42" s="247"/>
      <c r="F42" s="247"/>
      <c r="G42" s="247"/>
      <c r="H42" s="247"/>
      <c r="I42" s="247"/>
      <c r="J42" s="58"/>
    </row>
    <row r="43" spans="1:10" ht="19.5" thickBot="1" x14ac:dyDescent="0.45">
      <c r="A43" s="77" t="s">
        <v>11</v>
      </c>
      <c r="B43" s="77" t="s">
        <v>12</v>
      </c>
      <c r="C43" s="79"/>
      <c r="D43" s="81"/>
      <c r="E43" s="81"/>
      <c r="F43" s="118"/>
      <c r="G43" s="119"/>
      <c r="H43" s="394" t="s">
        <v>123</v>
      </c>
      <c r="I43" s="395"/>
    </row>
    <row r="44" spans="1:10" ht="18.75" thickTop="1" x14ac:dyDescent="0.35">
      <c r="A44" s="281"/>
      <c r="B44" s="282"/>
      <c r="C44" s="283"/>
      <c r="D44" s="282"/>
      <c r="E44" s="284" t="s">
        <v>297</v>
      </c>
      <c r="F44" s="285" t="s">
        <v>9</v>
      </c>
      <c r="G44" s="286" t="s">
        <v>10</v>
      </c>
      <c r="H44" s="287" t="s">
        <v>13</v>
      </c>
      <c r="I44" s="288" t="s">
        <v>124</v>
      </c>
    </row>
    <row r="45" spans="1:10" x14ac:dyDescent="0.2">
      <c r="A45" s="289"/>
      <c r="B45" s="290"/>
      <c r="C45" s="290"/>
      <c r="D45" s="290"/>
      <c r="E45" s="289"/>
      <c r="F45" s="390"/>
      <c r="G45" s="291"/>
      <c r="H45" s="292">
        <v>40908</v>
      </c>
      <c r="I45" s="293">
        <v>40908</v>
      </c>
    </row>
    <row r="46" spans="1:10" x14ac:dyDescent="0.2">
      <c r="A46" s="289"/>
      <c r="B46" s="290"/>
      <c r="C46" s="290"/>
      <c r="D46" s="290"/>
      <c r="E46" s="289"/>
      <c r="F46" s="390"/>
      <c r="G46" s="294"/>
      <c r="H46" s="294"/>
      <c r="I46" s="295"/>
    </row>
    <row r="47" spans="1:10" ht="13.5" thickBot="1" x14ac:dyDescent="0.25">
      <c r="A47" s="296"/>
      <c r="B47" s="297"/>
      <c r="C47" s="297"/>
      <c r="D47" s="297"/>
      <c r="E47" s="296"/>
      <c r="F47" s="298"/>
      <c r="G47" s="299"/>
      <c r="H47" s="299"/>
      <c r="I47" s="300"/>
    </row>
    <row r="48" spans="1:10" ht="13.5" thickTop="1" x14ac:dyDescent="0.2">
      <c r="A48" s="120"/>
      <c r="B48" s="121"/>
      <c r="C48" s="121" t="s">
        <v>6</v>
      </c>
      <c r="D48" s="121"/>
      <c r="E48" s="122">
        <v>3000</v>
      </c>
      <c r="F48" s="123">
        <v>1000</v>
      </c>
      <c r="G48" s="124">
        <v>2000</v>
      </c>
      <c r="H48" s="124">
        <f>E48+F48-G48</f>
        <v>2000</v>
      </c>
      <c r="I48" s="125">
        <f>H48</f>
        <v>2000</v>
      </c>
    </row>
    <row r="49" spans="1:9" x14ac:dyDescent="0.2">
      <c r="A49" s="126"/>
      <c r="B49" s="127"/>
      <c r="C49" s="127" t="s">
        <v>8</v>
      </c>
      <c r="D49" s="127"/>
      <c r="E49" s="128">
        <v>419350.84</v>
      </c>
      <c r="F49" s="129">
        <v>113738</v>
      </c>
      <c r="G49" s="130">
        <v>319382.5</v>
      </c>
      <c r="H49" s="130">
        <f>E49+F49-G49</f>
        <v>213706.34000000008</v>
      </c>
      <c r="I49" s="131">
        <v>102259.9</v>
      </c>
    </row>
    <row r="50" spans="1:9" x14ac:dyDescent="0.2">
      <c r="A50" s="126"/>
      <c r="B50" s="127"/>
      <c r="C50" s="127" t="s">
        <v>7</v>
      </c>
      <c r="D50" s="127"/>
      <c r="E50" s="128">
        <v>84889.63</v>
      </c>
      <c r="F50" s="129">
        <f>13843.79+36031</f>
        <v>49874.79</v>
      </c>
      <c r="G50" s="130">
        <v>111305.73</v>
      </c>
      <c r="H50" s="130">
        <f t="shared" ref="H50:H51" si="0">E50+F50-G50</f>
        <v>23458.690000000017</v>
      </c>
      <c r="I50" s="131">
        <f>H50</f>
        <v>23458.690000000017</v>
      </c>
    </row>
    <row r="51" spans="1:9" x14ac:dyDescent="0.2">
      <c r="A51" s="126"/>
      <c r="B51" s="127"/>
      <c r="C51" s="127" t="s">
        <v>15</v>
      </c>
      <c r="D51" s="127"/>
      <c r="E51" s="128">
        <v>21103.47</v>
      </c>
      <c r="F51" s="129">
        <v>70975</v>
      </c>
      <c r="G51" s="130">
        <v>53000</v>
      </c>
      <c r="H51" s="130">
        <f t="shared" si="0"/>
        <v>39078.47</v>
      </c>
      <c r="I51" s="131">
        <f>H51</f>
        <v>39078.47</v>
      </c>
    </row>
    <row r="52" spans="1:9" ht="18.75" thickBot="1" x14ac:dyDescent="0.4">
      <c r="A52" s="132" t="s">
        <v>2</v>
      </c>
      <c r="B52" s="133"/>
      <c r="C52" s="133"/>
      <c r="D52" s="133"/>
      <c r="E52" s="134">
        <f>E48+E49+E50+E51</f>
        <v>528343.94000000006</v>
      </c>
      <c r="F52" s="135">
        <f>F48+F49+F50+F51</f>
        <v>235587.79</v>
      </c>
      <c r="G52" s="135">
        <f>G48+G49+G50+G51</f>
        <v>485688.23</v>
      </c>
      <c r="H52" s="135">
        <f>H48+H49+H50+H51</f>
        <v>278243.50000000012</v>
      </c>
      <c r="I52" s="136">
        <f>I48+I49+I50+I51</f>
        <v>166797.06</v>
      </c>
    </row>
    <row r="53" spans="1:9" ht="18.75" thickTop="1" x14ac:dyDescent="0.35">
      <c r="A53" s="137"/>
      <c r="B53" s="115"/>
      <c r="C53" s="115"/>
      <c r="D53" s="81"/>
      <c r="E53" s="81"/>
      <c r="F53" s="118"/>
      <c r="G53" s="119"/>
      <c r="H53" s="138"/>
      <c r="I53" s="138"/>
    </row>
    <row r="54" spans="1:9" ht="18" x14ac:dyDescent="0.35">
      <c r="A54" s="137"/>
      <c r="B54" s="115"/>
      <c r="C54" s="115"/>
      <c r="D54" s="81"/>
      <c r="E54" s="81"/>
      <c r="F54" s="118"/>
      <c r="G54" s="139"/>
      <c r="H54" s="140"/>
      <c r="I54" s="140"/>
    </row>
    <row r="55" spans="1:9" ht="18" x14ac:dyDescent="0.35">
      <c r="A55" s="141"/>
      <c r="B55" s="142"/>
      <c r="C55" s="142"/>
      <c r="D55" s="143"/>
      <c r="E55" s="143"/>
      <c r="F55" s="140"/>
      <c r="G55" s="140"/>
      <c r="H55" s="140"/>
      <c r="I55" s="140"/>
    </row>
    <row r="56" spans="1:9" x14ac:dyDescent="0.2">
      <c r="A56" s="144"/>
      <c r="B56" s="144"/>
      <c r="C56" s="144"/>
      <c r="D56" s="144"/>
      <c r="E56" s="144"/>
      <c r="F56" s="144"/>
      <c r="G56" s="144"/>
      <c r="H56" s="144"/>
      <c r="I56" s="144"/>
    </row>
    <row r="57" spans="1:9" x14ac:dyDescent="0.2">
      <c r="A57" s="144"/>
      <c r="B57" s="144"/>
      <c r="C57" s="144"/>
      <c r="D57" s="144"/>
      <c r="E57" s="144"/>
      <c r="F57" s="144"/>
      <c r="G57" s="144"/>
      <c r="H57" s="144"/>
      <c r="I57" s="144"/>
    </row>
  </sheetData>
  <mergeCells count="11">
    <mergeCell ref="A2:D2"/>
    <mergeCell ref="E2:I2"/>
    <mergeCell ref="E3:I3"/>
    <mergeCell ref="E4:I4"/>
    <mergeCell ref="H43:I43"/>
    <mergeCell ref="F45:F46"/>
    <mergeCell ref="E5:I5"/>
    <mergeCell ref="E7:I7"/>
    <mergeCell ref="H12:I12"/>
    <mergeCell ref="A31:I33"/>
    <mergeCell ref="A41:I41"/>
  </mergeCells>
  <phoneticPr fontId="10" type="noConversion"/>
  <printOptions horizontalCentered="1"/>
  <pageMargins left="0.78740157480314965" right="0" top="0.59055118110236227" bottom="0.39370078740157483" header="0.51181102362204722" footer="0.51181102362204722"/>
  <pageSetup paperSize="9" scale="85" firstPageNumber="299" orientation="portrait" useFirstPageNumber="1" r:id="rId1"/>
  <headerFooter alignWithMargins="0">
    <oddFooter>&amp;L&amp;"Arial,Kurzíva"&amp;9Zastupitelstvo Olomouckého kraje 29.6.2012
5.- Rozpočet Olomouckého kraje 2011-závěrečný účet 
Příloha č.14: Financování hospodaření příspěvkových organizací Olomouckého kraje&amp;R&amp;"Arial,Kurzíva"&amp;9Strana &amp;P (celkem 470)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7"/>
  <dimension ref="A1:J58"/>
  <sheetViews>
    <sheetView zoomScale="110" zoomScaleNormal="110" workbookViewId="0">
      <selection activeCell="I39" sqref="I39"/>
    </sheetView>
  </sheetViews>
  <sheetFormatPr defaultRowHeight="12.75" x14ac:dyDescent="0.2"/>
  <cols>
    <col min="1" max="1" width="7.5703125" style="55" customWidth="1"/>
    <col min="2" max="2" width="2.5703125" style="55" customWidth="1"/>
    <col min="3" max="3" width="8.42578125" style="55" customWidth="1"/>
    <col min="4" max="4" width="8.28515625" style="55" customWidth="1"/>
    <col min="5" max="5" width="14.7109375" style="55" customWidth="1"/>
    <col min="6" max="6" width="15.5703125" style="55" customWidth="1"/>
    <col min="7" max="8" width="14.7109375" style="55" customWidth="1"/>
    <col min="9" max="9" width="15.42578125" style="55" customWidth="1"/>
    <col min="10" max="10" width="18.85546875" style="56" customWidth="1"/>
    <col min="11" max="11" width="15.42578125" style="56" customWidth="1"/>
    <col min="12" max="16384" width="9.140625" style="56"/>
  </cols>
  <sheetData>
    <row r="1" spans="1:9" ht="19.5" x14ac:dyDescent="0.4">
      <c r="A1" s="53" t="s">
        <v>26</v>
      </c>
      <c r="B1" s="54"/>
      <c r="C1" s="54"/>
      <c r="D1" s="54"/>
    </row>
    <row r="2" spans="1:9" ht="19.5" x14ac:dyDescent="0.4">
      <c r="A2" s="385" t="s">
        <v>112</v>
      </c>
      <c r="B2" s="385"/>
      <c r="C2" s="385"/>
      <c r="D2" s="385"/>
      <c r="E2" s="403" t="s">
        <v>125</v>
      </c>
      <c r="F2" s="403"/>
      <c r="G2" s="403"/>
      <c r="H2" s="403"/>
      <c r="I2" s="403"/>
    </row>
    <row r="3" spans="1:9" ht="9.75" customHeight="1" x14ac:dyDescent="0.4">
      <c r="A3" s="57"/>
      <c r="B3" s="57"/>
      <c r="C3" s="57"/>
      <c r="D3" s="57"/>
      <c r="E3" s="388" t="s">
        <v>113</v>
      </c>
      <c r="F3" s="388"/>
      <c r="G3" s="388"/>
      <c r="H3" s="388"/>
      <c r="I3" s="388"/>
    </row>
    <row r="4" spans="1:9" ht="15.75" x14ac:dyDescent="0.25">
      <c r="A4" s="59" t="s">
        <v>27</v>
      </c>
      <c r="E4" s="401" t="s">
        <v>163</v>
      </c>
      <c r="F4" s="401"/>
      <c r="G4" s="401"/>
      <c r="H4" s="401"/>
      <c r="I4" s="401"/>
    </row>
    <row r="5" spans="1:9" ht="9.75" customHeight="1" x14ac:dyDescent="0.25">
      <c r="A5" s="59"/>
      <c r="E5" s="388" t="s">
        <v>113</v>
      </c>
      <c r="F5" s="388"/>
      <c r="G5" s="388"/>
      <c r="H5" s="388"/>
      <c r="I5" s="388"/>
    </row>
    <row r="6" spans="1:9" ht="19.5" x14ac:dyDescent="0.4">
      <c r="A6" s="60" t="s">
        <v>24</v>
      </c>
      <c r="E6" s="61" t="s">
        <v>164</v>
      </c>
      <c r="F6" s="62"/>
      <c r="G6" s="63" t="s">
        <v>39</v>
      </c>
      <c r="H6" s="64">
        <v>1101</v>
      </c>
    </row>
    <row r="7" spans="1:9" ht="7.5" customHeight="1" x14ac:dyDescent="0.4">
      <c r="A7" s="60"/>
      <c r="E7" s="388" t="s">
        <v>114</v>
      </c>
      <c r="F7" s="388"/>
      <c r="G7" s="388"/>
      <c r="H7" s="388"/>
      <c r="I7" s="388"/>
    </row>
    <row r="8" spans="1:9" ht="2.25" customHeight="1" x14ac:dyDescent="0.4">
      <c r="A8" s="60"/>
      <c r="E8" s="65"/>
      <c r="F8" s="65"/>
      <c r="G8" s="65"/>
      <c r="H8" s="63"/>
      <c r="I8" s="65"/>
    </row>
    <row r="9" spans="1:9" ht="37.5" customHeight="1" x14ac:dyDescent="0.2">
      <c r="F9" s="66"/>
    </row>
    <row r="10" spans="1:9" ht="18.75" x14ac:dyDescent="0.4">
      <c r="A10" s="67"/>
      <c r="B10" s="68"/>
      <c r="C10" s="68"/>
      <c r="D10" s="68"/>
      <c r="E10" s="69" t="s">
        <v>19</v>
      </c>
      <c r="F10" s="69" t="s">
        <v>22</v>
      </c>
      <c r="G10" s="70" t="s">
        <v>0</v>
      </c>
      <c r="H10" s="71" t="s">
        <v>17</v>
      </c>
      <c r="I10" s="71"/>
    </row>
    <row r="11" spans="1:9" ht="18.75" x14ac:dyDescent="0.4">
      <c r="A11" s="72"/>
      <c r="B11" s="72"/>
      <c r="C11" s="72"/>
      <c r="D11" s="72"/>
      <c r="E11" s="69" t="s">
        <v>20</v>
      </c>
      <c r="F11" s="69" t="s">
        <v>20</v>
      </c>
      <c r="G11" s="70" t="s">
        <v>18</v>
      </c>
      <c r="H11" s="73" t="s">
        <v>1</v>
      </c>
      <c r="I11" s="74" t="s">
        <v>16</v>
      </c>
    </row>
    <row r="12" spans="1:9" ht="15" x14ac:dyDescent="0.2">
      <c r="A12" s="72"/>
      <c r="B12" s="72"/>
      <c r="C12" s="72"/>
      <c r="D12" s="72"/>
      <c r="E12" s="69" t="s">
        <v>2</v>
      </c>
      <c r="F12" s="69" t="s">
        <v>2</v>
      </c>
      <c r="G12" s="75"/>
      <c r="H12" s="391" t="s">
        <v>299</v>
      </c>
      <c r="I12" s="391"/>
    </row>
    <row r="13" spans="1:9" ht="15" x14ac:dyDescent="0.2">
      <c r="A13" s="72"/>
      <c r="B13" s="72"/>
      <c r="C13" s="72"/>
      <c r="D13" s="72"/>
      <c r="E13" s="69"/>
      <c r="F13" s="69"/>
      <c r="G13" s="75"/>
      <c r="H13" s="25"/>
      <c r="I13" s="76"/>
    </row>
    <row r="14" spans="1:9" ht="18.75" x14ac:dyDescent="0.4">
      <c r="A14" s="77" t="s">
        <v>21</v>
      </c>
      <c r="B14" s="77"/>
      <c r="C14" s="78"/>
      <c r="D14" s="79"/>
      <c r="E14" s="80"/>
      <c r="F14" s="80"/>
      <c r="G14" s="81"/>
      <c r="H14" s="72"/>
      <c r="I14" s="72"/>
    </row>
    <row r="15" spans="1:9" ht="19.5" x14ac:dyDescent="0.4">
      <c r="A15" s="82" t="s">
        <v>3</v>
      </c>
      <c r="B15" s="77"/>
      <c r="C15" s="78"/>
      <c r="D15" s="79"/>
      <c r="E15" s="302">
        <v>4648000</v>
      </c>
      <c r="F15" s="303">
        <v>33819554.219999999</v>
      </c>
      <c r="G15" s="26">
        <f>H15+I15</f>
        <v>33871137.730000004</v>
      </c>
      <c r="H15" s="302">
        <v>33739733.520000003</v>
      </c>
      <c r="I15" s="302">
        <v>131404.21</v>
      </c>
    </row>
    <row r="16" spans="1:9" ht="16.5" x14ac:dyDescent="0.35">
      <c r="A16" s="2"/>
      <c r="B16" s="68"/>
      <c r="C16" s="68"/>
      <c r="D16" s="68"/>
      <c r="E16" s="83"/>
      <c r="F16" s="83"/>
      <c r="G16" s="83"/>
      <c r="H16" s="83"/>
      <c r="I16" s="83"/>
    </row>
    <row r="17" spans="1:9" ht="19.5" x14ac:dyDescent="0.4">
      <c r="A17" s="82" t="s">
        <v>4</v>
      </c>
      <c r="B17" s="3"/>
      <c r="C17" s="3"/>
      <c r="D17" s="3"/>
      <c r="E17" s="302">
        <v>4648000</v>
      </c>
      <c r="F17" s="303">
        <v>33491945.690000001</v>
      </c>
      <c r="G17" s="26">
        <f>H17+I17</f>
        <v>34121105.5</v>
      </c>
      <c r="H17" s="302">
        <v>33768331.5</v>
      </c>
      <c r="I17" s="302">
        <v>352774</v>
      </c>
    </row>
    <row r="18" spans="1:9" ht="18" x14ac:dyDescent="0.35">
      <c r="A18" s="2"/>
      <c r="B18" s="3"/>
      <c r="C18" s="3"/>
      <c r="D18" s="3"/>
      <c r="E18" s="26"/>
      <c r="F18" s="27"/>
      <c r="G18" s="26"/>
      <c r="H18" s="28"/>
      <c r="I18" s="28"/>
    </row>
    <row r="19" spans="1:9" ht="18" x14ac:dyDescent="0.35">
      <c r="A19" s="2"/>
      <c r="B19" s="3"/>
      <c r="C19" s="3"/>
      <c r="D19" s="3"/>
      <c r="E19" s="84"/>
      <c r="F19" s="84"/>
      <c r="G19" s="85"/>
      <c r="H19" s="1"/>
      <c r="I19" s="1"/>
    </row>
    <row r="20" spans="1:9" ht="19.5" x14ac:dyDescent="0.4">
      <c r="A20" s="86" t="s">
        <v>14</v>
      </c>
      <c r="B20" s="84"/>
      <c r="C20" s="84"/>
      <c r="D20" s="84"/>
      <c r="E20" s="84"/>
      <c r="F20" s="84"/>
      <c r="G20" s="87"/>
      <c r="H20" s="85"/>
      <c r="I20" s="85"/>
    </row>
    <row r="21" spans="1:9" ht="18" x14ac:dyDescent="0.35">
      <c r="A21" s="84"/>
      <c r="B21" s="84"/>
      <c r="C21" s="88" t="s">
        <v>115</v>
      </c>
      <c r="D21" s="84"/>
      <c r="E21" s="84"/>
      <c r="F21" s="84"/>
      <c r="G21" s="29">
        <f>H21+I21</f>
        <v>0</v>
      </c>
      <c r="H21" s="30">
        <v>0</v>
      </c>
      <c r="I21" s="30">
        <v>0</v>
      </c>
    </row>
    <row r="22" spans="1:9" ht="18" x14ac:dyDescent="0.35">
      <c r="A22" s="84"/>
      <c r="B22" s="84"/>
      <c r="C22" s="88"/>
      <c r="D22" s="84"/>
      <c r="E22" s="84"/>
      <c r="F22" s="84"/>
      <c r="G22" s="29"/>
      <c r="H22" s="30"/>
      <c r="I22" s="30"/>
    </row>
    <row r="23" spans="1:9" ht="22.5" x14ac:dyDescent="0.45">
      <c r="A23" s="89" t="s">
        <v>116</v>
      </c>
      <c r="B23" s="89"/>
      <c r="C23" s="90"/>
      <c r="D23" s="89"/>
      <c r="E23" s="89"/>
      <c r="F23" s="89"/>
      <c r="G23" s="91">
        <f>G17-G15-G21</f>
        <v>249967.76999999583</v>
      </c>
      <c r="H23" s="91">
        <f>H17-H15-H21</f>
        <v>28597.979999996722</v>
      </c>
      <c r="I23" s="91">
        <f>I17-I15-I21</f>
        <v>221369.79</v>
      </c>
    </row>
    <row r="25" spans="1:9" x14ac:dyDescent="0.2">
      <c r="H25" s="92"/>
    </row>
    <row r="27" spans="1:9" ht="19.5" x14ac:dyDescent="0.4">
      <c r="A27" s="77" t="s">
        <v>5</v>
      </c>
      <c r="B27" s="77" t="s">
        <v>117</v>
      </c>
      <c r="C27" s="77"/>
      <c r="D27" s="3"/>
      <c r="E27" s="3"/>
      <c r="F27" s="72"/>
      <c r="G27" s="93">
        <f>SUM(G28:G30)</f>
        <v>249967.77</v>
      </c>
      <c r="H27" s="94"/>
      <c r="I27" s="95"/>
    </row>
    <row r="28" spans="1:9" ht="18.75" x14ac:dyDescent="0.4">
      <c r="A28" s="96"/>
      <c r="B28" s="96"/>
      <c r="C28" s="97" t="s">
        <v>28</v>
      </c>
      <c r="D28" s="98"/>
      <c r="E28" s="99"/>
      <c r="F28" s="92" t="s">
        <v>6</v>
      </c>
      <c r="G28" s="30">
        <v>15000</v>
      </c>
      <c r="H28" s="94"/>
      <c r="I28" s="95"/>
    </row>
    <row r="29" spans="1:9" ht="18.75" x14ac:dyDescent="0.4">
      <c r="A29" s="96"/>
      <c r="B29" s="96"/>
      <c r="C29" s="97"/>
      <c r="D29" s="98"/>
      <c r="E29" s="99"/>
      <c r="F29" s="92" t="s">
        <v>7</v>
      </c>
      <c r="G29" s="30">
        <v>234967.77</v>
      </c>
      <c r="H29" s="94"/>
      <c r="I29" s="95"/>
    </row>
    <row r="30" spans="1:9" ht="18.75" x14ac:dyDescent="0.4">
      <c r="A30" s="96"/>
      <c r="B30" s="96"/>
      <c r="C30" s="97" t="s">
        <v>29</v>
      </c>
      <c r="D30" s="98"/>
      <c r="E30" s="99"/>
      <c r="F30" s="92" t="s">
        <v>235</v>
      </c>
      <c r="G30" s="100">
        <v>0</v>
      </c>
      <c r="H30" s="101"/>
      <c r="I30" s="95"/>
    </row>
    <row r="31" spans="1:9" x14ac:dyDescent="0.2">
      <c r="A31" s="408"/>
      <c r="B31" s="408"/>
      <c r="C31" s="408"/>
      <c r="D31" s="408"/>
      <c r="E31" s="408"/>
      <c r="F31" s="408"/>
      <c r="G31" s="408"/>
      <c r="H31" s="408"/>
      <c r="I31" s="408"/>
    </row>
    <row r="32" spans="1:9" x14ac:dyDescent="0.2">
      <c r="A32" s="408"/>
      <c r="B32" s="408"/>
      <c r="C32" s="408"/>
      <c r="D32" s="408"/>
      <c r="E32" s="408"/>
      <c r="F32" s="408"/>
      <c r="G32" s="408"/>
      <c r="H32" s="408"/>
      <c r="I32" s="408"/>
    </row>
    <row r="33" spans="1:10" x14ac:dyDescent="0.2">
      <c r="A33" s="408"/>
      <c r="B33" s="408"/>
      <c r="C33" s="408"/>
      <c r="D33" s="408"/>
      <c r="E33" s="408"/>
      <c r="F33" s="408"/>
      <c r="G33" s="408"/>
      <c r="H33" s="408"/>
      <c r="I33" s="408"/>
    </row>
    <row r="34" spans="1:10" x14ac:dyDescent="0.2">
      <c r="A34" s="102"/>
      <c r="B34" s="102"/>
      <c r="C34" s="102"/>
      <c r="D34" s="102"/>
      <c r="E34" s="102"/>
      <c r="F34" s="102"/>
      <c r="G34" s="102"/>
      <c r="H34" s="102"/>
      <c r="I34" s="102"/>
    </row>
    <row r="35" spans="1:10" ht="19.5" x14ac:dyDescent="0.4">
      <c r="A35" s="77" t="s">
        <v>30</v>
      </c>
      <c r="B35" s="77" t="s">
        <v>31</v>
      </c>
      <c r="C35" s="77"/>
      <c r="D35" s="103"/>
      <c r="E35" s="81"/>
      <c r="F35" s="3"/>
      <c r="G35" s="104"/>
      <c r="H35" s="95"/>
      <c r="I35" s="95"/>
    </row>
    <row r="36" spans="1:10" ht="18.75" x14ac:dyDescent="0.4">
      <c r="A36" s="77"/>
      <c r="B36" s="77"/>
      <c r="C36" s="77"/>
      <c r="D36" s="103"/>
      <c r="F36" s="105" t="s">
        <v>119</v>
      </c>
      <c r="G36" s="106" t="s">
        <v>0</v>
      </c>
      <c r="H36" s="72"/>
      <c r="I36" s="107" t="s">
        <v>120</v>
      </c>
    </row>
    <row r="37" spans="1:10" ht="16.5" x14ac:dyDescent="0.35">
      <c r="A37" s="108" t="s">
        <v>32</v>
      </c>
      <c r="B37" s="109"/>
      <c r="C37" s="2"/>
      <c r="D37" s="109"/>
      <c r="E37" s="81"/>
      <c r="F37" s="110">
        <v>0</v>
      </c>
      <c r="G37" s="110">
        <v>0</v>
      </c>
      <c r="H37" s="305"/>
      <c r="I37" s="111" t="s">
        <v>237</v>
      </c>
    </row>
    <row r="38" spans="1:10" ht="16.5" x14ac:dyDescent="0.35">
      <c r="A38" s="108" t="s">
        <v>121</v>
      </c>
      <c r="B38" s="109"/>
      <c r="C38" s="2"/>
      <c r="D38" s="112"/>
      <c r="E38" s="112"/>
      <c r="F38" s="110">
        <v>306441</v>
      </c>
      <c r="G38" s="110">
        <v>306839</v>
      </c>
      <c r="H38" s="305"/>
      <c r="I38" s="111">
        <f>G38/F38</f>
        <v>1.0012987818209704</v>
      </c>
    </row>
    <row r="39" spans="1:10" ht="16.5" x14ac:dyDescent="0.35">
      <c r="A39" s="108" t="s">
        <v>122</v>
      </c>
      <c r="B39" s="109"/>
      <c r="C39" s="2"/>
      <c r="D39" s="112"/>
      <c r="E39" s="112"/>
      <c r="F39" s="110">
        <v>0</v>
      </c>
      <c r="G39" s="110">
        <v>0</v>
      </c>
      <c r="H39" s="305"/>
      <c r="I39" s="114" t="s">
        <v>237</v>
      </c>
    </row>
    <row r="40" spans="1:10" ht="16.5" x14ac:dyDescent="0.35">
      <c r="A40" s="108" t="s">
        <v>232</v>
      </c>
      <c r="B40" s="109"/>
      <c r="C40" s="2"/>
      <c r="D40" s="81"/>
      <c r="E40" s="81"/>
      <c r="F40" s="110">
        <v>230000</v>
      </c>
      <c r="G40" s="110">
        <v>230000</v>
      </c>
      <c r="H40" s="305"/>
      <c r="I40" s="111">
        <f>G40/F40</f>
        <v>1</v>
      </c>
    </row>
    <row r="41" spans="1:10" ht="18" x14ac:dyDescent="0.35">
      <c r="A41" s="108" t="s">
        <v>233</v>
      </c>
      <c r="B41" s="115"/>
      <c r="C41" s="115"/>
      <c r="D41" s="81"/>
      <c r="E41" s="81"/>
      <c r="F41" s="153">
        <v>0</v>
      </c>
      <c r="G41" s="154">
        <v>0</v>
      </c>
      <c r="H41" s="305"/>
      <c r="I41" s="114" t="s">
        <v>237</v>
      </c>
      <c r="J41" s="58"/>
    </row>
    <row r="42" spans="1:10" ht="15" customHeight="1" x14ac:dyDescent="0.2">
      <c r="A42" s="402" t="s">
        <v>307</v>
      </c>
      <c r="B42" s="398"/>
      <c r="C42" s="398"/>
      <c r="D42" s="398"/>
      <c r="E42" s="398"/>
      <c r="F42" s="398"/>
      <c r="G42" s="398"/>
      <c r="H42" s="398"/>
      <c r="I42" s="398"/>
    </row>
    <row r="43" spans="1:10" ht="15" customHeight="1" x14ac:dyDescent="0.2">
      <c r="A43" s="117"/>
      <c r="B43" s="117"/>
      <c r="C43" s="117"/>
      <c r="D43" s="117"/>
      <c r="E43" s="117"/>
      <c r="F43" s="117"/>
      <c r="G43" s="117"/>
      <c r="H43" s="117"/>
      <c r="I43" s="117"/>
    </row>
    <row r="44" spans="1:10" ht="19.5" thickBot="1" x14ac:dyDescent="0.45">
      <c r="A44" s="77" t="s">
        <v>11</v>
      </c>
      <c r="B44" s="77" t="s">
        <v>12</v>
      </c>
      <c r="C44" s="79"/>
      <c r="D44" s="81"/>
      <c r="E44" s="81"/>
      <c r="F44" s="118"/>
      <c r="G44" s="119"/>
      <c r="H44" s="394" t="s">
        <v>123</v>
      </c>
      <c r="I44" s="395"/>
    </row>
    <row r="45" spans="1:10" ht="18.75" thickTop="1" x14ac:dyDescent="0.35">
      <c r="A45" s="281"/>
      <c r="B45" s="282"/>
      <c r="C45" s="283"/>
      <c r="D45" s="282"/>
      <c r="E45" s="284" t="s">
        <v>297</v>
      </c>
      <c r="F45" s="285" t="s">
        <v>9</v>
      </c>
      <c r="G45" s="286" t="s">
        <v>10</v>
      </c>
      <c r="H45" s="287" t="s">
        <v>13</v>
      </c>
      <c r="I45" s="288" t="s">
        <v>124</v>
      </c>
    </row>
    <row r="46" spans="1:10" x14ac:dyDescent="0.2">
      <c r="A46" s="289"/>
      <c r="B46" s="290"/>
      <c r="C46" s="290"/>
      <c r="D46" s="290"/>
      <c r="E46" s="289"/>
      <c r="F46" s="390"/>
      <c r="G46" s="291"/>
      <c r="H46" s="292">
        <v>40908</v>
      </c>
      <c r="I46" s="293">
        <v>40908</v>
      </c>
    </row>
    <row r="47" spans="1:10" x14ac:dyDescent="0.2">
      <c r="A47" s="289"/>
      <c r="B47" s="290"/>
      <c r="C47" s="290"/>
      <c r="D47" s="290"/>
      <c r="E47" s="289"/>
      <c r="F47" s="390"/>
      <c r="G47" s="294"/>
      <c r="H47" s="294"/>
      <c r="I47" s="295"/>
    </row>
    <row r="48" spans="1:10" ht="13.5" thickBot="1" x14ac:dyDescent="0.25">
      <c r="A48" s="296"/>
      <c r="B48" s="297"/>
      <c r="C48" s="297"/>
      <c r="D48" s="297"/>
      <c r="E48" s="296"/>
      <c r="F48" s="298"/>
      <c r="G48" s="299"/>
      <c r="H48" s="299"/>
      <c r="I48" s="300"/>
    </row>
    <row r="49" spans="1:9" ht="13.5" thickTop="1" x14ac:dyDescent="0.2">
      <c r="A49" s="120"/>
      <c r="B49" s="121"/>
      <c r="C49" s="121" t="s">
        <v>6</v>
      </c>
      <c r="D49" s="121"/>
      <c r="E49" s="122">
        <v>100</v>
      </c>
      <c r="F49" s="123">
        <v>15000</v>
      </c>
      <c r="G49" s="124">
        <v>4800</v>
      </c>
      <c r="H49" s="124">
        <f>E49+F49-G49</f>
        <v>10300</v>
      </c>
      <c r="I49" s="125">
        <f>H49</f>
        <v>10300</v>
      </c>
    </row>
    <row r="50" spans="1:9" x14ac:dyDescent="0.2">
      <c r="A50" s="126"/>
      <c r="B50" s="127"/>
      <c r="C50" s="127" t="s">
        <v>8</v>
      </c>
      <c r="D50" s="127"/>
      <c r="E50" s="128">
        <v>410366.99</v>
      </c>
      <c r="F50" s="129">
        <v>159589</v>
      </c>
      <c r="G50" s="130">
        <v>183425</v>
      </c>
      <c r="H50" s="130">
        <f>E50+F50-G50</f>
        <v>386530.99</v>
      </c>
      <c r="I50" s="131">
        <v>237682.99</v>
      </c>
    </row>
    <row r="51" spans="1:9" x14ac:dyDescent="0.2">
      <c r="A51" s="126"/>
      <c r="B51" s="127"/>
      <c r="C51" s="127" t="s">
        <v>7</v>
      </c>
      <c r="D51" s="127"/>
      <c r="E51" s="128">
        <v>16280.43</v>
      </c>
      <c r="F51" s="129">
        <f>182872.19+16280.43+517727.1</f>
        <v>716879.72</v>
      </c>
      <c r="G51" s="130">
        <v>16280.43</v>
      </c>
      <c r="H51" s="130">
        <f t="shared" ref="H51:H52" si="0">E51+F51-G51</f>
        <v>716879.72</v>
      </c>
      <c r="I51" s="131">
        <f>H51</f>
        <v>716879.72</v>
      </c>
    </row>
    <row r="52" spans="1:9" x14ac:dyDescent="0.2">
      <c r="A52" s="126"/>
      <c r="B52" s="127"/>
      <c r="C52" s="127" t="s">
        <v>15</v>
      </c>
      <c r="D52" s="127"/>
      <c r="E52" s="128">
        <v>117645</v>
      </c>
      <c r="F52" s="129">
        <v>328019</v>
      </c>
      <c r="G52" s="130">
        <v>230000</v>
      </c>
      <c r="H52" s="130">
        <f t="shared" si="0"/>
        <v>215664</v>
      </c>
      <c r="I52" s="131">
        <f>H52</f>
        <v>215664</v>
      </c>
    </row>
    <row r="53" spans="1:9" ht="18.75" thickBot="1" x14ac:dyDescent="0.4">
      <c r="A53" s="132" t="s">
        <v>2</v>
      </c>
      <c r="B53" s="133"/>
      <c r="C53" s="133"/>
      <c r="D53" s="133"/>
      <c r="E53" s="134">
        <f>E49+E50+E51+E52</f>
        <v>544392.41999999993</v>
      </c>
      <c r="F53" s="135">
        <f>F49+F50+F51+F52</f>
        <v>1219487.72</v>
      </c>
      <c r="G53" s="135">
        <f>G49+G50+G51+G52</f>
        <v>434505.43</v>
      </c>
      <c r="H53" s="135">
        <f>H49+H50+H51+H52</f>
        <v>1329374.71</v>
      </c>
      <c r="I53" s="136">
        <f>I49+I50+I51+I52</f>
        <v>1180526.71</v>
      </c>
    </row>
    <row r="54" spans="1:9" ht="18.75" thickTop="1" x14ac:dyDescent="0.35">
      <c r="A54" s="137"/>
      <c r="B54" s="115"/>
      <c r="C54" s="115"/>
      <c r="D54" s="81"/>
      <c r="E54" s="81"/>
      <c r="F54" s="118"/>
      <c r="G54" s="119"/>
      <c r="H54" s="138"/>
      <c r="I54" s="138"/>
    </row>
    <row r="55" spans="1:9" ht="18" x14ac:dyDescent="0.35">
      <c r="A55" s="137"/>
      <c r="B55" s="115"/>
      <c r="C55" s="115"/>
      <c r="D55" s="81"/>
      <c r="E55" s="81"/>
      <c r="F55" s="118"/>
      <c r="G55" s="139"/>
      <c r="H55" s="140"/>
      <c r="I55" s="140"/>
    </row>
    <row r="56" spans="1:9" ht="18" x14ac:dyDescent="0.35">
      <c r="A56" s="141"/>
      <c r="B56" s="142"/>
      <c r="C56" s="142"/>
      <c r="D56" s="143"/>
      <c r="E56" s="143"/>
      <c r="F56" s="140"/>
      <c r="G56" s="140"/>
      <c r="H56" s="140"/>
      <c r="I56" s="140"/>
    </row>
    <row r="57" spans="1:9" x14ac:dyDescent="0.2">
      <c r="A57" s="144"/>
      <c r="B57" s="144"/>
      <c r="C57" s="144"/>
      <c r="D57" s="144"/>
      <c r="E57" s="144"/>
      <c r="F57" s="144"/>
      <c r="G57" s="144"/>
      <c r="H57" s="144"/>
      <c r="I57" s="144"/>
    </row>
    <row r="58" spans="1:9" x14ac:dyDescent="0.2">
      <c r="A58" s="144"/>
      <c r="B58" s="144"/>
      <c r="C58" s="144"/>
      <c r="D58" s="144"/>
      <c r="E58" s="144"/>
      <c r="F58" s="144"/>
      <c r="G58" s="144"/>
      <c r="H58" s="144"/>
      <c r="I58" s="144"/>
    </row>
  </sheetData>
  <mergeCells count="11">
    <mergeCell ref="A2:D2"/>
    <mergeCell ref="E2:I2"/>
    <mergeCell ref="E3:I3"/>
    <mergeCell ref="E4:I4"/>
    <mergeCell ref="H44:I44"/>
    <mergeCell ref="F46:F47"/>
    <mergeCell ref="E5:I5"/>
    <mergeCell ref="E7:I7"/>
    <mergeCell ref="H12:I12"/>
    <mergeCell ref="A31:I33"/>
    <mergeCell ref="A42:I42"/>
  </mergeCells>
  <phoneticPr fontId="10" type="noConversion"/>
  <printOptions horizontalCentered="1"/>
  <pageMargins left="0.78740157480314965" right="0" top="0.59055118110236227" bottom="0.39370078740157483" header="0.51181102362204722" footer="0.51181102362204722"/>
  <pageSetup paperSize="9" scale="85" firstPageNumber="300" orientation="portrait" useFirstPageNumber="1" r:id="rId1"/>
  <headerFooter alignWithMargins="0">
    <oddFooter>&amp;L&amp;"Arial,Kurzíva"&amp;9Zastupitelstvo Olomouckého kraje 29.6.2012
5.- Rozpočet Olomouckého kraje 2011-závěrečný účet 
Příloha č.14: Financování hospodaření příspěvkových organizací Olomouckého kraje&amp;R&amp;"Arial,Kurzíva"&amp;9Strana &amp;P (celkem 470)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8"/>
  <dimension ref="A1:J57"/>
  <sheetViews>
    <sheetView zoomScale="110" zoomScaleNormal="110" workbookViewId="0">
      <selection activeCell="K33" sqref="K33"/>
    </sheetView>
  </sheetViews>
  <sheetFormatPr defaultRowHeight="12.75" x14ac:dyDescent="0.2"/>
  <cols>
    <col min="1" max="1" width="7.5703125" style="55" customWidth="1"/>
    <col min="2" max="2" width="2.5703125" style="55" customWidth="1"/>
    <col min="3" max="3" width="8.42578125" style="55" customWidth="1"/>
    <col min="4" max="4" width="8.28515625" style="55" customWidth="1"/>
    <col min="5" max="5" width="14.7109375" style="55" customWidth="1"/>
    <col min="6" max="6" width="15.5703125" style="55" customWidth="1"/>
    <col min="7" max="8" width="14.7109375" style="55" customWidth="1"/>
    <col min="9" max="9" width="15.140625" style="55" customWidth="1"/>
    <col min="10" max="10" width="18.85546875" style="56" customWidth="1"/>
    <col min="11" max="11" width="17.42578125" style="56" customWidth="1"/>
    <col min="12" max="16384" width="9.140625" style="56"/>
  </cols>
  <sheetData>
    <row r="1" spans="1:9" ht="19.5" x14ac:dyDescent="0.4">
      <c r="A1" s="53" t="s">
        <v>26</v>
      </c>
      <c r="B1" s="54"/>
      <c r="C1" s="54"/>
      <c r="D1" s="54"/>
    </row>
    <row r="2" spans="1:9" ht="19.5" x14ac:dyDescent="0.4">
      <c r="A2" s="385" t="s">
        <v>112</v>
      </c>
      <c r="B2" s="385"/>
      <c r="C2" s="385"/>
      <c r="D2" s="385"/>
      <c r="E2" s="403" t="s">
        <v>132</v>
      </c>
      <c r="F2" s="403"/>
      <c r="G2" s="403"/>
      <c r="H2" s="403"/>
      <c r="I2" s="403"/>
    </row>
    <row r="3" spans="1:9" ht="9.75" customHeight="1" x14ac:dyDescent="0.4">
      <c r="A3" s="57"/>
      <c r="B3" s="57"/>
      <c r="C3" s="57"/>
      <c r="D3" s="57"/>
      <c r="E3" s="388" t="s">
        <v>113</v>
      </c>
      <c r="F3" s="388"/>
      <c r="G3" s="388"/>
      <c r="H3" s="388"/>
      <c r="I3" s="388"/>
    </row>
    <row r="4" spans="1:9" ht="15.75" x14ac:dyDescent="0.25">
      <c r="A4" s="59" t="s">
        <v>27</v>
      </c>
      <c r="E4" s="401" t="s">
        <v>279</v>
      </c>
      <c r="F4" s="401"/>
      <c r="G4" s="401"/>
      <c r="H4" s="401"/>
      <c r="I4" s="401"/>
    </row>
    <row r="5" spans="1:9" ht="9.75" customHeight="1" x14ac:dyDescent="0.25">
      <c r="A5" s="59"/>
      <c r="E5" s="388" t="s">
        <v>113</v>
      </c>
      <c r="F5" s="388"/>
      <c r="G5" s="388"/>
      <c r="H5" s="388"/>
      <c r="I5" s="388"/>
    </row>
    <row r="6" spans="1:9" ht="19.5" x14ac:dyDescent="0.4">
      <c r="A6" s="60" t="s">
        <v>24</v>
      </c>
      <c r="E6" s="61" t="s">
        <v>165</v>
      </c>
      <c r="F6" s="62"/>
      <c r="G6" s="63" t="s">
        <v>39</v>
      </c>
      <c r="H6" s="64">
        <v>1102</v>
      </c>
    </row>
    <row r="7" spans="1:9" ht="6.75" customHeight="1" x14ac:dyDescent="0.4">
      <c r="A7" s="60"/>
      <c r="E7" s="388" t="s">
        <v>114</v>
      </c>
      <c r="F7" s="388"/>
      <c r="G7" s="388"/>
      <c r="H7" s="388"/>
      <c r="I7" s="388"/>
    </row>
    <row r="8" spans="1:9" ht="1.5" customHeight="1" x14ac:dyDescent="0.4">
      <c r="A8" s="60"/>
      <c r="E8" s="65"/>
      <c r="F8" s="65"/>
      <c r="G8" s="65"/>
      <c r="H8" s="63"/>
      <c r="I8" s="65"/>
    </row>
    <row r="9" spans="1:9" ht="34.5" customHeight="1" x14ac:dyDescent="0.2">
      <c r="F9" s="66"/>
    </row>
    <row r="10" spans="1:9" ht="18.75" x14ac:dyDescent="0.4">
      <c r="A10" s="67"/>
      <c r="B10" s="68"/>
      <c r="C10" s="68"/>
      <c r="D10" s="68"/>
      <c r="E10" s="69" t="s">
        <v>19</v>
      </c>
      <c r="F10" s="69" t="s">
        <v>22</v>
      </c>
      <c r="G10" s="70" t="s">
        <v>0</v>
      </c>
      <c r="H10" s="71" t="s">
        <v>17</v>
      </c>
      <c r="I10" s="71"/>
    </row>
    <row r="11" spans="1:9" ht="18.75" x14ac:dyDescent="0.4">
      <c r="A11" s="72"/>
      <c r="B11" s="72"/>
      <c r="C11" s="72"/>
      <c r="D11" s="72"/>
      <c r="E11" s="69" t="s">
        <v>20</v>
      </c>
      <c r="F11" s="69" t="s">
        <v>20</v>
      </c>
      <c r="G11" s="70" t="s">
        <v>18</v>
      </c>
      <c r="H11" s="73" t="s">
        <v>1</v>
      </c>
      <c r="I11" s="74" t="s">
        <v>16</v>
      </c>
    </row>
    <row r="12" spans="1:9" ht="15" x14ac:dyDescent="0.2">
      <c r="A12" s="72"/>
      <c r="B12" s="72"/>
      <c r="C12" s="72"/>
      <c r="D12" s="72"/>
      <c r="E12" s="69" t="s">
        <v>2</v>
      </c>
      <c r="F12" s="69" t="s">
        <v>2</v>
      </c>
      <c r="G12" s="75"/>
      <c r="H12" s="391" t="s">
        <v>299</v>
      </c>
      <c r="I12" s="391"/>
    </row>
    <row r="13" spans="1:9" ht="15" x14ac:dyDescent="0.2">
      <c r="A13" s="72"/>
      <c r="B13" s="72"/>
      <c r="C13" s="72"/>
      <c r="D13" s="72"/>
      <c r="E13" s="69"/>
      <c r="F13" s="69"/>
      <c r="G13" s="75"/>
      <c r="H13" s="25"/>
      <c r="I13" s="76"/>
    </row>
    <row r="14" spans="1:9" ht="18.75" x14ac:dyDescent="0.4">
      <c r="A14" s="77" t="s">
        <v>21</v>
      </c>
      <c r="B14" s="77"/>
      <c r="C14" s="78"/>
      <c r="D14" s="79"/>
      <c r="E14" s="80"/>
      <c r="F14" s="80"/>
      <c r="G14" s="81"/>
      <c r="H14" s="72"/>
      <c r="I14" s="72"/>
    </row>
    <row r="15" spans="1:9" ht="19.5" x14ac:dyDescent="0.4">
      <c r="A15" s="82" t="s">
        <v>3</v>
      </c>
      <c r="B15" s="77"/>
      <c r="C15" s="78"/>
      <c r="D15" s="79"/>
      <c r="E15" s="302">
        <v>12062000</v>
      </c>
      <c r="F15" s="303">
        <v>54050243.340000004</v>
      </c>
      <c r="G15" s="26">
        <f>H15+I15</f>
        <v>55404579.57</v>
      </c>
      <c r="H15" s="302">
        <v>54884892.5</v>
      </c>
      <c r="I15" s="302">
        <v>519687.07</v>
      </c>
    </row>
    <row r="16" spans="1:9" ht="16.5" x14ac:dyDescent="0.35">
      <c r="A16" s="2"/>
      <c r="B16" s="68"/>
      <c r="C16" s="68"/>
      <c r="D16" s="68"/>
      <c r="E16" s="83"/>
      <c r="F16" s="83"/>
      <c r="G16" s="83"/>
      <c r="H16" s="83"/>
      <c r="I16" s="83"/>
    </row>
    <row r="17" spans="1:9" ht="19.5" x14ac:dyDescent="0.4">
      <c r="A17" s="82" t="s">
        <v>4</v>
      </c>
      <c r="B17" s="3"/>
      <c r="C17" s="3"/>
      <c r="D17" s="3"/>
      <c r="E17" s="302">
        <v>12062000</v>
      </c>
      <c r="F17" s="304">
        <v>54050243.340000004</v>
      </c>
      <c r="G17" s="26">
        <f>H17+I17</f>
        <v>55409703.190000005</v>
      </c>
      <c r="H17" s="302">
        <v>54432510.920000002</v>
      </c>
      <c r="I17" s="302">
        <v>977192.27</v>
      </c>
    </row>
    <row r="18" spans="1:9" ht="18" x14ac:dyDescent="0.35">
      <c r="A18" s="2"/>
      <c r="B18" s="3"/>
      <c r="C18" s="3"/>
      <c r="D18" s="3"/>
      <c r="E18" s="26"/>
      <c r="F18" s="27"/>
      <c r="G18" s="26"/>
      <c r="H18" s="28"/>
      <c r="I18" s="28"/>
    </row>
    <row r="19" spans="1:9" ht="18" x14ac:dyDescent="0.35">
      <c r="A19" s="2"/>
      <c r="B19" s="3"/>
      <c r="C19" s="3"/>
      <c r="D19" s="3"/>
      <c r="E19" s="84"/>
      <c r="F19" s="84"/>
      <c r="G19" s="85"/>
      <c r="H19" s="1"/>
      <c r="I19" s="1"/>
    </row>
    <row r="20" spans="1:9" ht="19.5" x14ac:dyDescent="0.4">
      <c r="A20" s="86" t="s">
        <v>14</v>
      </c>
      <c r="B20" s="84"/>
      <c r="C20" s="84"/>
      <c r="D20" s="84"/>
      <c r="E20" s="84"/>
      <c r="F20" s="84"/>
      <c r="G20" s="87"/>
      <c r="H20" s="85"/>
      <c r="I20" s="85"/>
    </row>
    <row r="21" spans="1:9" ht="18" x14ac:dyDescent="0.35">
      <c r="A21" s="84"/>
      <c r="B21" s="84"/>
      <c r="C21" s="88" t="s">
        <v>115</v>
      </c>
      <c r="D21" s="84"/>
      <c r="E21" s="84"/>
      <c r="F21" s="84"/>
      <c r="G21" s="29">
        <f>H21+I21</f>
        <v>0</v>
      </c>
      <c r="H21" s="30">
        <v>0</v>
      </c>
      <c r="I21" s="30">
        <v>0</v>
      </c>
    </row>
    <row r="22" spans="1:9" ht="18" x14ac:dyDescent="0.35">
      <c r="A22" s="84"/>
      <c r="B22" s="84"/>
      <c r="C22" s="88"/>
      <c r="D22" s="84"/>
      <c r="E22" s="84"/>
      <c r="F22" s="84"/>
      <c r="G22" s="29"/>
      <c r="H22" s="30"/>
      <c r="I22" s="30"/>
    </row>
    <row r="23" spans="1:9" ht="22.5" x14ac:dyDescent="0.45">
      <c r="A23" s="89" t="s">
        <v>116</v>
      </c>
      <c r="B23" s="89"/>
      <c r="C23" s="90"/>
      <c r="D23" s="89"/>
      <c r="E23" s="89"/>
      <c r="F23" s="89"/>
      <c r="G23" s="91">
        <f>G17-G15-G21</f>
        <v>5123.6200000047684</v>
      </c>
      <c r="H23" s="91">
        <f>H17-H15-H21</f>
        <v>-452381.57999999821</v>
      </c>
      <c r="I23" s="91">
        <f>I17-I15-I21</f>
        <v>457505.2</v>
      </c>
    </row>
    <row r="25" spans="1:9" x14ac:dyDescent="0.2">
      <c r="H25" s="92"/>
    </row>
    <row r="27" spans="1:9" ht="19.5" x14ac:dyDescent="0.4">
      <c r="A27" s="77" t="s">
        <v>5</v>
      </c>
      <c r="B27" s="77" t="s">
        <v>117</v>
      </c>
      <c r="C27" s="77"/>
      <c r="D27" s="3"/>
      <c r="E27" s="3"/>
      <c r="F27" s="72"/>
      <c r="G27" s="93">
        <f>SUM(G28:G30)</f>
        <v>5123.62</v>
      </c>
      <c r="H27" s="94"/>
      <c r="I27" s="95"/>
    </row>
    <row r="28" spans="1:9" ht="18.75" x14ac:dyDescent="0.4">
      <c r="A28" s="96"/>
      <c r="B28" s="96"/>
      <c r="C28" s="97" t="s">
        <v>28</v>
      </c>
      <c r="D28" s="98"/>
      <c r="E28" s="99"/>
      <c r="F28" s="92" t="s">
        <v>6</v>
      </c>
      <c r="G28" s="30">
        <v>4000</v>
      </c>
      <c r="H28" s="94"/>
      <c r="I28" s="95"/>
    </row>
    <row r="29" spans="1:9" ht="18.75" x14ac:dyDescent="0.4">
      <c r="A29" s="96"/>
      <c r="B29" s="96"/>
      <c r="C29" s="97"/>
      <c r="D29" s="98"/>
      <c r="E29" s="99"/>
      <c r="F29" s="92" t="s">
        <v>7</v>
      </c>
      <c r="G29" s="30">
        <v>1123.6199999999999</v>
      </c>
      <c r="H29" s="94"/>
      <c r="I29" s="95"/>
    </row>
    <row r="30" spans="1:9" ht="18.75" x14ac:dyDescent="0.4">
      <c r="A30" s="96"/>
      <c r="B30" s="96"/>
      <c r="C30" s="97" t="s">
        <v>29</v>
      </c>
      <c r="D30" s="98"/>
      <c r="E30" s="99"/>
      <c r="F30" s="92" t="s">
        <v>235</v>
      </c>
      <c r="G30" s="100">
        <v>0</v>
      </c>
      <c r="H30" s="101"/>
      <c r="I30" s="95"/>
    </row>
    <row r="31" spans="1:9" s="174" customFormat="1" ht="15" customHeight="1" x14ac:dyDescent="0.2">
      <c r="A31" s="409"/>
      <c r="B31" s="410"/>
      <c r="C31" s="410"/>
      <c r="D31" s="410"/>
      <c r="E31" s="410"/>
      <c r="F31" s="410"/>
      <c r="G31" s="410"/>
      <c r="H31" s="410"/>
      <c r="I31" s="410"/>
    </row>
    <row r="32" spans="1:9" s="174" customFormat="1" x14ac:dyDescent="0.2">
      <c r="A32" s="410"/>
      <c r="B32" s="410"/>
      <c r="C32" s="410"/>
      <c r="D32" s="410"/>
      <c r="E32" s="410"/>
      <c r="F32" s="410"/>
      <c r="G32" s="410"/>
      <c r="H32" s="410"/>
      <c r="I32" s="410"/>
    </row>
    <row r="33" spans="1:10" s="174" customFormat="1" x14ac:dyDescent="0.2">
      <c r="A33" s="410"/>
      <c r="B33" s="410"/>
      <c r="C33" s="410"/>
      <c r="D33" s="410"/>
      <c r="E33" s="410"/>
      <c r="F33" s="410"/>
      <c r="G33" s="410"/>
      <c r="H33" s="410"/>
      <c r="I33" s="410"/>
    </row>
    <row r="34" spans="1:10" ht="19.5" x14ac:dyDescent="0.4">
      <c r="A34" s="77" t="s">
        <v>30</v>
      </c>
      <c r="B34" s="77" t="s">
        <v>31</v>
      </c>
      <c r="C34" s="77"/>
      <c r="D34" s="103"/>
      <c r="E34" s="81"/>
      <c r="F34" s="3"/>
      <c r="G34" s="104"/>
      <c r="H34" s="95"/>
      <c r="I34" s="95"/>
    </row>
    <row r="35" spans="1:10" ht="18.75" x14ac:dyDescent="0.4">
      <c r="A35" s="77"/>
      <c r="B35" s="77"/>
      <c r="C35" s="77"/>
      <c r="D35" s="103"/>
      <c r="F35" s="105" t="s">
        <v>119</v>
      </c>
      <c r="G35" s="106" t="s">
        <v>0</v>
      </c>
      <c r="H35" s="72"/>
      <c r="I35" s="107" t="s">
        <v>120</v>
      </c>
    </row>
    <row r="36" spans="1:10" ht="16.5" x14ac:dyDescent="0.35">
      <c r="A36" s="108" t="s">
        <v>32</v>
      </c>
      <c r="B36" s="109"/>
      <c r="C36" s="2"/>
      <c r="D36" s="109"/>
      <c r="E36" s="81"/>
      <c r="F36" s="110">
        <v>1717260</v>
      </c>
      <c r="G36" s="110">
        <v>1617604</v>
      </c>
      <c r="H36" s="305"/>
      <c r="I36" s="111">
        <f>G36/F36</f>
        <v>0.94196801882067949</v>
      </c>
      <c r="J36" s="246"/>
    </row>
    <row r="37" spans="1:10" ht="16.5" x14ac:dyDescent="0.35">
      <c r="A37" s="108" t="s">
        <v>121</v>
      </c>
      <c r="B37" s="109"/>
      <c r="C37" s="2"/>
      <c r="D37" s="112"/>
      <c r="E37" s="112"/>
      <c r="F37" s="110">
        <v>503000</v>
      </c>
      <c r="G37" s="110">
        <v>511069</v>
      </c>
      <c r="H37" s="305"/>
      <c r="I37" s="111">
        <f>G37/F37</f>
        <v>1.0160417495029821</v>
      </c>
    </row>
    <row r="38" spans="1:10" ht="16.5" x14ac:dyDescent="0.35">
      <c r="A38" s="108" t="s">
        <v>122</v>
      </c>
      <c r="B38" s="109"/>
      <c r="C38" s="2"/>
      <c r="D38" s="112"/>
      <c r="E38" s="112"/>
      <c r="F38" s="110">
        <v>0</v>
      </c>
      <c r="G38" s="110">
        <v>0</v>
      </c>
      <c r="H38" s="305"/>
      <c r="I38" s="114" t="s">
        <v>237</v>
      </c>
    </row>
    <row r="39" spans="1:10" ht="16.5" x14ac:dyDescent="0.35">
      <c r="A39" s="108" t="s">
        <v>232</v>
      </c>
      <c r="B39" s="109"/>
      <c r="C39" s="2"/>
      <c r="D39" s="81"/>
      <c r="E39" s="81"/>
      <c r="F39" s="110">
        <v>377000</v>
      </c>
      <c r="G39" s="110">
        <v>377000</v>
      </c>
      <c r="H39" s="305"/>
      <c r="I39" s="111">
        <f>G39/F39</f>
        <v>1</v>
      </c>
    </row>
    <row r="40" spans="1:10" ht="18" x14ac:dyDescent="0.35">
      <c r="A40" s="108" t="s">
        <v>233</v>
      </c>
      <c r="B40" s="115"/>
      <c r="C40" s="115"/>
      <c r="D40" s="81"/>
      <c r="E40" s="81"/>
      <c r="F40" s="116">
        <v>0</v>
      </c>
      <c r="G40" s="110">
        <v>0</v>
      </c>
      <c r="H40" s="305"/>
      <c r="I40" s="114" t="s">
        <v>237</v>
      </c>
    </row>
    <row r="41" spans="1:10" ht="15" customHeight="1" x14ac:dyDescent="0.2">
      <c r="A41" s="402" t="s">
        <v>308</v>
      </c>
      <c r="B41" s="398"/>
      <c r="C41" s="398"/>
      <c r="D41" s="398"/>
      <c r="E41" s="398"/>
      <c r="F41" s="398"/>
      <c r="G41" s="398"/>
      <c r="H41" s="398"/>
      <c r="I41" s="398"/>
      <c r="J41" s="58"/>
    </row>
    <row r="42" spans="1:10" ht="15" customHeight="1" x14ac:dyDescent="0.2">
      <c r="A42" s="117"/>
      <c r="B42" s="117"/>
      <c r="C42" s="117"/>
      <c r="D42" s="117"/>
      <c r="E42" s="117"/>
      <c r="F42" s="117"/>
      <c r="G42" s="117"/>
      <c r="H42" s="117"/>
      <c r="I42" s="117"/>
    </row>
    <row r="43" spans="1:10" ht="19.5" thickBot="1" x14ac:dyDescent="0.45">
      <c r="A43" s="77" t="s">
        <v>11</v>
      </c>
      <c r="B43" s="77" t="s">
        <v>12</v>
      </c>
      <c r="C43" s="79"/>
      <c r="D43" s="81"/>
      <c r="E43" s="81"/>
      <c r="F43" s="118"/>
      <c r="G43" s="119"/>
      <c r="H43" s="394" t="s">
        <v>123</v>
      </c>
      <c r="I43" s="395"/>
    </row>
    <row r="44" spans="1:10" ht="18.75" thickTop="1" x14ac:dyDescent="0.35">
      <c r="A44" s="281"/>
      <c r="B44" s="282"/>
      <c r="C44" s="283"/>
      <c r="D44" s="282"/>
      <c r="E44" s="284" t="s">
        <v>297</v>
      </c>
      <c r="F44" s="285" t="s">
        <v>9</v>
      </c>
      <c r="G44" s="286" t="s">
        <v>10</v>
      </c>
      <c r="H44" s="287" t="s">
        <v>13</v>
      </c>
      <c r="I44" s="288" t="s">
        <v>124</v>
      </c>
    </row>
    <row r="45" spans="1:10" x14ac:dyDescent="0.2">
      <c r="A45" s="289"/>
      <c r="B45" s="290"/>
      <c r="C45" s="290"/>
      <c r="D45" s="290"/>
      <c r="E45" s="289"/>
      <c r="F45" s="390"/>
      <c r="G45" s="291"/>
      <c r="H45" s="292">
        <v>40908</v>
      </c>
      <c r="I45" s="293">
        <v>40908</v>
      </c>
    </row>
    <row r="46" spans="1:10" x14ac:dyDescent="0.2">
      <c r="A46" s="289"/>
      <c r="B46" s="290"/>
      <c r="C46" s="290"/>
      <c r="D46" s="290"/>
      <c r="E46" s="289"/>
      <c r="F46" s="390"/>
      <c r="G46" s="294"/>
      <c r="H46" s="294"/>
      <c r="I46" s="295"/>
    </row>
    <row r="47" spans="1:10" ht="13.5" thickBot="1" x14ac:dyDescent="0.25">
      <c r="A47" s="296"/>
      <c r="B47" s="297"/>
      <c r="C47" s="297"/>
      <c r="D47" s="297"/>
      <c r="E47" s="296"/>
      <c r="F47" s="298"/>
      <c r="G47" s="299"/>
      <c r="H47" s="299"/>
      <c r="I47" s="300"/>
    </row>
    <row r="48" spans="1:10" ht="13.5" thickTop="1" x14ac:dyDescent="0.2">
      <c r="A48" s="120"/>
      <c r="B48" s="121"/>
      <c r="C48" s="121" t="s">
        <v>6</v>
      </c>
      <c r="D48" s="121"/>
      <c r="E48" s="122">
        <v>0</v>
      </c>
      <c r="F48" s="123">
        <v>0</v>
      </c>
      <c r="G48" s="124">
        <v>0</v>
      </c>
      <c r="H48" s="124">
        <f>E48+F48-G48</f>
        <v>0</v>
      </c>
      <c r="I48" s="125">
        <v>0</v>
      </c>
    </row>
    <row r="49" spans="1:9" x14ac:dyDescent="0.2">
      <c r="A49" s="126"/>
      <c r="B49" s="127"/>
      <c r="C49" s="127" t="s">
        <v>8</v>
      </c>
      <c r="D49" s="127"/>
      <c r="E49" s="128">
        <v>108519.28</v>
      </c>
      <c r="F49" s="129">
        <v>287265</v>
      </c>
      <c r="G49" s="130">
        <v>333407</v>
      </c>
      <c r="H49" s="130">
        <f>E49+F49-G49</f>
        <v>62377.280000000028</v>
      </c>
      <c r="I49" s="131">
        <v>69358.509999999995</v>
      </c>
    </row>
    <row r="50" spans="1:9" x14ac:dyDescent="0.2">
      <c r="A50" s="126"/>
      <c r="B50" s="127"/>
      <c r="C50" s="127" t="s">
        <v>7</v>
      </c>
      <c r="D50" s="127"/>
      <c r="E50" s="128">
        <f>349298.61+125000</f>
        <v>474298.61</v>
      </c>
      <c r="F50" s="129">
        <v>486348.66</v>
      </c>
      <c r="G50" s="148">
        <v>21384</v>
      </c>
      <c r="H50" s="130">
        <f t="shared" ref="H50:H51" si="0">E50+F50-G50</f>
        <v>939263.27</v>
      </c>
      <c r="I50" s="131">
        <v>589964.66</v>
      </c>
    </row>
    <row r="51" spans="1:9" x14ac:dyDescent="0.2">
      <c r="A51" s="126"/>
      <c r="B51" s="127"/>
      <c r="C51" s="127" t="s">
        <v>15</v>
      </c>
      <c r="D51" s="127"/>
      <c r="E51" s="128">
        <v>179947.05</v>
      </c>
      <c r="F51" s="129">
        <v>757123</v>
      </c>
      <c r="G51" s="130">
        <v>679852</v>
      </c>
      <c r="H51" s="130">
        <f t="shared" si="0"/>
        <v>257218.05000000005</v>
      </c>
      <c r="I51" s="131">
        <v>129530.15</v>
      </c>
    </row>
    <row r="52" spans="1:9" ht="18.75" thickBot="1" x14ac:dyDescent="0.4">
      <c r="A52" s="132" t="s">
        <v>2</v>
      </c>
      <c r="B52" s="133"/>
      <c r="C52" s="133"/>
      <c r="D52" s="133"/>
      <c r="E52" s="134">
        <f>SUM(E48:E51)</f>
        <v>762764.94</v>
      </c>
      <c r="F52" s="135">
        <f>F48+F49+F50+F51</f>
        <v>1530736.66</v>
      </c>
      <c r="G52" s="135">
        <f>G48+G49+G50+G51</f>
        <v>1034643</v>
      </c>
      <c r="H52" s="135">
        <f>H48+H49+H50+H51</f>
        <v>1258858.6000000001</v>
      </c>
      <c r="I52" s="136">
        <f>I48+I49+I50+I51</f>
        <v>788853.32000000007</v>
      </c>
    </row>
    <row r="53" spans="1:9" ht="18.75" thickTop="1" x14ac:dyDescent="0.35">
      <c r="A53" s="137"/>
      <c r="B53" s="115"/>
      <c r="C53" s="115"/>
      <c r="D53" s="81"/>
      <c r="E53" s="81"/>
      <c r="F53" s="118"/>
      <c r="G53" s="149"/>
      <c r="H53" s="138"/>
      <c r="I53" s="138"/>
    </row>
    <row r="54" spans="1:9" ht="18" x14ac:dyDescent="0.35">
      <c r="A54" s="137"/>
      <c r="B54" s="115"/>
      <c r="C54" s="115"/>
      <c r="D54" s="81"/>
      <c r="E54" s="81"/>
      <c r="F54" s="118"/>
      <c r="G54" s="139"/>
      <c r="H54" s="140"/>
      <c r="I54" s="140"/>
    </row>
    <row r="55" spans="1:9" ht="18" x14ac:dyDescent="0.35">
      <c r="A55" s="141"/>
      <c r="B55" s="142"/>
      <c r="C55" s="142"/>
      <c r="D55" s="143"/>
      <c r="E55" s="143"/>
      <c r="F55" s="140"/>
      <c r="G55" s="140"/>
      <c r="H55" s="140"/>
      <c r="I55" s="140"/>
    </row>
    <row r="56" spans="1:9" x14ac:dyDescent="0.2">
      <c r="A56" s="144"/>
      <c r="B56" s="144"/>
      <c r="C56" s="144"/>
      <c r="D56" s="144"/>
      <c r="E56" s="144"/>
      <c r="F56" s="144"/>
      <c r="G56" s="144"/>
      <c r="H56" s="144"/>
      <c r="I56" s="144"/>
    </row>
    <row r="57" spans="1:9" x14ac:dyDescent="0.2">
      <c r="A57" s="144"/>
      <c r="B57" s="144"/>
      <c r="C57" s="144"/>
      <c r="D57" s="144"/>
      <c r="E57" s="144"/>
      <c r="F57" s="144"/>
      <c r="G57" s="144"/>
      <c r="H57" s="144"/>
      <c r="I57" s="144"/>
    </row>
  </sheetData>
  <mergeCells count="11">
    <mergeCell ref="A2:D2"/>
    <mergeCell ref="E2:I2"/>
    <mergeCell ref="E3:I3"/>
    <mergeCell ref="E4:I4"/>
    <mergeCell ref="H43:I43"/>
    <mergeCell ref="F45:F46"/>
    <mergeCell ref="E5:I5"/>
    <mergeCell ref="E7:I7"/>
    <mergeCell ref="H12:I12"/>
    <mergeCell ref="A31:I33"/>
    <mergeCell ref="A41:I41"/>
  </mergeCells>
  <phoneticPr fontId="10" type="noConversion"/>
  <printOptions horizontalCentered="1"/>
  <pageMargins left="0.78740157480314965" right="0" top="0.59055118110236227" bottom="0.39370078740157483" header="0.51181102362204722" footer="0.51181102362204722"/>
  <pageSetup paperSize="9" scale="85" firstPageNumber="301" orientation="portrait" useFirstPageNumber="1" r:id="rId1"/>
  <headerFooter alignWithMargins="0">
    <oddFooter>&amp;L&amp;"Arial,Kurzíva"&amp;9Zastupitelstvo Olomouckého kraje 29.6.2012
5.- Rozpočet Olomouckého kraje 2011-závěrečný účet 
Příloha č.14: Financování hospodaření příspěvkových organizací Olomouckého kraje&amp;R&amp;"Arial,Kurzíva"&amp;9Strana &amp;P (celkem 470)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9"/>
  <dimension ref="A1:I57"/>
  <sheetViews>
    <sheetView topLeftCell="A22" zoomScale="110" zoomScaleNormal="110" workbookViewId="0">
      <selection activeCell="I28" sqref="I28"/>
    </sheetView>
  </sheetViews>
  <sheetFormatPr defaultRowHeight="12.75" x14ac:dyDescent="0.2"/>
  <cols>
    <col min="1" max="1" width="7.5703125" style="55" customWidth="1"/>
    <col min="2" max="2" width="2.5703125" style="55" customWidth="1"/>
    <col min="3" max="3" width="8.42578125" style="55" customWidth="1"/>
    <col min="4" max="4" width="8.28515625" style="55" customWidth="1"/>
    <col min="5" max="5" width="14.7109375" style="55" customWidth="1"/>
    <col min="6" max="6" width="15.5703125" style="55" customWidth="1"/>
    <col min="7" max="8" width="14.7109375" style="55" customWidth="1"/>
    <col min="9" max="9" width="15.5703125" style="55" customWidth="1"/>
    <col min="10" max="10" width="18.85546875" style="56" customWidth="1"/>
    <col min="11" max="11" width="16.28515625" style="56" customWidth="1"/>
    <col min="12" max="16384" width="9.140625" style="56"/>
  </cols>
  <sheetData>
    <row r="1" spans="1:9" ht="19.5" x14ac:dyDescent="0.4">
      <c r="A1" s="53" t="s">
        <v>26</v>
      </c>
      <c r="B1" s="54"/>
      <c r="C1" s="54"/>
      <c r="D1" s="54"/>
    </row>
    <row r="2" spans="1:9" ht="19.5" x14ac:dyDescent="0.4">
      <c r="A2" s="385" t="s">
        <v>112</v>
      </c>
      <c r="B2" s="385"/>
      <c r="C2" s="385"/>
      <c r="D2" s="385"/>
      <c r="E2" s="403" t="s">
        <v>133</v>
      </c>
      <c r="F2" s="403"/>
      <c r="G2" s="403"/>
      <c r="H2" s="403"/>
      <c r="I2" s="403"/>
    </row>
    <row r="3" spans="1:9" ht="9.75" customHeight="1" x14ac:dyDescent="0.4">
      <c r="A3" s="57"/>
      <c r="B3" s="57"/>
      <c r="C3" s="57"/>
      <c r="D3" s="57"/>
      <c r="E3" s="388" t="s">
        <v>113</v>
      </c>
      <c r="F3" s="388"/>
      <c r="G3" s="388"/>
      <c r="H3" s="388"/>
      <c r="I3" s="388"/>
    </row>
    <row r="4" spans="1:9" ht="15.75" x14ac:dyDescent="0.25">
      <c r="A4" s="59" t="s">
        <v>27</v>
      </c>
      <c r="E4" s="401" t="s">
        <v>166</v>
      </c>
      <c r="F4" s="401"/>
      <c r="G4" s="401"/>
      <c r="H4" s="401"/>
      <c r="I4" s="401"/>
    </row>
    <row r="5" spans="1:9" ht="9.75" customHeight="1" x14ac:dyDescent="0.25">
      <c r="A5" s="59"/>
      <c r="E5" s="388" t="s">
        <v>113</v>
      </c>
      <c r="F5" s="388"/>
      <c r="G5" s="388"/>
      <c r="H5" s="388"/>
      <c r="I5" s="388"/>
    </row>
    <row r="6" spans="1:9" ht="19.5" x14ac:dyDescent="0.4">
      <c r="A6" s="60" t="s">
        <v>24</v>
      </c>
      <c r="E6" s="61" t="s">
        <v>167</v>
      </c>
      <c r="F6" s="62"/>
      <c r="G6" s="63" t="s">
        <v>39</v>
      </c>
      <c r="H6" s="64">
        <v>1103</v>
      </c>
    </row>
    <row r="7" spans="1:9" ht="6.75" customHeight="1" x14ac:dyDescent="0.4">
      <c r="A7" s="60"/>
      <c r="E7" s="388" t="s">
        <v>114</v>
      </c>
      <c r="F7" s="388"/>
      <c r="G7" s="388"/>
      <c r="H7" s="388"/>
      <c r="I7" s="388"/>
    </row>
    <row r="8" spans="1:9" ht="3" customHeight="1" x14ac:dyDescent="0.4">
      <c r="A8" s="60"/>
      <c r="E8" s="65"/>
      <c r="F8" s="65"/>
      <c r="G8" s="65"/>
      <c r="H8" s="63"/>
      <c r="I8" s="65"/>
    </row>
    <row r="9" spans="1:9" ht="34.5" customHeight="1" x14ac:dyDescent="0.2">
      <c r="F9" s="66"/>
    </row>
    <row r="10" spans="1:9" ht="18.75" x14ac:dyDescent="0.4">
      <c r="A10" s="67"/>
      <c r="B10" s="68"/>
      <c r="C10" s="68"/>
      <c r="D10" s="68"/>
      <c r="E10" s="69" t="s">
        <v>19</v>
      </c>
      <c r="F10" s="69" t="s">
        <v>22</v>
      </c>
      <c r="G10" s="70" t="s">
        <v>0</v>
      </c>
      <c r="H10" s="71" t="s">
        <v>17</v>
      </c>
      <c r="I10" s="71"/>
    </row>
    <row r="11" spans="1:9" ht="18.75" x14ac:dyDescent="0.4">
      <c r="A11" s="72"/>
      <c r="B11" s="72"/>
      <c r="C11" s="72"/>
      <c r="D11" s="72"/>
      <c r="E11" s="69" t="s">
        <v>20</v>
      </c>
      <c r="F11" s="69" t="s">
        <v>20</v>
      </c>
      <c r="G11" s="70" t="s">
        <v>18</v>
      </c>
      <c r="H11" s="73" t="s">
        <v>1</v>
      </c>
      <c r="I11" s="74" t="s">
        <v>16</v>
      </c>
    </row>
    <row r="12" spans="1:9" ht="15" x14ac:dyDescent="0.2">
      <c r="A12" s="72"/>
      <c r="B12" s="72"/>
      <c r="C12" s="72"/>
      <c r="D12" s="72"/>
      <c r="E12" s="69" t="s">
        <v>2</v>
      </c>
      <c r="F12" s="69" t="s">
        <v>2</v>
      </c>
      <c r="G12" s="75"/>
      <c r="H12" s="391" t="s">
        <v>299</v>
      </c>
      <c r="I12" s="391"/>
    </row>
    <row r="13" spans="1:9" ht="15" x14ac:dyDescent="0.2">
      <c r="A13" s="72"/>
      <c r="B13" s="72"/>
      <c r="C13" s="72"/>
      <c r="D13" s="72"/>
      <c r="E13" s="69"/>
      <c r="F13" s="69"/>
      <c r="G13" s="75"/>
      <c r="H13" s="25"/>
      <c r="I13" s="76"/>
    </row>
    <row r="14" spans="1:9" ht="18.75" x14ac:dyDescent="0.4">
      <c r="A14" s="77" t="s">
        <v>21</v>
      </c>
      <c r="B14" s="77"/>
      <c r="C14" s="78"/>
      <c r="D14" s="79"/>
      <c r="E14" s="80"/>
      <c r="F14" s="80"/>
      <c r="G14" s="81"/>
      <c r="H14" s="72"/>
      <c r="I14" s="72"/>
    </row>
    <row r="15" spans="1:9" ht="19.5" x14ac:dyDescent="0.4">
      <c r="A15" s="82" t="s">
        <v>3</v>
      </c>
      <c r="B15" s="77"/>
      <c r="C15" s="78"/>
      <c r="D15" s="79"/>
      <c r="E15" s="302">
        <v>27595000</v>
      </c>
      <c r="F15" s="303">
        <v>68769023.140000001</v>
      </c>
      <c r="G15" s="26">
        <f>H15+I15</f>
        <v>69123516.120000005</v>
      </c>
      <c r="H15" s="302">
        <v>68479292.920000002</v>
      </c>
      <c r="I15" s="302">
        <v>644223.19999999995</v>
      </c>
    </row>
    <row r="16" spans="1:9" ht="16.5" x14ac:dyDescent="0.35">
      <c r="A16" s="2"/>
      <c r="B16" s="68"/>
      <c r="C16" s="68"/>
      <c r="D16" s="68"/>
      <c r="E16" s="83"/>
      <c r="F16" s="83"/>
      <c r="G16" s="83"/>
      <c r="H16" s="83"/>
      <c r="I16" s="83"/>
    </row>
    <row r="17" spans="1:9" ht="19.5" x14ac:dyDescent="0.4">
      <c r="A17" s="82" t="s">
        <v>4</v>
      </c>
      <c r="B17" s="3"/>
      <c r="C17" s="3"/>
      <c r="D17" s="3"/>
      <c r="E17" s="302">
        <v>27595000</v>
      </c>
      <c r="F17" s="303">
        <v>68769023.140000001</v>
      </c>
      <c r="G17" s="26">
        <f>H17+I17</f>
        <v>71078825.210000008</v>
      </c>
      <c r="H17" s="302">
        <v>69575308.120000005</v>
      </c>
      <c r="I17" s="302">
        <v>1503517.09</v>
      </c>
    </row>
    <row r="18" spans="1:9" ht="18" x14ac:dyDescent="0.35">
      <c r="A18" s="2"/>
      <c r="B18" s="3"/>
      <c r="C18" s="3"/>
      <c r="D18" s="3"/>
      <c r="E18" s="26"/>
      <c r="F18" s="27"/>
      <c r="G18" s="26"/>
      <c r="H18" s="28"/>
      <c r="I18" s="28"/>
    </row>
    <row r="19" spans="1:9" ht="18" x14ac:dyDescent="0.35">
      <c r="A19" s="2"/>
      <c r="B19" s="3"/>
      <c r="C19" s="3"/>
      <c r="D19" s="3"/>
      <c r="E19" s="84"/>
      <c r="F19" s="84"/>
      <c r="G19" s="85"/>
      <c r="H19" s="1"/>
      <c r="I19" s="1"/>
    </row>
    <row r="20" spans="1:9" ht="19.5" x14ac:dyDescent="0.4">
      <c r="A20" s="86" t="s">
        <v>14</v>
      </c>
      <c r="B20" s="84"/>
      <c r="C20" s="84"/>
      <c r="D20" s="84"/>
      <c r="E20" s="84"/>
      <c r="F20" s="84"/>
      <c r="G20" s="87"/>
      <c r="H20" s="85"/>
      <c r="I20" s="85"/>
    </row>
    <row r="21" spans="1:9" ht="18" x14ac:dyDescent="0.35">
      <c r="A21" s="84"/>
      <c r="B21" s="84"/>
      <c r="C21" s="88" t="s">
        <v>115</v>
      </c>
      <c r="D21" s="84"/>
      <c r="E21" s="84"/>
      <c r="F21" s="84"/>
      <c r="G21" s="29">
        <f>H21+I21</f>
        <v>140980</v>
      </c>
      <c r="H21" s="30">
        <v>0</v>
      </c>
      <c r="I21" s="30">
        <v>140980</v>
      </c>
    </row>
    <row r="22" spans="1:9" ht="18" x14ac:dyDescent="0.35">
      <c r="A22" s="84"/>
      <c r="B22" s="84"/>
      <c r="C22" s="88"/>
      <c r="D22" s="84"/>
      <c r="E22" s="84"/>
      <c r="F22" s="84"/>
      <c r="G22" s="29"/>
      <c r="H22" s="30"/>
      <c r="I22" s="30"/>
    </row>
    <row r="23" spans="1:9" ht="22.5" x14ac:dyDescent="0.45">
      <c r="A23" s="89" t="s">
        <v>116</v>
      </c>
      <c r="B23" s="89"/>
      <c r="C23" s="90"/>
      <c r="D23" s="89"/>
      <c r="E23" s="89"/>
      <c r="F23" s="89"/>
      <c r="G23" s="91">
        <f>G17-G15-G21</f>
        <v>1814329.0900000036</v>
      </c>
      <c r="H23" s="91">
        <f>H17-H15-H21</f>
        <v>1096015.200000003</v>
      </c>
      <c r="I23" s="91">
        <f>I17-I15-I21</f>
        <v>718313.89000000013</v>
      </c>
    </row>
    <row r="25" spans="1:9" x14ac:dyDescent="0.2">
      <c r="H25" s="92"/>
    </row>
    <row r="27" spans="1:9" ht="19.5" x14ac:dyDescent="0.4">
      <c r="A27" s="77" t="s">
        <v>5</v>
      </c>
      <c r="B27" s="77" t="s">
        <v>117</v>
      </c>
      <c r="C27" s="77"/>
      <c r="D27" s="3"/>
      <c r="E27" s="3"/>
      <c r="F27" s="72"/>
      <c r="G27" s="93">
        <f>SUM(G28:G30)</f>
        <v>1814329.09</v>
      </c>
      <c r="H27" s="94"/>
      <c r="I27" s="95"/>
    </row>
    <row r="28" spans="1:9" ht="18.75" x14ac:dyDescent="0.4">
      <c r="A28" s="96"/>
      <c r="B28" s="96"/>
      <c r="C28" s="97" t="s">
        <v>28</v>
      </c>
      <c r="D28" s="98"/>
      <c r="E28" s="99"/>
      <c r="F28" s="92" t="s">
        <v>6</v>
      </c>
      <c r="G28" s="30">
        <v>0</v>
      </c>
      <c r="H28" s="94"/>
      <c r="I28" s="95"/>
    </row>
    <row r="29" spans="1:9" ht="18.75" x14ac:dyDescent="0.4">
      <c r="A29" s="96"/>
      <c r="B29" s="96"/>
      <c r="C29" s="97"/>
      <c r="D29" s="98"/>
      <c r="E29" s="99"/>
      <c r="F29" s="92" t="s">
        <v>7</v>
      </c>
      <c r="G29" s="30">
        <v>0</v>
      </c>
      <c r="H29" s="94"/>
      <c r="I29" s="95"/>
    </row>
    <row r="30" spans="1:9" ht="18.75" x14ac:dyDescent="0.4">
      <c r="A30" s="96"/>
      <c r="B30" s="96"/>
      <c r="C30" s="97" t="s">
        <v>29</v>
      </c>
      <c r="D30" s="98"/>
      <c r="E30" s="99"/>
      <c r="F30" s="92" t="s">
        <v>235</v>
      </c>
      <c r="G30" s="100">
        <v>1814329.09</v>
      </c>
      <c r="H30" s="101"/>
      <c r="I30" s="95"/>
    </row>
    <row r="31" spans="1:9" ht="12.75" customHeight="1" x14ac:dyDescent="0.2">
      <c r="A31" s="409" t="s">
        <v>309</v>
      </c>
      <c r="B31" s="410"/>
      <c r="C31" s="410"/>
      <c r="D31" s="410"/>
      <c r="E31" s="410"/>
      <c r="F31" s="410"/>
      <c r="G31" s="410"/>
      <c r="H31" s="410"/>
      <c r="I31" s="410"/>
    </row>
    <row r="32" spans="1:9" x14ac:dyDescent="0.2">
      <c r="A32" s="410"/>
      <c r="B32" s="410"/>
      <c r="C32" s="410"/>
      <c r="D32" s="410"/>
      <c r="E32" s="410"/>
      <c r="F32" s="410"/>
      <c r="G32" s="410"/>
      <c r="H32" s="410"/>
      <c r="I32" s="410"/>
    </row>
    <row r="33" spans="1:9" x14ac:dyDescent="0.2">
      <c r="A33" s="410"/>
      <c r="B33" s="410"/>
      <c r="C33" s="410"/>
      <c r="D33" s="410"/>
      <c r="E33" s="410"/>
      <c r="F33" s="410"/>
      <c r="G33" s="410"/>
      <c r="H33" s="410"/>
      <c r="I33" s="410"/>
    </row>
    <row r="34" spans="1:9" ht="19.5" x14ac:dyDescent="0.4">
      <c r="A34" s="77" t="s">
        <v>30</v>
      </c>
      <c r="B34" s="77" t="s">
        <v>31</v>
      </c>
      <c r="C34" s="77"/>
      <c r="D34" s="103"/>
      <c r="E34" s="81"/>
      <c r="F34" s="3"/>
      <c r="G34" s="104"/>
      <c r="H34" s="95"/>
      <c r="I34" s="95"/>
    </row>
    <row r="35" spans="1:9" ht="18.75" x14ac:dyDescent="0.4">
      <c r="A35" s="77"/>
      <c r="B35" s="77"/>
      <c r="C35" s="77"/>
      <c r="D35" s="103"/>
      <c r="F35" s="105" t="s">
        <v>119</v>
      </c>
      <c r="G35" s="106" t="s">
        <v>0</v>
      </c>
      <c r="H35" s="72"/>
      <c r="I35" s="107" t="s">
        <v>120</v>
      </c>
    </row>
    <row r="36" spans="1:9" ht="16.5" x14ac:dyDescent="0.35">
      <c r="A36" s="108" t="s">
        <v>32</v>
      </c>
      <c r="B36" s="109"/>
      <c r="C36" s="2"/>
      <c r="D36" s="109"/>
      <c r="E36" s="81"/>
      <c r="F36" s="110">
        <v>584640</v>
      </c>
      <c r="G36" s="110">
        <v>584640</v>
      </c>
      <c r="H36" s="305"/>
      <c r="I36" s="111">
        <f>G36/F36</f>
        <v>1</v>
      </c>
    </row>
    <row r="37" spans="1:9" ht="16.5" x14ac:dyDescent="0.35">
      <c r="A37" s="108" t="s">
        <v>121</v>
      </c>
      <c r="B37" s="109"/>
      <c r="C37" s="2"/>
      <c r="D37" s="112"/>
      <c r="E37" s="112"/>
      <c r="F37" s="110">
        <v>4597138</v>
      </c>
      <c r="G37" s="110">
        <v>4571948.5</v>
      </c>
      <c r="H37" s="305"/>
      <c r="I37" s="111">
        <f>G37/F37</f>
        <v>0.99452061260723523</v>
      </c>
    </row>
    <row r="38" spans="1:9" ht="16.5" x14ac:dyDescent="0.35">
      <c r="A38" s="108" t="s">
        <v>122</v>
      </c>
      <c r="B38" s="109"/>
      <c r="C38" s="2"/>
      <c r="D38" s="112"/>
      <c r="E38" s="112"/>
      <c r="F38" s="110">
        <v>0</v>
      </c>
      <c r="G38" s="110">
        <v>0</v>
      </c>
      <c r="H38" s="305"/>
      <c r="I38" s="114" t="s">
        <v>237</v>
      </c>
    </row>
    <row r="39" spans="1:9" ht="16.5" x14ac:dyDescent="0.35">
      <c r="A39" s="108" t="s">
        <v>232</v>
      </c>
      <c r="B39" s="109"/>
      <c r="C39" s="2"/>
      <c r="D39" s="81"/>
      <c r="E39" s="81"/>
      <c r="F39" s="110">
        <v>3448000</v>
      </c>
      <c r="G39" s="110">
        <v>3448000</v>
      </c>
      <c r="H39" s="305"/>
      <c r="I39" s="111">
        <f>G39/F39</f>
        <v>1</v>
      </c>
    </row>
    <row r="40" spans="1:9" ht="18" x14ac:dyDescent="0.35">
      <c r="A40" s="108" t="s">
        <v>233</v>
      </c>
      <c r="B40" s="115"/>
      <c r="C40" s="115"/>
      <c r="D40" s="81"/>
      <c r="E40" s="81"/>
      <c r="F40" s="158">
        <v>350000</v>
      </c>
      <c r="G40" s="110">
        <v>350000</v>
      </c>
      <c r="H40" s="366"/>
      <c r="I40" s="114">
        <f>G40/F40</f>
        <v>1</v>
      </c>
    </row>
    <row r="41" spans="1:9" x14ac:dyDescent="0.2">
      <c r="A41" s="404" t="s">
        <v>310</v>
      </c>
      <c r="B41" s="405"/>
      <c r="C41" s="405"/>
      <c r="D41" s="405"/>
      <c r="E41" s="405"/>
      <c r="F41" s="405"/>
      <c r="G41" s="405"/>
      <c r="H41" s="405"/>
      <c r="I41" s="405"/>
    </row>
    <row r="42" spans="1:9" ht="18" x14ac:dyDescent="0.35">
      <c r="A42" s="108"/>
      <c r="B42" s="115"/>
      <c r="C42" s="115"/>
      <c r="D42" s="81"/>
      <c r="E42" s="81"/>
      <c r="F42" s="116"/>
      <c r="G42" s="110"/>
      <c r="H42" s="94"/>
      <c r="I42" s="111"/>
    </row>
    <row r="43" spans="1:9" ht="19.5" thickBot="1" x14ac:dyDescent="0.45">
      <c r="A43" s="77" t="s">
        <v>11</v>
      </c>
      <c r="B43" s="77" t="s">
        <v>12</v>
      </c>
      <c r="C43" s="79"/>
      <c r="D43" s="81"/>
      <c r="E43" s="81"/>
      <c r="F43" s="118"/>
      <c r="G43" s="119"/>
      <c r="H43" s="394" t="s">
        <v>123</v>
      </c>
      <c r="I43" s="395"/>
    </row>
    <row r="44" spans="1:9" ht="18.75" thickTop="1" x14ac:dyDescent="0.35">
      <c r="A44" s="281"/>
      <c r="B44" s="282"/>
      <c r="C44" s="283"/>
      <c r="D44" s="282"/>
      <c r="E44" s="284" t="s">
        <v>297</v>
      </c>
      <c r="F44" s="285" t="s">
        <v>9</v>
      </c>
      <c r="G44" s="286" t="s">
        <v>10</v>
      </c>
      <c r="H44" s="287" t="s">
        <v>13</v>
      </c>
      <c r="I44" s="288" t="s">
        <v>124</v>
      </c>
    </row>
    <row r="45" spans="1:9" x14ac:dyDescent="0.2">
      <c r="A45" s="289"/>
      <c r="B45" s="290"/>
      <c r="C45" s="290"/>
      <c r="D45" s="290"/>
      <c r="E45" s="289"/>
      <c r="F45" s="390"/>
      <c r="G45" s="291"/>
      <c r="H45" s="292">
        <v>40908</v>
      </c>
      <c r="I45" s="293">
        <v>40908</v>
      </c>
    </row>
    <row r="46" spans="1:9" x14ac:dyDescent="0.2">
      <c r="A46" s="289"/>
      <c r="B46" s="290"/>
      <c r="C46" s="290"/>
      <c r="D46" s="290"/>
      <c r="E46" s="289"/>
      <c r="F46" s="390"/>
      <c r="G46" s="294"/>
      <c r="H46" s="294"/>
      <c r="I46" s="295"/>
    </row>
    <row r="47" spans="1:9" ht="13.5" thickBot="1" x14ac:dyDescent="0.25">
      <c r="A47" s="296"/>
      <c r="B47" s="297"/>
      <c r="C47" s="297"/>
      <c r="D47" s="297"/>
      <c r="E47" s="296"/>
      <c r="F47" s="298"/>
      <c r="G47" s="299"/>
      <c r="H47" s="299"/>
      <c r="I47" s="300"/>
    </row>
    <row r="48" spans="1:9" ht="13.5" thickTop="1" x14ac:dyDescent="0.2">
      <c r="A48" s="120"/>
      <c r="B48" s="121"/>
      <c r="C48" s="121" t="s">
        <v>6</v>
      </c>
      <c r="D48" s="121"/>
      <c r="E48" s="122">
        <v>0</v>
      </c>
      <c r="F48" s="123">
        <v>0</v>
      </c>
      <c r="G48" s="124">
        <v>0</v>
      </c>
      <c r="H48" s="124">
        <f>E48+F48-G48</f>
        <v>0</v>
      </c>
      <c r="I48" s="125">
        <f>H48</f>
        <v>0</v>
      </c>
    </row>
    <row r="49" spans="1:9" x14ac:dyDescent="0.2">
      <c r="A49" s="126"/>
      <c r="B49" s="127"/>
      <c r="C49" s="127" t="s">
        <v>8</v>
      </c>
      <c r="D49" s="127"/>
      <c r="E49" s="128">
        <v>515904.31</v>
      </c>
      <c r="F49" s="129">
        <v>385142</v>
      </c>
      <c r="G49" s="130">
        <v>587746.64</v>
      </c>
      <c r="H49" s="130">
        <f>E49+F49-G49</f>
        <v>313299.67000000004</v>
      </c>
      <c r="I49" s="131">
        <v>221846.19</v>
      </c>
    </row>
    <row r="50" spans="1:9" x14ac:dyDescent="0.2">
      <c r="A50" s="126"/>
      <c r="B50" s="127"/>
      <c r="C50" s="127" t="s">
        <v>7</v>
      </c>
      <c r="D50" s="127"/>
      <c r="E50" s="128">
        <v>763</v>
      </c>
      <c r="F50" s="129">
        <v>775375.73</v>
      </c>
      <c r="G50" s="130">
        <v>0</v>
      </c>
      <c r="H50" s="130">
        <f t="shared" ref="H50:H51" si="0">E50+F50-G50</f>
        <v>776138.73</v>
      </c>
      <c r="I50" s="131">
        <f>H50</f>
        <v>776138.73</v>
      </c>
    </row>
    <row r="51" spans="1:9" x14ac:dyDescent="0.2">
      <c r="A51" s="126"/>
      <c r="B51" s="127"/>
      <c r="C51" s="127" t="s">
        <v>15</v>
      </c>
      <c r="D51" s="127"/>
      <c r="E51" s="128">
        <v>982055.33</v>
      </c>
      <c r="F51" s="129">
        <v>4608248.5</v>
      </c>
      <c r="G51" s="130">
        <v>5245086.99</v>
      </c>
      <c r="H51" s="130">
        <f t="shared" si="0"/>
        <v>345216.83999999985</v>
      </c>
      <c r="I51" s="131">
        <f>H51</f>
        <v>345216.83999999985</v>
      </c>
    </row>
    <row r="52" spans="1:9" ht="18.75" thickBot="1" x14ac:dyDescent="0.4">
      <c r="A52" s="132" t="s">
        <v>2</v>
      </c>
      <c r="B52" s="133"/>
      <c r="C52" s="133"/>
      <c r="D52" s="133"/>
      <c r="E52" s="134">
        <f>E48+E49+E50+E51</f>
        <v>1498722.64</v>
      </c>
      <c r="F52" s="135">
        <f>F48+F49+F50+F51</f>
        <v>5768766.2300000004</v>
      </c>
      <c r="G52" s="135">
        <f>G48+G49+G50+G51</f>
        <v>5832833.6299999999</v>
      </c>
      <c r="H52" s="135">
        <f>H48+H49+H50+H51</f>
        <v>1434655.2399999998</v>
      </c>
      <c r="I52" s="136">
        <f>I48+I49+I50+I51</f>
        <v>1343201.7599999998</v>
      </c>
    </row>
    <row r="53" spans="1:9" ht="18.75" thickTop="1" x14ac:dyDescent="0.35">
      <c r="A53" s="137"/>
      <c r="B53" s="115"/>
      <c r="C53" s="115"/>
      <c r="D53" s="81"/>
      <c r="E53" s="81"/>
      <c r="F53" s="118"/>
      <c r="G53" s="119"/>
      <c r="H53" s="138"/>
      <c r="I53" s="138"/>
    </row>
    <row r="54" spans="1:9" ht="18" x14ac:dyDescent="0.35">
      <c r="A54" s="137"/>
      <c r="B54" s="115"/>
      <c r="C54" s="115"/>
      <c r="D54" s="81"/>
      <c r="E54" s="81"/>
      <c r="F54" s="118"/>
      <c r="G54" s="139"/>
      <c r="H54" s="140"/>
      <c r="I54" s="140"/>
    </row>
    <row r="55" spans="1:9" ht="18" x14ac:dyDescent="0.35">
      <c r="A55" s="141"/>
      <c r="B55" s="142"/>
      <c r="C55" s="142"/>
      <c r="D55" s="143"/>
      <c r="E55" s="143"/>
      <c r="F55" s="140"/>
      <c r="G55" s="140"/>
      <c r="H55" s="140"/>
      <c r="I55" s="140"/>
    </row>
    <row r="56" spans="1:9" x14ac:dyDescent="0.2">
      <c r="A56" s="144"/>
      <c r="B56" s="144"/>
      <c r="C56" s="144"/>
      <c r="D56" s="144"/>
      <c r="E56" s="144"/>
      <c r="F56" s="144"/>
      <c r="G56" s="144"/>
      <c r="H56" s="144"/>
      <c r="I56" s="144"/>
    </row>
    <row r="57" spans="1:9" x14ac:dyDescent="0.2">
      <c r="A57" s="144"/>
      <c r="B57" s="144"/>
      <c r="C57" s="144"/>
      <c r="D57" s="144"/>
      <c r="E57" s="144"/>
      <c r="F57" s="144"/>
      <c r="G57" s="144"/>
      <c r="H57" s="144"/>
      <c r="I57" s="144"/>
    </row>
  </sheetData>
  <mergeCells count="11">
    <mergeCell ref="A2:D2"/>
    <mergeCell ref="E2:I2"/>
    <mergeCell ref="E3:I3"/>
    <mergeCell ref="E4:I4"/>
    <mergeCell ref="H43:I43"/>
    <mergeCell ref="F45:F46"/>
    <mergeCell ref="E5:I5"/>
    <mergeCell ref="E7:I7"/>
    <mergeCell ref="H12:I12"/>
    <mergeCell ref="A31:I33"/>
    <mergeCell ref="A41:I41"/>
  </mergeCells>
  <phoneticPr fontId="10" type="noConversion"/>
  <printOptions horizontalCentered="1"/>
  <pageMargins left="0.78740157480314965" right="0" top="0.59055118110236227" bottom="0.39370078740157483" header="0.51181102362204722" footer="0.51181102362204722"/>
  <pageSetup paperSize="9" scale="85" firstPageNumber="302" orientation="portrait" useFirstPageNumber="1" r:id="rId1"/>
  <headerFooter alignWithMargins="0">
    <oddFooter>&amp;L&amp;"Arial,Kurzíva"&amp;9Zastupitelstvo Olomouckého kraje 29.6.2012
5.- Rozpočet Olomouckého kraje 2011-závěrečný účet 
Příloha č.14: Financování hospodaření příspěvkových organizací Olomouckého kraje&amp;R&amp;"Arial,Kurzíva"&amp;9Strana &amp;P (celkem 470)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0"/>
  <dimension ref="A1:J57"/>
  <sheetViews>
    <sheetView zoomScale="110" zoomScaleNormal="110" workbookViewId="0">
      <selection activeCell="I28" sqref="I28"/>
    </sheetView>
  </sheetViews>
  <sheetFormatPr defaultRowHeight="12.75" x14ac:dyDescent="0.2"/>
  <cols>
    <col min="1" max="1" width="7.5703125" style="55" customWidth="1"/>
    <col min="2" max="2" width="2.5703125" style="55" customWidth="1"/>
    <col min="3" max="3" width="8.42578125" style="55" customWidth="1"/>
    <col min="4" max="4" width="8.28515625" style="55" customWidth="1"/>
    <col min="5" max="5" width="14.7109375" style="55" customWidth="1"/>
    <col min="6" max="6" width="15.5703125" style="55" customWidth="1"/>
    <col min="7" max="8" width="14.7109375" style="55" customWidth="1"/>
    <col min="9" max="9" width="15.42578125" style="55" customWidth="1"/>
    <col min="10" max="10" width="18.85546875" style="56" customWidth="1"/>
    <col min="11" max="11" width="17.28515625" style="56" customWidth="1"/>
    <col min="12" max="16384" width="9.140625" style="56"/>
  </cols>
  <sheetData>
    <row r="1" spans="1:9" ht="19.5" x14ac:dyDescent="0.4">
      <c r="A1" s="53" t="s">
        <v>26</v>
      </c>
      <c r="B1" s="54"/>
      <c r="C1" s="54"/>
      <c r="D1" s="54"/>
    </row>
    <row r="2" spans="1:9" ht="19.5" x14ac:dyDescent="0.4">
      <c r="A2" s="385" t="s">
        <v>112</v>
      </c>
      <c r="B2" s="385"/>
      <c r="C2" s="385"/>
      <c r="D2" s="385"/>
      <c r="E2" s="403" t="s">
        <v>126</v>
      </c>
      <c r="F2" s="403"/>
      <c r="G2" s="403"/>
      <c r="H2" s="403"/>
      <c r="I2" s="403"/>
    </row>
    <row r="3" spans="1:9" ht="9.75" customHeight="1" x14ac:dyDescent="0.4">
      <c r="A3" s="57"/>
      <c r="B3" s="57"/>
      <c r="C3" s="57"/>
      <c r="D3" s="57"/>
      <c r="E3" s="388" t="s">
        <v>113</v>
      </c>
      <c r="F3" s="388"/>
      <c r="G3" s="388"/>
      <c r="H3" s="388"/>
      <c r="I3" s="388"/>
    </row>
    <row r="4" spans="1:9" ht="15.75" x14ac:dyDescent="0.25">
      <c r="A4" s="59" t="s">
        <v>27</v>
      </c>
      <c r="E4" s="401" t="s">
        <v>168</v>
      </c>
      <c r="F4" s="401"/>
      <c r="G4" s="401"/>
      <c r="H4" s="401"/>
      <c r="I4" s="401"/>
    </row>
    <row r="5" spans="1:9" ht="9.75" customHeight="1" x14ac:dyDescent="0.25">
      <c r="A5" s="59"/>
      <c r="E5" s="388" t="s">
        <v>113</v>
      </c>
      <c r="F5" s="388"/>
      <c r="G5" s="388"/>
      <c r="H5" s="388"/>
      <c r="I5" s="388"/>
    </row>
    <row r="6" spans="1:9" ht="19.5" x14ac:dyDescent="0.4">
      <c r="A6" s="60" t="s">
        <v>24</v>
      </c>
      <c r="E6" s="61" t="s">
        <v>169</v>
      </c>
      <c r="F6" s="62"/>
      <c r="G6" s="63" t="s">
        <v>39</v>
      </c>
      <c r="H6" s="64">
        <v>1104</v>
      </c>
    </row>
    <row r="7" spans="1:9" ht="7.5" customHeight="1" x14ac:dyDescent="0.4">
      <c r="A7" s="60"/>
      <c r="E7" s="388" t="s">
        <v>114</v>
      </c>
      <c r="F7" s="388"/>
      <c r="G7" s="388"/>
      <c r="H7" s="388"/>
      <c r="I7" s="388"/>
    </row>
    <row r="8" spans="1:9" ht="3" customHeight="1" x14ac:dyDescent="0.4">
      <c r="A8" s="60"/>
      <c r="E8" s="65"/>
      <c r="F8" s="65"/>
      <c r="G8" s="65"/>
      <c r="H8" s="63"/>
      <c r="I8" s="65"/>
    </row>
    <row r="9" spans="1:9" ht="28.5" customHeight="1" x14ac:dyDescent="0.2">
      <c r="F9" s="66"/>
    </row>
    <row r="10" spans="1:9" ht="18.75" x14ac:dyDescent="0.4">
      <c r="A10" s="67"/>
      <c r="B10" s="68"/>
      <c r="C10" s="68"/>
      <c r="D10" s="68"/>
      <c r="E10" s="69" t="s">
        <v>19</v>
      </c>
      <c r="F10" s="69" t="s">
        <v>22</v>
      </c>
      <c r="G10" s="70" t="s">
        <v>0</v>
      </c>
      <c r="H10" s="71" t="s">
        <v>17</v>
      </c>
      <c r="I10" s="71"/>
    </row>
    <row r="11" spans="1:9" ht="18.75" x14ac:dyDescent="0.4">
      <c r="A11" s="72"/>
      <c r="B11" s="72"/>
      <c r="C11" s="72"/>
      <c r="D11" s="72"/>
      <c r="E11" s="69" t="s">
        <v>20</v>
      </c>
      <c r="F11" s="69" t="s">
        <v>20</v>
      </c>
      <c r="G11" s="70" t="s">
        <v>18</v>
      </c>
      <c r="H11" s="73" t="s">
        <v>1</v>
      </c>
      <c r="I11" s="74" t="s">
        <v>16</v>
      </c>
    </row>
    <row r="12" spans="1:9" ht="15" x14ac:dyDescent="0.2">
      <c r="A12" s="72"/>
      <c r="B12" s="72"/>
      <c r="C12" s="72"/>
      <c r="D12" s="72"/>
      <c r="E12" s="69" t="s">
        <v>2</v>
      </c>
      <c r="F12" s="69" t="s">
        <v>2</v>
      </c>
      <c r="G12" s="75"/>
      <c r="H12" s="391" t="s">
        <v>299</v>
      </c>
      <c r="I12" s="391"/>
    </row>
    <row r="13" spans="1:9" ht="15" x14ac:dyDescent="0.2">
      <c r="A13" s="72"/>
      <c r="B13" s="72"/>
      <c r="C13" s="72"/>
      <c r="D13" s="72"/>
      <c r="E13" s="69"/>
      <c r="F13" s="69"/>
      <c r="G13" s="75"/>
      <c r="H13" s="25"/>
      <c r="I13" s="76"/>
    </row>
    <row r="14" spans="1:9" ht="18.75" x14ac:dyDescent="0.4">
      <c r="A14" s="77" t="s">
        <v>21</v>
      </c>
      <c r="B14" s="77"/>
      <c r="C14" s="78"/>
      <c r="D14" s="79"/>
      <c r="E14" s="80"/>
      <c r="F14" s="80"/>
      <c r="G14" s="81"/>
      <c r="H14" s="72"/>
      <c r="I14" s="72"/>
    </row>
    <row r="15" spans="1:9" ht="19.5" x14ac:dyDescent="0.4">
      <c r="A15" s="82" t="s">
        <v>3</v>
      </c>
      <c r="B15" s="77"/>
      <c r="C15" s="78"/>
      <c r="D15" s="79"/>
      <c r="E15" s="302">
        <v>7703000</v>
      </c>
      <c r="F15" s="303">
        <v>30010171.16</v>
      </c>
      <c r="G15" s="26">
        <f>H15+I15</f>
        <v>30638537.18</v>
      </c>
      <c r="H15" s="302">
        <v>30064260.77</v>
      </c>
      <c r="I15" s="302">
        <v>574276.41</v>
      </c>
    </row>
    <row r="16" spans="1:9" ht="16.5" x14ac:dyDescent="0.35">
      <c r="A16" s="2"/>
      <c r="B16" s="68"/>
      <c r="C16" s="68"/>
      <c r="D16" s="68"/>
      <c r="E16" s="83"/>
      <c r="F16" s="83"/>
      <c r="G16" s="83"/>
      <c r="H16" s="83"/>
      <c r="I16" s="83"/>
    </row>
    <row r="17" spans="1:9" ht="19.5" x14ac:dyDescent="0.4">
      <c r="A17" s="82" t="s">
        <v>4</v>
      </c>
      <c r="B17" s="3"/>
      <c r="C17" s="3"/>
      <c r="D17" s="3"/>
      <c r="E17" s="302">
        <v>7757000</v>
      </c>
      <c r="F17" s="303">
        <v>30057313.16</v>
      </c>
      <c r="G17" s="26">
        <f>H17+I17</f>
        <v>30725429.709999997</v>
      </c>
      <c r="H17" s="302">
        <v>29988184.829999998</v>
      </c>
      <c r="I17" s="302">
        <v>737244.88</v>
      </c>
    </row>
    <row r="18" spans="1:9" ht="18" x14ac:dyDescent="0.35">
      <c r="A18" s="2"/>
      <c r="B18" s="3"/>
      <c r="C18" s="3"/>
      <c r="D18" s="3"/>
      <c r="E18" s="26"/>
      <c r="F18" s="27"/>
      <c r="G18" s="26"/>
      <c r="H18" s="28"/>
      <c r="I18" s="28"/>
    </row>
    <row r="19" spans="1:9" ht="18" x14ac:dyDescent="0.35">
      <c r="A19" s="2"/>
      <c r="B19" s="3"/>
      <c r="C19" s="3"/>
      <c r="D19" s="3"/>
      <c r="E19" s="84"/>
      <c r="F19" s="84"/>
      <c r="G19" s="85"/>
      <c r="H19" s="1"/>
      <c r="I19" s="1"/>
    </row>
    <row r="20" spans="1:9" ht="19.5" x14ac:dyDescent="0.4">
      <c r="A20" s="86" t="s">
        <v>14</v>
      </c>
      <c r="B20" s="84"/>
      <c r="C20" s="84"/>
      <c r="D20" s="84"/>
      <c r="E20" s="84"/>
      <c r="F20" s="84"/>
      <c r="G20" s="87"/>
      <c r="H20" s="85"/>
      <c r="I20" s="85"/>
    </row>
    <row r="21" spans="1:9" ht="18" x14ac:dyDescent="0.35">
      <c r="A21" s="84"/>
      <c r="B21" s="84"/>
      <c r="C21" s="88" t="s">
        <v>115</v>
      </c>
      <c r="D21" s="84"/>
      <c r="E21" s="84"/>
      <c r="F21" s="84"/>
      <c r="G21" s="29">
        <f>H21+I21</f>
        <v>0</v>
      </c>
      <c r="H21" s="30">
        <v>0</v>
      </c>
      <c r="I21" s="30">
        <v>0</v>
      </c>
    </row>
    <row r="22" spans="1:9" ht="18" x14ac:dyDescent="0.35">
      <c r="A22" s="84"/>
      <c r="B22" s="84"/>
      <c r="C22" s="88"/>
      <c r="D22" s="84"/>
      <c r="E22" s="84"/>
      <c r="F22" s="84"/>
      <c r="G22" s="29"/>
      <c r="H22" s="30"/>
      <c r="I22" s="30"/>
    </row>
    <row r="23" spans="1:9" ht="22.5" x14ac:dyDescent="0.45">
      <c r="A23" s="89" t="s">
        <v>116</v>
      </c>
      <c r="B23" s="89"/>
      <c r="C23" s="90"/>
      <c r="D23" s="89"/>
      <c r="E23" s="89"/>
      <c r="F23" s="89"/>
      <c r="G23" s="91">
        <f>G17-G15-G21</f>
        <v>86892.529999997467</v>
      </c>
      <c r="H23" s="91">
        <f>H17-H15-H21</f>
        <v>-76075.940000001341</v>
      </c>
      <c r="I23" s="91">
        <f>I17-I15-I21</f>
        <v>162968.46999999997</v>
      </c>
    </row>
    <row r="25" spans="1:9" x14ac:dyDescent="0.2">
      <c r="H25" s="92"/>
    </row>
    <row r="27" spans="1:9" ht="19.5" x14ac:dyDescent="0.4">
      <c r="A27" s="77" t="s">
        <v>5</v>
      </c>
      <c r="B27" s="77" t="s">
        <v>117</v>
      </c>
      <c r="C27" s="77"/>
      <c r="D27" s="3"/>
      <c r="E27" s="3"/>
      <c r="F27" s="72"/>
      <c r="G27" s="93">
        <f>SUM(G28:G30)</f>
        <v>86892.53</v>
      </c>
      <c r="H27" s="94"/>
      <c r="I27" s="95"/>
    </row>
    <row r="28" spans="1:9" ht="18.75" x14ac:dyDescent="0.4">
      <c r="A28" s="96"/>
      <c r="B28" s="96"/>
      <c r="C28" s="97" t="s">
        <v>28</v>
      </c>
      <c r="D28" s="98"/>
      <c r="E28" s="99"/>
      <c r="F28" s="92" t="s">
        <v>6</v>
      </c>
      <c r="G28" s="30">
        <v>16297</v>
      </c>
      <c r="H28" s="94"/>
      <c r="I28" s="95"/>
    </row>
    <row r="29" spans="1:9" ht="18.75" x14ac:dyDescent="0.4">
      <c r="A29" s="96"/>
      <c r="B29" s="96"/>
      <c r="C29" s="97"/>
      <c r="D29" s="98"/>
      <c r="E29" s="99"/>
      <c r="F29" s="92" t="s">
        <v>7</v>
      </c>
      <c r="G29" s="30">
        <v>70595.53</v>
      </c>
      <c r="H29" s="94"/>
      <c r="I29" s="95"/>
    </row>
    <row r="30" spans="1:9" ht="18.75" x14ac:dyDescent="0.4">
      <c r="A30" s="96"/>
      <c r="B30" s="96"/>
      <c r="C30" s="97" t="s">
        <v>29</v>
      </c>
      <c r="D30" s="98"/>
      <c r="E30" s="99"/>
      <c r="F30" s="92" t="s">
        <v>235</v>
      </c>
      <c r="G30" s="100">
        <v>0</v>
      </c>
      <c r="H30" s="101"/>
      <c r="I30" s="95"/>
    </row>
    <row r="31" spans="1:9" ht="12.75" customHeight="1" x14ac:dyDescent="0.2">
      <c r="A31" s="411"/>
      <c r="B31" s="412"/>
      <c r="C31" s="412"/>
      <c r="D31" s="412"/>
      <c r="E31" s="412"/>
      <c r="F31" s="412"/>
      <c r="G31" s="412"/>
      <c r="H31" s="412"/>
      <c r="I31" s="412"/>
    </row>
    <row r="32" spans="1:9" x14ac:dyDescent="0.2">
      <c r="A32" s="412"/>
      <c r="B32" s="412"/>
      <c r="C32" s="412"/>
      <c r="D32" s="412"/>
      <c r="E32" s="412"/>
      <c r="F32" s="412"/>
      <c r="G32" s="412"/>
      <c r="H32" s="412"/>
      <c r="I32" s="412"/>
    </row>
    <row r="33" spans="1:10" x14ac:dyDescent="0.2">
      <c r="A33" s="412"/>
      <c r="B33" s="412"/>
      <c r="C33" s="412"/>
      <c r="D33" s="412"/>
      <c r="E33" s="412"/>
      <c r="F33" s="412"/>
      <c r="G33" s="412"/>
      <c r="H33" s="412"/>
      <c r="I33" s="412"/>
    </row>
    <row r="34" spans="1:10" ht="19.5" x14ac:dyDescent="0.4">
      <c r="A34" s="77" t="s">
        <v>30</v>
      </c>
      <c r="B34" s="77" t="s">
        <v>31</v>
      </c>
      <c r="C34" s="77"/>
      <c r="D34" s="103"/>
      <c r="E34" s="81"/>
      <c r="F34" s="3"/>
      <c r="G34" s="104"/>
      <c r="H34" s="95"/>
      <c r="I34" s="95"/>
    </row>
    <row r="35" spans="1:10" ht="18.75" x14ac:dyDescent="0.4">
      <c r="A35" s="77"/>
      <c r="B35" s="77"/>
      <c r="C35" s="77"/>
      <c r="D35" s="103"/>
      <c r="F35" s="105" t="s">
        <v>119</v>
      </c>
      <c r="G35" s="106" t="s">
        <v>0</v>
      </c>
      <c r="H35" s="72"/>
      <c r="I35" s="107" t="s">
        <v>120</v>
      </c>
    </row>
    <row r="36" spans="1:10" ht="16.5" x14ac:dyDescent="0.35">
      <c r="A36" s="108" t="s">
        <v>32</v>
      </c>
      <c r="B36" s="109"/>
      <c r="C36" s="2"/>
      <c r="D36" s="109"/>
      <c r="E36" s="81"/>
      <c r="F36" s="110">
        <v>675155</v>
      </c>
      <c r="G36" s="110">
        <v>673555</v>
      </c>
      <c r="H36" s="305"/>
      <c r="I36" s="111">
        <f>G36/F36</f>
        <v>0.99763017381193952</v>
      </c>
    </row>
    <row r="37" spans="1:10" ht="16.5" x14ac:dyDescent="0.35">
      <c r="A37" s="108" t="s">
        <v>121</v>
      </c>
      <c r="B37" s="109"/>
      <c r="C37" s="2"/>
      <c r="D37" s="112"/>
      <c r="E37" s="112"/>
      <c r="F37" s="110">
        <v>1558625</v>
      </c>
      <c r="G37" s="110">
        <v>1558953</v>
      </c>
      <c r="H37" s="305"/>
      <c r="I37" s="111">
        <f>G37/F37</f>
        <v>1.0002104418959019</v>
      </c>
    </row>
    <row r="38" spans="1:10" ht="16.5" x14ac:dyDescent="0.35">
      <c r="A38" s="108" t="s">
        <v>122</v>
      </c>
      <c r="B38" s="109"/>
      <c r="C38" s="2"/>
      <c r="D38" s="112"/>
      <c r="E38" s="112"/>
      <c r="F38" s="110">
        <v>0</v>
      </c>
      <c r="G38" s="110">
        <v>0</v>
      </c>
      <c r="H38" s="305"/>
      <c r="I38" s="114" t="s">
        <v>237</v>
      </c>
    </row>
    <row r="39" spans="1:10" ht="16.5" x14ac:dyDescent="0.35">
      <c r="A39" s="108" t="s">
        <v>232</v>
      </c>
      <c r="B39" s="109"/>
      <c r="C39" s="2"/>
      <c r="D39" s="81"/>
      <c r="E39" s="81"/>
      <c r="F39" s="110">
        <v>1169000</v>
      </c>
      <c r="G39" s="110">
        <v>1169000</v>
      </c>
      <c r="H39" s="305"/>
      <c r="I39" s="111">
        <f>G39/F39</f>
        <v>1</v>
      </c>
    </row>
    <row r="40" spans="1:10" ht="18" x14ac:dyDescent="0.35">
      <c r="A40" s="108" t="s">
        <v>233</v>
      </c>
      <c r="B40" s="115"/>
      <c r="C40" s="115"/>
      <c r="D40" s="81"/>
      <c r="E40" s="81"/>
      <c r="F40" s="116">
        <v>0</v>
      </c>
      <c r="G40" s="110">
        <v>0</v>
      </c>
      <c r="H40" s="305"/>
      <c r="I40" s="114" t="s">
        <v>237</v>
      </c>
    </row>
    <row r="41" spans="1:10" s="308" customFormat="1" x14ac:dyDescent="0.2">
      <c r="A41" s="402" t="s">
        <v>311</v>
      </c>
      <c r="B41" s="398"/>
      <c r="C41" s="398"/>
      <c r="D41" s="398"/>
      <c r="E41" s="398"/>
      <c r="F41" s="398"/>
      <c r="G41" s="398"/>
      <c r="H41" s="398"/>
      <c r="I41" s="398"/>
    </row>
    <row r="42" spans="1:10" ht="18" x14ac:dyDescent="0.35">
      <c r="A42" s="108"/>
      <c r="B42" s="151"/>
      <c r="C42" s="151"/>
      <c r="D42" s="152"/>
      <c r="E42" s="152"/>
      <c r="F42" s="153"/>
      <c r="G42" s="154"/>
      <c r="H42" s="94"/>
      <c r="I42" s="155"/>
      <c r="J42" s="58"/>
    </row>
    <row r="43" spans="1:10" ht="19.5" thickBot="1" x14ac:dyDescent="0.45">
      <c r="A43" s="77" t="s">
        <v>11</v>
      </c>
      <c r="B43" s="77" t="s">
        <v>12</v>
      </c>
      <c r="C43" s="79"/>
      <c r="D43" s="81"/>
      <c r="E43" s="81"/>
      <c r="F43" s="118"/>
      <c r="G43" s="119"/>
      <c r="H43" s="394" t="s">
        <v>123</v>
      </c>
      <c r="I43" s="395"/>
    </row>
    <row r="44" spans="1:10" ht="18.75" thickTop="1" x14ac:dyDescent="0.35">
      <c r="A44" s="281"/>
      <c r="B44" s="282"/>
      <c r="C44" s="283"/>
      <c r="D44" s="282"/>
      <c r="E44" s="284" t="s">
        <v>297</v>
      </c>
      <c r="F44" s="285" t="s">
        <v>9</v>
      </c>
      <c r="G44" s="286" t="s">
        <v>10</v>
      </c>
      <c r="H44" s="287" t="s">
        <v>13</v>
      </c>
      <c r="I44" s="288" t="s">
        <v>124</v>
      </c>
    </row>
    <row r="45" spans="1:10" x14ac:dyDescent="0.2">
      <c r="A45" s="289"/>
      <c r="B45" s="290"/>
      <c r="C45" s="290"/>
      <c r="D45" s="290"/>
      <c r="E45" s="289"/>
      <c r="F45" s="390"/>
      <c r="G45" s="291"/>
      <c r="H45" s="292">
        <v>40908</v>
      </c>
      <c r="I45" s="293">
        <v>40908</v>
      </c>
    </row>
    <row r="46" spans="1:10" x14ac:dyDescent="0.2">
      <c r="A46" s="289"/>
      <c r="B46" s="290"/>
      <c r="C46" s="290"/>
      <c r="D46" s="290"/>
      <c r="E46" s="289"/>
      <c r="F46" s="390"/>
      <c r="G46" s="294"/>
      <c r="H46" s="294"/>
      <c r="I46" s="295"/>
    </row>
    <row r="47" spans="1:10" ht="13.5" thickBot="1" x14ac:dyDescent="0.25">
      <c r="A47" s="296"/>
      <c r="B47" s="297"/>
      <c r="C47" s="297"/>
      <c r="D47" s="297"/>
      <c r="E47" s="296"/>
      <c r="F47" s="298"/>
      <c r="G47" s="299"/>
      <c r="H47" s="299"/>
      <c r="I47" s="300"/>
    </row>
    <row r="48" spans="1:10" ht="13.5" thickTop="1" x14ac:dyDescent="0.2">
      <c r="A48" s="120"/>
      <c r="B48" s="121"/>
      <c r="C48" s="121" t="s">
        <v>6</v>
      </c>
      <c r="D48" s="121"/>
      <c r="E48" s="122">
        <v>945</v>
      </c>
      <c r="F48" s="123">
        <v>0</v>
      </c>
      <c r="G48" s="124">
        <v>945</v>
      </c>
      <c r="H48" s="124">
        <f>E48+F48-G48</f>
        <v>0</v>
      </c>
      <c r="I48" s="125">
        <f>H48</f>
        <v>0</v>
      </c>
    </row>
    <row r="49" spans="1:9" x14ac:dyDescent="0.2">
      <c r="A49" s="126"/>
      <c r="B49" s="127"/>
      <c r="C49" s="127" t="s">
        <v>8</v>
      </c>
      <c r="D49" s="127"/>
      <c r="E49" s="128">
        <v>240317.72</v>
      </c>
      <c r="F49" s="129">
        <v>153706</v>
      </c>
      <c r="G49" s="130">
        <v>145272</v>
      </c>
      <c r="H49" s="130">
        <f>E49+F49-G49</f>
        <v>248751.71999999997</v>
      </c>
      <c r="I49" s="131">
        <v>205534.72</v>
      </c>
    </row>
    <row r="50" spans="1:9" x14ac:dyDescent="0.2">
      <c r="A50" s="126"/>
      <c r="B50" s="127"/>
      <c r="C50" s="127" t="s">
        <v>7</v>
      </c>
      <c r="D50" s="127"/>
      <c r="E50" s="128">
        <v>242767.98</v>
      </c>
      <c r="F50" s="129">
        <v>74308</v>
      </c>
      <c r="G50" s="130">
        <f>94009.1+74308</f>
        <v>168317.1</v>
      </c>
      <c r="H50" s="130">
        <f t="shared" ref="H50:H51" si="0">E50+F50-G50</f>
        <v>148758.87999999998</v>
      </c>
      <c r="I50" s="131">
        <f t="shared" ref="I50:I51" si="1">H50</f>
        <v>148758.87999999998</v>
      </c>
    </row>
    <row r="51" spans="1:9" x14ac:dyDescent="0.2">
      <c r="A51" s="126"/>
      <c r="B51" s="127"/>
      <c r="C51" s="127" t="s">
        <v>15</v>
      </c>
      <c r="D51" s="127"/>
      <c r="E51" s="128">
        <v>344677.07</v>
      </c>
      <c r="F51" s="129">
        <v>2165726</v>
      </c>
      <c r="G51" s="130">
        <v>1957524.41</v>
      </c>
      <c r="H51" s="130">
        <f t="shared" si="0"/>
        <v>552878.65999999992</v>
      </c>
      <c r="I51" s="131">
        <f t="shared" si="1"/>
        <v>552878.65999999992</v>
      </c>
    </row>
    <row r="52" spans="1:9" ht="18.75" thickBot="1" x14ac:dyDescent="0.4">
      <c r="A52" s="132" t="s">
        <v>2</v>
      </c>
      <c r="B52" s="133"/>
      <c r="C52" s="133"/>
      <c r="D52" s="133"/>
      <c r="E52" s="134">
        <f>E48+E49+E50+E51</f>
        <v>828707.77</v>
      </c>
      <c r="F52" s="135">
        <f>F48+F49+F50+F51</f>
        <v>2393740</v>
      </c>
      <c r="G52" s="135">
        <f>G48+G49+G50+G51</f>
        <v>2272058.5099999998</v>
      </c>
      <c r="H52" s="135">
        <f>H48+H49+H50+H51</f>
        <v>950389.25999999989</v>
      </c>
      <c r="I52" s="136">
        <f>I48+I49+I50+I51</f>
        <v>907172.25999999989</v>
      </c>
    </row>
    <row r="53" spans="1:9" ht="18.75" thickTop="1" x14ac:dyDescent="0.35">
      <c r="A53" s="137"/>
      <c r="B53" s="115"/>
      <c r="C53" s="115"/>
      <c r="D53" s="81"/>
      <c r="E53" s="81"/>
      <c r="F53" s="118"/>
      <c r="G53" s="119"/>
      <c r="H53" s="138"/>
      <c r="I53" s="138"/>
    </row>
    <row r="54" spans="1:9" ht="18" x14ac:dyDescent="0.35">
      <c r="A54" s="137"/>
      <c r="B54" s="115"/>
      <c r="C54" s="115"/>
      <c r="D54" s="81"/>
      <c r="E54" s="81"/>
      <c r="F54" s="118"/>
      <c r="G54" s="139"/>
      <c r="H54" s="140"/>
      <c r="I54" s="140"/>
    </row>
    <row r="55" spans="1:9" ht="18" x14ac:dyDescent="0.35">
      <c r="A55" s="141"/>
      <c r="B55" s="142"/>
      <c r="C55" s="142"/>
      <c r="D55" s="143"/>
      <c r="E55" s="143"/>
      <c r="F55" s="140"/>
      <c r="G55" s="140"/>
      <c r="H55" s="140"/>
      <c r="I55" s="140"/>
    </row>
    <row r="56" spans="1:9" x14ac:dyDescent="0.2">
      <c r="A56" s="144"/>
      <c r="B56" s="144"/>
      <c r="C56" s="144"/>
      <c r="D56" s="144"/>
      <c r="E56" s="144"/>
      <c r="F56" s="144"/>
      <c r="G56" s="144"/>
      <c r="H56" s="144"/>
      <c r="I56" s="144"/>
    </row>
    <row r="57" spans="1:9" x14ac:dyDescent="0.2">
      <c r="A57" s="144"/>
      <c r="B57" s="144"/>
      <c r="C57" s="144"/>
      <c r="D57" s="144"/>
      <c r="E57" s="144"/>
      <c r="F57" s="144"/>
      <c r="G57" s="144"/>
      <c r="H57" s="144"/>
      <c r="I57" s="144"/>
    </row>
  </sheetData>
  <mergeCells count="11">
    <mergeCell ref="A2:D2"/>
    <mergeCell ref="E2:I2"/>
    <mergeCell ref="E3:I3"/>
    <mergeCell ref="E4:I4"/>
    <mergeCell ref="F45:F46"/>
    <mergeCell ref="E5:I5"/>
    <mergeCell ref="E7:I7"/>
    <mergeCell ref="H12:I12"/>
    <mergeCell ref="A31:I33"/>
    <mergeCell ref="H43:I43"/>
    <mergeCell ref="A41:I41"/>
  </mergeCells>
  <phoneticPr fontId="10" type="noConversion"/>
  <printOptions horizontalCentered="1"/>
  <pageMargins left="0.78740157480314965" right="0" top="0.59055118110236227" bottom="0.39370078740157483" header="0.51181102362204722" footer="0.51181102362204722"/>
  <pageSetup paperSize="9" scale="85" firstPageNumber="303" orientation="portrait" useFirstPageNumber="1" r:id="rId1"/>
  <headerFooter alignWithMargins="0">
    <oddFooter>&amp;L&amp;"Arial,Kurzíva"&amp;9Zastupitelstvo Olomouckého kraje 29.6.2012
5.- Rozpočet Olomouckého kraje 2011-závěrečný účet 
Příloha č.14: Financování hospodaření příspěvkových organizací Olomouckého kraje&amp;R&amp;"Arial,Kurzíva"&amp;9Strana &amp;P (celkem 470)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1"/>
  <dimension ref="A1:J57"/>
  <sheetViews>
    <sheetView zoomScale="110" zoomScaleNormal="110" workbookViewId="0">
      <selection activeCell="I38" sqref="I38"/>
    </sheetView>
  </sheetViews>
  <sheetFormatPr defaultRowHeight="12.75" x14ac:dyDescent="0.2"/>
  <cols>
    <col min="1" max="1" width="7.5703125" style="55" customWidth="1"/>
    <col min="2" max="2" width="2.5703125" style="55" customWidth="1"/>
    <col min="3" max="3" width="8.42578125" style="55" customWidth="1"/>
    <col min="4" max="4" width="8.28515625" style="55" customWidth="1"/>
    <col min="5" max="5" width="14.7109375" style="55" customWidth="1"/>
    <col min="6" max="6" width="15.5703125" style="55" customWidth="1"/>
    <col min="7" max="8" width="14.7109375" style="55" customWidth="1"/>
    <col min="9" max="9" width="15.42578125" style="55" customWidth="1"/>
    <col min="10" max="10" width="18.85546875" style="56" customWidth="1"/>
    <col min="11" max="11" width="17.28515625" style="56" customWidth="1"/>
    <col min="12" max="16384" width="9.140625" style="56"/>
  </cols>
  <sheetData>
    <row r="1" spans="1:9" ht="19.5" x14ac:dyDescent="0.4">
      <c r="A1" s="53" t="s">
        <v>26</v>
      </c>
      <c r="B1" s="54"/>
      <c r="C1" s="54"/>
      <c r="D1" s="54"/>
    </row>
    <row r="2" spans="1:9" ht="19.5" x14ac:dyDescent="0.4">
      <c r="A2" s="385" t="s">
        <v>112</v>
      </c>
      <c r="B2" s="385"/>
      <c r="C2" s="385"/>
      <c r="D2" s="385"/>
      <c r="E2" s="403" t="s">
        <v>134</v>
      </c>
      <c r="F2" s="403"/>
      <c r="G2" s="403"/>
      <c r="H2" s="403"/>
      <c r="I2" s="403"/>
    </row>
    <row r="3" spans="1:9" ht="9.75" customHeight="1" x14ac:dyDescent="0.4">
      <c r="A3" s="57"/>
      <c r="B3" s="57"/>
      <c r="C3" s="57"/>
      <c r="D3" s="57"/>
      <c r="E3" s="388" t="s">
        <v>113</v>
      </c>
      <c r="F3" s="388"/>
      <c r="G3" s="388"/>
      <c r="H3" s="388"/>
      <c r="I3" s="388"/>
    </row>
    <row r="4" spans="1:9" ht="15.75" x14ac:dyDescent="0.25">
      <c r="A4" s="59" t="s">
        <v>27</v>
      </c>
      <c r="E4" s="401" t="s">
        <v>170</v>
      </c>
      <c r="F4" s="401"/>
      <c r="G4" s="401"/>
      <c r="H4" s="401"/>
      <c r="I4" s="401"/>
    </row>
    <row r="5" spans="1:9" ht="9.75" customHeight="1" x14ac:dyDescent="0.25">
      <c r="A5" s="59"/>
      <c r="E5" s="388" t="s">
        <v>113</v>
      </c>
      <c r="F5" s="388"/>
      <c r="G5" s="388"/>
      <c r="H5" s="388"/>
      <c r="I5" s="388"/>
    </row>
    <row r="6" spans="1:9" ht="19.5" x14ac:dyDescent="0.4">
      <c r="A6" s="60" t="s">
        <v>24</v>
      </c>
      <c r="E6" s="61" t="s">
        <v>171</v>
      </c>
      <c r="F6" s="62"/>
      <c r="G6" s="63" t="s">
        <v>39</v>
      </c>
      <c r="H6" s="64">
        <v>1105</v>
      </c>
    </row>
    <row r="7" spans="1:9" ht="9" customHeight="1" x14ac:dyDescent="0.4">
      <c r="A7" s="60"/>
      <c r="E7" s="388" t="s">
        <v>114</v>
      </c>
      <c r="F7" s="388"/>
      <c r="G7" s="388"/>
      <c r="H7" s="388"/>
      <c r="I7" s="388"/>
    </row>
    <row r="8" spans="1:9" ht="4.5" customHeight="1" x14ac:dyDescent="0.4">
      <c r="A8" s="60"/>
      <c r="E8" s="65"/>
      <c r="F8" s="65"/>
      <c r="G8" s="65"/>
      <c r="H8" s="63"/>
      <c r="I8" s="65"/>
    </row>
    <row r="9" spans="1:9" ht="34.5" customHeight="1" x14ac:dyDescent="0.2">
      <c r="F9" s="66"/>
    </row>
    <row r="10" spans="1:9" ht="18.75" x14ac:dyDescent="0.4">
      <c r="A10" s="67"/>
      <c r="B10" s="68"/>
      <c r="C10" s="68"/>
      <c r="D10" s="68"/>
      <c r="E10" s="69" t="s">
        <v>19</v>
      </c>
      <c r="F10" s="69" t="s">
        <v>22</v>
      </c>
      <c r="G10" s="70" t="s">
        <v>0</v>
      </c>
      <c r="H10" s="71" t="s">
        <v>17</v>
      </c>
      <c r="I10" s="71"/>
    </row>
    <row r="11" spans="1:9" ht="18.75" x14ac:dyDescent="0.4">
      <c r="A11" s="72"/>
      <c r="B11" s="72"/>
      <c r="C11" s="72"/>
      <c r="D11" s="72"/>
      <c r="E11" s="69" t="s">
        <v>20</v>
      </c>
      <c r="F11" s="69" t="s">
        <v>20</v>
      </c>
      <c r="G11" s="70" t="s">
        <v>18</v>
      </c>
      <c r="H11" s="73" t="s">
        <v>1</v>
      </c>
      <c r="I11" s="74" t="s">
        <v>16</v>
      </c>
    </row>
    <row r="12" spans="1:9" ht="15" x14ac:dyDescent="0.2">
      <c r="A12" s="72"/>
      <c r="B12" s="72"/>
      <c r="C12" s="72"/>
      <c r="D12" s="72"/>
      <c r="E12" s="69" t="s">
        <v>2</v>
      </c>
      <c r="F12" s="69" t="s">
        <v>2</v>
      </c>
      <c r="G12" s="75"/>
      <c r="H12" s="391" t="s">
        <v>299</v>
      </c>
      <c r="I12" s="391"/>
    </row>
    <row r="13" spans="1:9" ht="15" x14ac:dyDescent="0.2">
      <c r="A13" s="72"/>
      <c r="B13" s="72"/>
      <c r="C13" s="72"/>
      <c r="D13" s="72"/>
      <c r="E13" s="69"/>
      <c r="F13" s="69"/>
      <c r="G13" s="75"/>
      <c r="H13" s="25"/>
      <c r="I13" s="76"/>
    </row>
    <row r="14" spans="1:9" ht="18.75" x14ac:dyDescent="0.4">
      <c r="A14" s="77" t="s">
        <v>21</v>
      </c>
      <c r="B14" s="77"/>
      <c r="C14" s="78"/>
      <c r="D14" s="79"/>
      <c r="E14" s="80"/>
      <c r="F14" s="80"/>
      <c r="G14" s="81"/>
      <c r="H14" s="72"/>
      <c r="I14" s="72"/>
    </row>
    <row r="15" spans="1:9" ht="19.5" x14ac:dyDescent="0.4">
      <c r="A15" s="82" t="s">
        <v>3</v>
      </c>
      <c r="B15" s="77"/>
      <c r="C15" s="78"/>
      <c r="D15" s="79"/>
      <c r="E15" s="302">
        <v>3518000</v>
      </c>
      <c r="F15" s="303">
        <v>19833532.579999998</v>
      </c>
      <c r="G15" s="26">
        <f>H15+I15</f>
        <v>19818746.129999999</v>
      </c>
      <c r="H15" s="302">
        <v>19302193.73</v>
      </c>
      <c r="I15" s="302">
        <v>516552.4</v>
      </c>
    </row>
    <row r="16" spans="1:9" ht="16.5" x14ac:dyDescent="0.35">
      <c r="A16" s="2"/>
      <c r="B16" s="68"/>
      <c r="C16" s="68"/>
      <c r="D16" s="68"/>
      <c r="E16" s="83"/>
      <c r="F16" s="83"/>
      <c r="G16" s="83"/>
      <c r="H16" s="83"/>
      <c r="I16" s="83"/>
    </row>
    <row r="17" spans="1:9" ht="19.5" x14ac:dyDescent="0.4">
      <c r="A17" s="82" t="s">
        <v>4</v>
      </c>
      <c r="B17" s="3"/>
      <c r="C17" s="3"/>
      <c r="D17" s="3"/>
      <c r="E17" s="302">
        <v>3518000</v>
      </c>
      <c r="F17" s="303">
        <v>19939783.780000001</v>
      </c>
      <c r="G17" s="26">
        <f>H17+I17</f>
        <v>19962509.09</v>
      </c>
      <c r="H17" s="302">
        <v>19316980.18</v>
      </c>
      <c r="I17" s="302">
        <v>645528.91</v>
      </c>
    </row>
    <row r="18" spans="1:9" ht="18" x14ac:dyDescent="0.35">
      <c r="A18" s="2"/>
      <c r="B18" s="3"/>
      <c r="C18" s="3"/>
      <c r="D18" s="3"/>
      <c r="E18" s="26"/>
      <c r="F18" s="27"/>
      <c r="G18" s="26"/>
      <c r="H18" s="28"/>
      <c r="I18" s="28"/>
    </row>
    <row r="19" spans="1:9" ht="18" x14ac:dyDescent="0.35">
      <c r="A19" s="2"/>
      <c r="B19" s="3"/>
      <c r="C19" s="3"/>
      <c r="D19" s="3"/>
      <c r="E19" s="84"/>
      <c r="F19" s="84"/>
      <c r="G19" s="85"/>
      <c r="H19" s="1"/>
      <c r="I19" s="1"/>
    </row>
    <row r="20" spans="1:9" ht="19.5" x14ac:dyDescent="0.4">
      <c r="A20" s="86" t="s">
        <v>14</v>
      </c>
      <c r="B20" s="84"/>
      <c r="C20" s="84"/>
      <c r="D20" s="84"/>
      <c r="E20" s="84"/>
      <c r="F20" s="84"/>
      <c r="G20" s="87"/>
      <c r="H20" s="85"/>
      <c r="I20" s="85"/>
    </row>
    <row r="21" spans="1:9" ht="18" x14ac:dyDescent="0.35">
      <c r="A21" s="84"/>
      <c r="B21" s="84"/>
      <c r="C21" s="88" t="s">
        <v>115</v>
      </c>
      <c r="D21" s="84"/>
      <c r="E21" s="84"/>
      <c r="F21" s="84"/>
      <c r="G21" s="29">
        <f>H21+I21</f>
        <v>0</v>
      </c>
      <c r="H21" s="30">
        <v>0</v>
      </c>
      <c r="I21" s="30">
        <v>0</v>
      </c>
    </row>
    <row r="22" spans="1:9" ht="18" x14ac:dyDescent="0.35">
      <c r="A22" s="84"/>
      <c r="B22" s="84"/>
      <c r="C22" s="88"/>
      <c r="D22" s="84"/>
      <c r="E22" s="84"/>
      <c r="F22" s="84"/>
      <c r="G22" s="29"/>
      <c r="H22" s="30"/>
      <c r="I22" s="30"/>
    </row>
    <row r="23" spans="1:9" ht="22.5" x14ac:dyDescent="0.45">
      <c r="A23" s="89" t="s">
        <v>116</v>
      </c>
      <c r="B23" s="89"/>
      <c r="C23" s="90"/>
      <c r="D23" s="89"/>
      <c r="E23" s="89"/>
      <c r="F23" s="89"/>
      <c r="G23" s="91">
        <f>G17-G15-G21</f>
        <v>143762.96000000089</v>
      </c>
      <c r="H23" s="91">
        <f>H17-H15-H21</f>
        <v>14786.449999999255</v>
      </c>
      <c r="I23" s="91">
        <f>I17-I15-I21</f>
        <v>128976.51000000001</v>
      </c>
    </row>
    <row r="25" spans="1:9" x14ac:dyDescent="0.2">
      <c r="H25" s="92"/>
    </row>
    <row r="27" spans="1:9" ht="19.5" x14ac:dyDescent="0.4">
      <c r="A27" s="77" t="s">
        <v>5</v>
      </c>
      <c r="B27" s="77" t="s">
        <v>117</v>
      </c>
      <c r="C27" s="77"/>
      <c r="D27" s="3"/>
      <c r="E27" s="3"/>
      <c r="F27" s="72"/>
      <c r="G27" s="93">
        <f>SUM(G28:G30)</f>
        <v>143762.96</v>
      </c>
      <c r="H27" s="94"/>
      <c r="I27" s="95"/>
    </row>
    <row r="28" spans="1:9" ht="18.75" x14ac:dyDescent="0.4">
      <c r="A28" s="96"/>
      <c r="B28" s="96"/>
      <c r="C28" s="97" t="s">
        <v>28</v>
      </c>
      <c r="D28" s="98"/>
      <c r="E28" s="99"/>
      <c r="F28" s="92" t="s">
        <v>6</v>
      </c>
      <c r="G28" s="30">
        <v>10000</v>
      </c>
      <c r="H28" s="94"/>
      <c r="I28" s="95"/>
    </row>
    <row r="29" spans="1:9" ht="18.75" x14ac:dyDescent="0.4">
      <c r="A29" s="96"/>
      <c r="B29" s="96"/>
      <c r="C29" s="97"/>
      <c r="D29" s="98"/>
      <c r="E29" s="99"/>
      <c r="F29" s="92" t="s">
        <v>7</v>
      </c>
      <c r="G29" s="30">
        <v>133762.96</v>
      </c>
      <c r="H29" s="94"/>
      <c r="I29" s="95"/>
    </row>
    <row r="30" spans="1:9" ht="18.75" x14ac:dyDescent="0.4">
      <c r="A30" s="96"/>
      <c r="B30" s="96"/>
      <c r="C30" s="97" t="s">
        <v>29</v>
      </c>
      <c r="D30" s="98"/>
      <c r="E30" s="99"/>
      <c r="F30" s="92" t="s">
        <v>235</v>
      </c>
      <c r="G30" s="100">
        <v>0</v>
      </c>
      <c r="H30" s="101"/>
      <c r="I30" s="95"/>
    </row>
    <row r="31" spans="1:9" x14ac:dyDescent="0.2">
      <c r="A31" s="396"/>
      <c r="B31" s="397"/>
      <c r="C31" s="397"/>
      <c r="D31" s="397"/>
      <c r="E31" s="397"/>
      <c r="F31" s="397"/>
      <c r="G31" s="397"/>
      <c r="H31" s="397"/>
      <c r="I31" s="397"/>
    </row>
    <row r="32" spans="1:9" x14ac:dyDescent="0.2">
      <c r="A32" s="397"/>
      <c r="B32" s="397"/>
      <c r="C32" s="397"/>
      <c r="D32" s="397"/>
      <c r="E32" s="397"/>
      <c r="F32" s="397"/>
      <c r="G32" s="397"/>
      <c r="H32" s="397"/>
      <c r="I32" s="397"/>
    </row>
    <row r="33" spans="1:10" x14ac:dyDescent="0.2">
      <c r="A33" s="397"/>
      <c r="B33" s="397"/>
      <c r="C33" s="397"/>
      <c r="D33" s="397"/>
      <c r="E33" s="397"/>
      <c r="F33" s="397"/>
      <c r="G33" s="397"/>
      <c r="H33" s="397"/>
      <c r="I33" s="397"/>
    </row>
    <row r="34" spans="1:10" ht="19.5" x14ac:dyDescent="0.4">
      <c r="A34" s="77" t="s">
        <v>30</v>
      </c>
      <c r="B34" s="77" t="s">
        <v>31</v>
      </c>
      <c r="C34" s="77"/>
      <c r="D34" s="103"/>
      <c r="E34" s="81"/>
      <c r="F34" s="3"/>
      <c r="G34" s="104"/>
      <c r="H34" s="95"/>
      <c r="I34" s="95"/>
    </row>
    <row r="35" spans="1:10" ht="18.75" x14ac:dyDescent="0.4">
      <c r="A35" s="77"/>
      <c r="B35" s="77"/>
      <c r="C35" s="77"/>
      <c r="D35" s="103"/>
      <c r="F35" s="105" t="s">
        <v>119</v>
      </c>
      <c r="G35" s="106" t="s">
        <v>0</v>
      </c>
      <c r="H35" s="72"/>
      <c r="I35" s="107" t="s">
        <v>120</v>
      </c>
    </row>
    <row r="36" spans="1:10" ht="16.5" x14ac:dyDescent="0.35">
      <c r="A36" s="108" t="s">
        <v>32</v>
      </c>
      <c r="B36" s="109"/>
      <c r="C36" s="2"/>
      <c r="D36" s="109"/>
      <c r="E36" s="81"/>
      <c r="F36" s="110">
        <v>0</v>
      </c>
      <c r="G36" s="110">
        <v>0</v>
      </c>
      <c r="H36" s="305"/>
      <c r="I36" s="111" t="s">
        <v>237</v>
      </c>
    </row>
    <row r="37" spans="1:10" ht="16.5" x14ac:dyDescent="0.35">
      <c r="A37" s="108" t="s">
        <v>121</v>
      </c>
      <c r="B37" s="109"/>
      <c r="C37" s="2"/>
      <c r="D37" s="112"/>
      <c r="E37" s="112"/>
      <c r="F37" s="110">
        <v>835077</v>
      </c>
      <c r="G37" s="110">
        <v>835077</v>
      </c>
      <c r="H37" s="305"/>
      <c r="I37" s="111">
        <f>G37/F37</f>
        <v>1</v>
      </c>
    </row>
    <row r="38" spans="1:10" ht="16.5" x14ac:dyDescent="0.35">
      <c r="A38" s="108" t="s">
        <v>122</v>
      </c>
      <c r="B38" s="109"/>
      <c r="C38" s="2"/>
      <c r="D38" s="112"/>
      <c r="E38" s="112"/>
      <c r="F38" s="110">
        <v>0</v>
      </c>
      <c r="G38" s="110">
        <v>0</v>
      </c>
      <c r="H38" s="305"/>
      <c r="I38" s="114" t="s">
        <v>237</v>
      </c>
    </row>
    <row r="39" spans="1:10" ht="16.5" x14ac:dyDescent="0.35">
      <c r="A39" s="108" t="s">
        <v>232</v>
      </c>
      <c r="B39" s="109"/>
      <c r="C39" s="2"/>
      <c r="D39" s="81"/>
      <c r="E39" s="81"/>
      <c r="F39" s="110">
        <v>626000</v>
      </c>
      <c r="G39" s="110">
        <v>626000</v>
      </c>
      <c r="H39" s="305"/>
      <c r="I39" s="111">
        <f>G39/F39</f>
        <v>1</v>
      </c>
    </row>
    <row r="40" spans="1:10" ht="18" x14ac:dyDescent="0.35">
      <c r="A40" s="108" t="s">
        <v>233</v>
      </c>
      <c r="B40" s="115"/>
      <c r="C40" s="115"/>
      <c r="D40" s="81"/>
      <c r="E40" s="81"/>
      <c r="F40" s="116">
        <v>0</v>
      </c>
      <c r="G40" s="110">
        <v>0</v>
      </c>
      <c r="H40" s="305"/>
      <c r="I40" s="114" t="s">
        <v>237</v>
      </c>
    </row>
    <row r="41" spans="1:10" x14ac:dyDescent="0.2">
      <c r="A41" s="171"/>
      <c r="B41" s="117"/>
      <c r="C41" s="117"/>
      <c r="D41" s="117"/>
      <c r="E41" s="117"/>
      <c r="F41" s="117"/>
      <c r="G41" s="117"/>
      <c r="H41" s="117"/>
      <c r="I41" s="117"/>
      <c r="J41" s="58"/>
    </row>
    <row r="42" spans="1:10" ht="18" x14ac:dyDescent="0.35">
      <c r="A42" s="108"/>
      <c r="B42" s="115"/>
      <c r="C42" s="115"/>
      <c r="D42" s="81"/>
      <c r="E42" s="81"/>
      <c r="F42" s="116"/>
      <c r="G42" s="110"/>
      <c r="H42" s="94"/>
      <c r="I42" s="111"/>
    </row>
    <row r="43" spans="1:10" ht="19.5" thickBot="1" x14ac:dyDescent="0.45">
      <c r="A43" s="77" t="s">
        <v>11</v>
      </c>
      <c r="B43" s="77" t="s">
        <v>12</v>
      </c>
      <c r="C43" s="79"/>
      <c r="D43" s="81"/>
      <c r="E43" s="81"/>
      <c r="F43" s="118"/>
      <c r="G43" s="119"/>
      <c r="H43" s="394" t="s">
        <v>123</v>
      </c>
      <c r="I43" s="395"/>
    </row>
    <row r="44" spans="1:10" ht="18.75" thickTop="1" x14ac:dyDescent="0.35">
      <c r="A44" s="281"/>
      <c r="B44" s="282"/>
      <c r="C44" s="283"/>
      <c r="D44" s="282"/>
      <c r="E44" s="284" t="s">
        <v>297</v>
      </c>
      <c r="F44" s="285" t="s">
        <v>9</v>
      </c>
      <c r="G44" s="286" t="s">
        <v>10</v>
      </c>
      <c r="H44" s="287" t="s">
        <v>13</v>
      </c>
      <c r="I44" s="288" t="s">
        <v>124</v>
      </c>
    </row>
    <row r="45" spans="1:10" x14ac:dyDescent="0.2">
      <c r="A45" s="289"/>
      <c r="B45" s="290"/>
      <c r="C45" s="290"/>
      <c r="D45" s="290"/>
      <c r="E45" s="289"/>
      <c r="F45" s="390"/>
      <c r="G45" s="291"/>
      <c r="H45" s="292">
        <v>40908</v>
      </c>
      <c r="I45" s="293">
        <v>40908</v>
      </c>
    </row>
    <row r="46" spans="1:10" x14ac:dyDescent="0.2">
      <c r="A46" s="289"/>
      <c r="B46" s="290"/>
      <c r="C46" s="290"/>
      <c r="D46" s="290"/>
      <c r="E46" s="289"/>
      <c r="F46" s="390"/>
      <c r="G46" s="294"/>
      <c r="H46" s="294"/>
      <c r="I46" s="295"/>
    </row>
    <row r="47" spans="1:10" ht="13.5" thickBot="1" x14ac:dyDescent="0.25">
      <c r="A47" s="296"/>
      <c r="B47" s="297"/>
      <c r="C47" s="297"/>
      <c r="D47" s="297"/>
      <c r="E47" s="296"/>
      <c r="F47" s="298"/>
      <c r="G47" s="299"/>
      <c r="H47" s="299"/>
      <c r="I47" s="300"/>
    </row>
    <row r="48" spans="1:10" ht="13.5" thickTop="1" x14ac:dyDescent="0.2">
      <c r="A48" s="120"/>
      <c r="B48" s="121"/>
      <c r="C48" s="121" t="s">
        <v>6</v>
      </c>
      <c r="D48" s="121"/>
      <c r="E48" s="122">
        <v>53000</v>
      </c>
      <c r="F48" s="123">
        <v>15000</v>
      </c>
      <c r="G48" s="124">
        <v>7000</v>
      </c>
      <c r="H48" s="124">
        <f>E48+F48-G48</f>
        <v>61000</v>
      </c>
      <c r="I48" s="125">
        <f>H48</f>
        <v>61000</v>
      </c>
    </row>
    <row r="49" spans="1:9" x14ac:dyDescent="0.2">
      <c r="A49" s="126"/>
      <c r="B49" s="127"/>
      <c r="C49" s="127" t="s">
        <v>8</v>
      </c>
      <c r="D49" s="127"/>
      <c r="E49" s="128">
        <v>61571.76</v>
      </c>
      <c r="F49" s="129">
        <v>112840</v>
      </c>
      <c r="G49" s="130">
        <v>92671</v>
      </c>
      <c r="H49" s="130">
        <f>E49+F49-G49</f>
        <v>81740.760000000009</v>
      </c>
      <c r="I49" s="131">
        <v>72938.09</v>
      </c>
    </row>
    <row r="50" spans="1:9" x14ac:dyDescent="0.2">
      <c r="A50" s="126"/>
      <c r="B50" s="127"/>
      <c r="C50" s="127" t="s">
        <v>7</v>
      </c>
      <c r="D50" s="127"/>
      <c r="E50" s="128">
        <f>124008.45+100</f>
        <v>124108.45</v>
      </c>
      <c r="F50" s="129">
        <f>133148.03+158734.08</f>
        <v>291882.11</v>
      </c>
      <c r="G50" s="130">
        <f>126769+50410</f>
        <v>177179</v>
      </c>
      <c r="H50" s="130">
        <f t="shared" ref="H50:H51" si="0">E50+F50-G50</f>
        <v>238811.56</v>
      </c>
      <c r="I50" s="131">
        <f>H50</f>
        <v>238811.56</v>
      </c>
    </row>
    <row r="51" spans="1:9" x14ac:dyDescent="0.2">
      <c r="A51" s="126"/>
      <c r="B51" s="127"/>
      <c r="C51" s="127" t="s">
        <v>15</v>
      </c>
      <c r="D51" s="127"/>
      <c r="E51" s="128">
        <v>540287.43000000005</v>
      </c>
      <c r="F51" s="129">
        <v>914332</v>
      </c>
      <c r="G51" s="130">
        <v>1035499</v>
      </c>
      <c r="H51" s="130">
        <f t="shared" si="0"/>
        <v>419120.43000000017</v>
      </c>
      <c r="I51" s="131">
        <f>H51</f>
        <v>419120.43000000017</v>
      </c>
    </row>
    <row r="52" spans="1:9" ht="18.75" thickBot="1" x14ac:dyDescent="0.4">
      <c r="A52" s="132" t="s">
        <v>2</v>
      </c>
      <c r="B52" s="133"/>
      <c r="C52" s="133"/>
      <c r="D52" s="133"/>
      <c r="E52" s="134">
        <f>E48+E49+E50+E51</f>
        <v>778967.64000000013</v>
      </c>
      <c r="F52" s="135">
        <f>F48+F49+F50+F51</f>
        <v>1334054.1099999999</v>
      </c>
      <c r="G52" s="135">
        <f>G48+G49+G50+G51</f>
        <v>1312349</v>
      </c>
      <c r="H52" s="135">
        <f>H48+H49+H50+H51</f>
        <v>800672.75000000023</v>
      </c>
      <c r="I52" s="136">
        <f>I48+I49+I50+I51</f>
        <v>791870.08000000019</v>
      </c>
    </row>
    <row r="53" spans="1:9" ht="18.75" thickTop="1" x14ac:dyDescent="0.35">
      <c r="A53" s="137"/>
      <c r="B53" s="115"/>
      <c r="C53" s="115"/>
      <c r="D53" s="81"/>
      <c r="E53" s="81"/>
      <c r="F53" s="118"/>
      <c r="G53" s="119"/>
      <c r="H53" s="138"/>
      <c r="I53" s="138"/>
    </row>
    <row r="54" spans="1:9" ht="18" x14ac:dyDescent="0.35">
      <c r="A54" s="137"/>
      <c r="B54" s="115"/>
      <c r="C54" s="115"/>
      <c r="D54" s="81"/>
      <c r="E54" s="81"/>
      <c r="F54" s="118"/>
      <c r="G54" s="139"/>
      <c r="H54" s="140"/>
      <c r="I54" s="140"/>
    </row>
    <row r="55" spans="1:9" ht="18" x14ac:dyDescent="0.35">
      <c r="A55" s="141"/>
      <c r="B55" s="142"/>
      <c r="C55" s="142"/>
      <c r="D55" s="143"/>
      <c r="E55" s="143"/>
      <c r="F55" s="140"/>
      <c r="G55" s="140"/>
      <c r="H55" s="140"/>
      <c r="I55" s="140"/>
    </row>
    <row r="56" spans="1:9" x14ac:dyDescent="0.2">
      <c r="A56" s="144"/>
      <c r="B56" s="144"/>
      <c r="C56" s="144"/>
      <c r="D56" s="144"/>
      <c r="E56" s="144"/>
      <c r="F56" s="144"/>
      <c r="G56" s="144"/>
      <c r="H56" s="144"/>
      <c r="I56" s="144"/>
    </row>
    <row r="57" spans="1:9" x14ac:dyDescent="0.2">
      <c r="A57" s="144"/>
      <c r="B57" s="144"/>
      <c r="C57" s="144"/>
      <c r="D57" s="144"/>
      <c r="E57" s="144"/>
      <c r="F57" s="144"/>
      <c r="G57" s="144"/>
      <c r="H57" s="144"/>
      <c r="I57" s="144"/>
    </row>
  </sheetData>
  <mergeCells count="10">
    <mergeCell ref="A2:D2"/>
    <mergeCell ref="E2:I2"/>
    <mergeCell ref="E3:I3"/>
    <mergeCell ref="E4:I4"/>
    <mergeCell ref="F45:F46"/>
    <mergeCell ref="E5:I5"/>
    <mergeCell ref="E7:I7"/>
    <mergeCell ref="H12:I12"/>
    <mergeCell ref="A31:I33"/>
    <mergeCell ref="H43:I43"/>
  </mergeCells>
  <phoneticPr fontId="10" type="noConversion"/>
  <printOptions horizontalCentered="1"/>
  <pageMargins left="0.78740157480314965" right="0" top="0.59055118110236227" bottom="0.39370078740157483" header="0.51181102362204722" footer="0.51181102362204722"/>
  <pageSetup paperSize="9" scale="85" firstPageNumber="304" orientation="portrait" useFirstPageNumber="1" r:id="rId1"/>
  <headerFooter alignWithMargins="0">
    <oddFooter>&amp;L&amp;"Arial,Kurzíva"&amp;9Zastupitelstvo Olomouckého kraje 29.6.2012
5.- Rozpočet Olomouckého kraje 2011-závěrečný účet 
Příloha č.14: Financování hospodaření příspěvkových organizací Olomouckého kraje&amp;R&amp;"Arial,Kurzíva"&amp;9Strana &amp;P (celkem 470)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2"/>
  <dimension ref="A1:J58"/>
  <sheetViews>
    <sheetView zoomScale="110" zoomScaleNormal="110" workbookViewId="0">
      <selection activeCell="I39" sqref="I39"/>
    </sheetView>
  </sheetViews>
  <sheetFormatPr defaultRowHeight="12.75" x14ac:dyDescent="0.2"/>
  <cols>
    <col min="1" max="1" width="7.5703125" style="55" customWidth="1"/>
    <col min="2" max="2" width="2.5703125" style="55" customWidth="1"/>
    <col min="3" max="3" width="8.42578125" style="55" customWidth="1"/>
    <col min="4" max="4" width="8.28515625" style="55" customWidth="1"/>
    <col min="5" max="5" width="14.7109375" style="55" customWidth="1"/>
    <col min="6" max="6" width="15.5703125" style="55" customWidth="1"/>
    <col min="7" max="8" width="14.7109375" style="55" customWidth="1"/>
    <col min="9" max="9" width="15.140625" style="55" customWidth="1"/>
    <col min="10" max="10" width="18.85546875" style="56" customWidth="1"/>
    <col min="11" max="11" width="17.28515625" style="56" customWidth="1"/>
    <col min="12" max="16384" width="9.140625" style="56"/>
  </cols>
  <sheetData>
    <row r="1" spans="1:9" ht="19.5" x14ac:dyDescent="0.4">
      <c r="A1" s="53" t="s">
        <v>26</v>
      </c>
      <c r="B1" s="54"/>
      <c r="C1" s="54"/>
      <c r="D1" s="54"/>
    </row>
    <row r="2" spans="1:9" ht="19.5" x14ac:dyDescent="0.4">
      <c r="A2" s="385" t="s">
        <v>112</v>
      </c>
      <c r="B2" s="385"/>
      <c r="C2" s="385"/>
      <c r="D2" s="385"/>
      <c r="E2" s="403" t="s">
        <v>34</v>
      </c>
      <c r="F2" s="403"/>
      <c r="G2" s="403"/>
      <c r="H2" s="403"/>
      <c r="I2" s="403"/>
    </row>
    <row r="3" spans="1:9" ht="9.75" customHeight="1" x14ac:dyDescent="0.4">
      <c r="A3" s="57"/>
      <c r="B3" s="57"/>
      <c r="C3" s="57"/>
      <c r="D3" s="57"/>
      <c r="E3" s="388" t="s">
        <v>113</v>
      </c>
      <c r="F3" s="388"/>
      <c r="G3" s="388"/>
      <c r="H3" s="388"/>
      <c r="I3" s="388"/>
    </row>
    <row r="4" spans="1:9" ht="15.75" x14ac:dyDescent="0.25">
      <c r="A4" s="59" t="s">
        <v>27</v>
      </c>
      <c r="E4" s="401" t="s">
        <v>172</v>
      </c>
      <c r="F4" s="401"/>
      <c r="G4" s="401"/>
      <c r="H4" s="401"/>
      <c r="I4" s="401"/>
    </row>
    <row r="5" spans="1:9" ht="9.75" customHeight="1" x14ac:dyDescent="0.25">
      <c r="A5" s="59"/>
      <c r="E5" s="388" t="s">
        <v>113</v>
      </c>
      <c r="F5" s="388"/>
      <c r="G5" s="388"/>
      <c r="H5" s="388"/>
      <c r="I5" s="388"/>
    </row>
    <row r="6" spans="1:9" ht="19.5" x14ac:dyDescent="0.4">
      <c r="A6" s="60" t="s">
        <v>24</v>
      </c>
      <c r="E6" s="61" t="s">
        <v>173</v>
      </c>
      <c r="F6" s="62"/>
      <c r="G6" s="63" t="s">
        <v>39</v>
      </c>
      <c r="H6" s="64">
        <v>1120</v>
      </c>
    </row>
    <row r="7" spans="1:9" ht="7.5" customHeight="1" x14ac:dyDescent="0.4">
      <c r="A7" s="60"/>
      <c r="E7" s="388" t="s">
        <v>114</v>
      </c>
      <c r="F7" s="388"/>
      <c r="G7" s="388"/>
      <c r="H7" s="388"/>
      <c r="I7" s="388"/>
    </row>
    <row r="8" spans="1:9" ht="3.75" customHeight="1" x14ac:dyDescent="0.4">
      <c r="A8" s="60"/>
      <c r="E8" s="65"/>
      <c r="F8" s="65"/>
      <c r="G8" s="65"/>
      <c r="H8" s="63"/>
      <c r="I8" s="65"/>
    </row>
    <row r="9" spans="1:9" ht="29.25" customHeight="1" x14ac:dyDescent="0.2">
      <c r="F9" s="66"/>
    </row>
    <row r="10" spans="1:9" ht="18.75" x14ac:dyDescent="0.4">
      <c r="A10" s="67"/>
      <c r="B10" s="68"/>
      <c r="C10" s="68"/>
      <c r="D10" s="68"/>
      <c r="E10" s="69" t="s">
        <v>19</v>
      </c>
      <c r="F10" s="69" t="s">
        <v>22</v>
      </c>
      <c r="G10" s="70" t="s">
        <v>0</v>
      </c>
      <c r="H10" s="71" t="s">
        <v>17</v>
      </c>
      <c r="I10" s="71"/>
    </row>
    <row r="11" spans="1:9" ht="18.75" x14ac:dyDescent="0.4">
      <c r="A11" s="72"/>
      <c r="B11" s="72"/>
      <c r="C11" s="72"/>
      <c r="D11" s="72"/>
      <c r="E11" s="69" t="s">
        <v>20</v>
      </c>
      <c r="F11" s="69" t="s">
        <v>20</v>
      </c>
      <c r="G11" s="70" t="s">
        <v>18</v>
      </c>
      <c r="H11" s="73" t="s">
        <v>1</v>
      </c>
      <c r="I11" s="74" t="s">
        <v>16</v>
      </c>
    </row>
    <row r="12" spans="1:9" ht="15" x14ac:dyDescent="0.2">
      <c r="A12" s="72"/>
      <c r="B12" s="72"/>
      <c r="C12" s="72"/>
      <c r="D12" s="72"/>
      <c r="E12" s="69" t="s">
        <v>2</v>
      </c>
      <c r="F12" s="69" t="s">
        <v>2</v>
      </c>
      <c r="G12" s="75"/>
      <c r="H12" s="391" t="s">
        <v>299</v>
      </c>
      <c r="I12" s="391"/>
    </row>
    <row r="13" spans="1:9" ht="15" x14ac:dyDescent="0.2">
      <c r="A13" s="72"/>
      <c r="B13" s="72"/>
      <c r="C13" s="72"/>
      <c r="D13" s="72"/>
      <c r="E13" s="69"/>
      <c r="F13" s="69"/>
      <c r="G13" s="75"/>
      <c r="H13" s="25"/>
      <c r="I13" s="76"/>
    </row>
    <row r="14" spans="1:9" ht="18.75" x14ac:dyDescent="0.4">
      <c r="A14" s="77" t="s">
        <v>21</v>
      </c>
      <c r="B14" s="77"/>
      <c r="C14" s="78"/>
      <c r="D14" s="79"/>
      <c r="E14" s="80"/>
      <c r="F14" s="80"/>
      <c r="G14" s="81"/>
      <c r="H14" s="72"/>
      <c r="I14" s="72"/>
    </row>
    <row r="15" spans="1:9" ht="19.5" x14ac:dyDescent="0.4">
      <c r="A15" s="82" t="s">
        <v>3</v>
      </c>
      <c r="B15" s="77"/>
      <c r="C15" s="78"/>
      <c r="D15" s="79"/>
      <c r="E15" s="302">
        <v>3653000</v>
      </c>
      <c r="F15" s="303">
        <v>28479012.239999998</v>
      </c>
      <c r="G15" s="26">
        <f>H15+I15</f>
        <v>31466514.850000001</v>
      </c>
      <c r="H15" s="302">
        <v>31424311.850000001</v>
      </c>
      <c r="I15" s="302">
        <v>42203</v>
      </c>
    </row>
    <row r="16" spans="1:9" ht="16.5" x14ac:dyDescent="0.35">
      <c r="A16" s="2"/>
      <c r="B16" s="68"/>
      <c r="C16" s="68"/>
      <c r="D16" s="68"/>
      <c r="E16" s="83"/>
      <c r="F16" s="83"/>
      <c r="G16" s="83"/>
      <c r="H16" s="83"/>
      <c r="I16" s="83"/>
    </row>
    <row r="17" spans="1:9" ht="19.5" x14ac:dyDescent="0.4">
      <c r="A17" s="82" t="s">
        <v>4</v>
      </c>
      <c r="B17" s="3"/>
      <c r="C17" s="3"/>
      <c r="D17" s="3"/>
      <c r="E17" s="302">
        <v>3653000</v>
      </c>
      <c r="F17" s="303">
        <v>28479012.239999998</v>
      </c>
      <c r="G17" s="26">
        <f>H17+I17</f>
        <v>31456708.93</v>
      </c>
      <c r="H17" s="302">
        <v>31402574.93</v>
      </c>
      <c r="I17" s="302">
        <v>54134</v>
      </c>
    </row>
    <row r="18" spans="1:9" ht="18" x14ac:dyDescent="0.35">
      <c r="A18" s="2"/>
      <c r="B18" s="3"/>
      <c r="C18" s="3"/>
      <c r="D18" s="3"/>
      <c r="E18" s="26"/>
      <c r="F18" s="27"/>
      <c r="G18" s="26"/>
      <c r="H18" s="28"/>
      <c r="I18" s="28"/>
    </row>
    <row r="19" spans="1:9" ht="18" x14ac:dyDescent="0.35">
      <c r="A19" s="2"/>
      <c r="B19" s="3"/>
      <c r="C19" s="3"/>
      <c r="D19" s="3"/>
      <c r="E19" s="84"/>
      <c r="F19" s="84"/>
      <c r="G19" s="85"/>
      <c r="H19" s="1"/>
      <c r="I19" s="1"/>
    </row>
    <row r="20" spans="1:9" ht="19.5" x14ac:dyDescent="0.4">
      <c r="A20" s="86" t="s">
        <v>14</v>
      </c>
      <c r="B20" s="84"/>
      <c r="C20" s="84"/>
      <c r="D20" s="84"/>
      <c r="E20" s="84"/>
      <c r="F20" s="84"/>
      <c r="G20" s="87"/>
      <c r="H20" s="85"/>
      <c r="I20" s="85"/>
    </row>
    <row r="21" spans="1:9" ht="18" x14ac:dyDescent="0.35">
      <c r="A21" s="84"/>
      <c r="B21" s="84"/>
      <c r="C21" s="88" t="s">
        <v>115</v>
      </c>
      <c r="D21" s="84"/>
      <c r="E21" s="84"/>
      <c r="F21" s="84"/>
      <c r="G21" s="29">
        <f>H21+I21</f>
        <v>0</v>
      </c>
      <c r="H21" s="30">
        <v>0</v>
      </c>
      <c r="I21" s="30">
        <v>0</v>
      </c>
    </row>
    <row r="22" spans="1:9" ht="18" x14ac:dyDescent="0.35">
      <c r="A22" s="84"/>
      <c r="B22" s="84"/>
      <c r="C22" s="88"/>
      <c r="D22" s="84"/>
      <c r="E22" s="84"/>
      <c r="F22" s="84"/>
      <c r="G22" s="29"/>
      <c r="H22" s="30"/>
      <c r="I22" s="30"/>
    </row>
    <row r="23" spans="1:9" ht="22.5" x14ac:dyDescent="0.45">
      <c r="A23" s="89" t="s">
        <v>116</v>
      </c>
      <c r="B23" s="89"/>
      <c r="C23" s="90"/>
      <c r="D23" s="89"/>
      <c r="E23" s="89"/>
      <c r="F23" s="89"/>
      <c r="G23" s="91">
        <f>G17-G15-G21</f>
        <v>-9805.9200000017881</v>
      </c>
      <c r="H23" s="91">
        <f>H17-H15-H21</f>
        <v>-21736.920000001788</v>
      </c>
      <c r="I23" s="91">
        <f>I17-I15-I21</f>
        <v>11931</v>
      </c>
    </row>
    <row r="25" spans="1:9" x14ac:dyDescent="0.2">
      <c r="H25" s="92"/>
    </row>
    <row r="27" spans="1:9" ht="19.5" x14ac:dyDescent="0.4">
      <c r="A27" s="77" t="s">
        <v>5</v>
      </c>
      <c r="B27" s="77" t="s">
        <v>117</v>
      </c>
      <c r="C27" s="77"/>
      <c r="D27" s="3"/>
      <c r="E27" s="3"/>
      <c r="F27" s="72"/>
      <c r="G27" s="93">
        <f>SUM(G28:G30)</f>
        <v>-9805.92</v>
      </c>
      <c r="H27" s="94"/>
      <c r="I27" s="95"/>
    </row>
    <row r="28" spans="1:9" ht="18.75" x14ac:dyDescent="0.4">
      <c r="A28" s="96"/>
      <c r="B28" s="96"/>
      <c r="C28" s="97" t="s">
        <v>28</v>
      </c>
      <c r="D28" s="98"/>
      <c r="E28" s="99"/>
      <c r="F28" s="92" t="s">
        <v>6</v>
      </c>
      <c r="G28" s="30">
        <v>0</v>
      </c>
      <c r="H28" s="94"/>
      <c r="I28" s="95"/>
    </row>
    <row r="29" spans="1:9" ht="18.75" x14ac:dyDescent="0.4">
      <c r="A29" s="96"/>
      <c r="B29" s="96"/>
      <c r="C29" s="97"/>
      <c r="D29" s="98"/>
      <c r="E29" s="99"/>
      <c r="F29" s="92" t="s">
        <v>7</v>
      </c>
      <c r="G29" s="30">
        <v>0</v>
      </c>
      <c r="H29" s="94"/>
      <c r="I29" s="95"/>
    </row>
    <row r="30" spans="1:9" ht="18.75" x14ac:dyDescent="0.4">
      <c r="A30" s="96"/>
      <c r="B30" s="96"/>
      <c r="C30" s="97" t="s">
        <v>29</v>
      </c>
      <c r="D30" s="98"/>
      <c r="E30" s="99"/>
      <c r="F30" s="92" t="s">
        <v>235</v>
      </c>
      <c r="G30" s="100">
        <v>-9805.92</v>
      </c>
      <c r="H30" s="101"/>
      <c r="I30" s="95"/>
    </row>
    <row r="31" spans="1:9" ht="12.75" customHeight="1" x14ac:dyDescent="0.2">
      <c r="A31" s="413" t="s">
        <v>313</v>
      </c>
      <c r="B31" s="414"/>
      <c r="C31" s="414"/>
      <c r="D31" s="414"/>
      <c r="E31" s="414"/>
      <c r="F31" s="414"/>
      <c r="G31" s="414"/>
      <c r="H31" s="414"/>
      <c r="I31" s="414"/>
    </row>
    <row r="32" spans="1:9" x14ac:dyDescent="0.2">
      <c r="A32" s="414"/>
      <c r="B32" s="414"/>
      <c r="C32" s="414"/>
      <c r="D32" s="414"/>
      <c r="E32" s="414"/>
      <c r="F32" s="414"/>
      <c r="G32" s="414"/>
      <c r="H32" s="414"/>
      <c r="I32" s="414"/>
    </row>
    <row r="33" spans="1:10" x14ac:dyDescent="0.2">
      <c r="A33" s="414"/>
      <c r="B33" s="414"/>
      <c r="C33" s="414"/>
      <c r="D33" s="414"/>
      <c r="E33" s="414"/>
      <c r="F33" s="414"/>
      <c r="G33" s="414"/>
      <c r="H33" s="414"/>
      <c r="I33" s="414"/>
    </row>
    <row r="34" spans="1:10" x14ac:dyDescent="0.2">
      <c r="A34" s="102"/>
      <c r="B34" s="102"/>
      <c r="C34" s="102"/>
      <c r="D34" s="102"/>
      <c r="E34" s="102"/>
      <c r="F34" s="102"/>
      <c r="G34" s="102"/>
      <c r="H34" s="102"/>
      <c r="I34" s="102"/>
    </row>
    <row r="35" spans="1:10" ht="19.5" x14ac:dyDescent="0.4">
      <c r="A35" s="77" t="s">
        <v>30</v>
      </c>
      <c r="B35" s="77" t="s">
        <v>31</v>
      </c>
      <c r="C35" s="77"/>
      <c r="D35" s="103"/>
      <c r="E35" s="81"/>
      <c r="F35" s="3"/>
      <c r="G35" s="104"/>
      <c r="H35" s="95"/>
      <c r="I35" s="95"/>
    </row>
    <row r="36" spans="1:10" ht="18.75" x14ac:dyDescent="0.4">
      <c r="A36" s="77"/>
      <c r="B36" s="77"/>
      <c r="C36" s="77"/>
      <c r="D36" s="103"/>
      <c r="F36" s="105" t="s">
        <v>119</v>
      </c>
      <c r="G36" s="106" t="s">
        <v>0</v>
      </c>
      <c r="H36" s="72"/>
      <c r="I36" s="107" t="s">
        <v>120</v>
      </c>
    </row>
    <row r="37" spans="1:10" ht="16.5" x14ac:dyDescent="0.35">
      <c r="A37" s="108" t="s">
        <v>32</v>
      </c>
      <c r="B37" s="109"/>
      <c r="C37" s="2"/>
      <c r="D37" s="109"/>
      <c r="E37" s="81"/>
      <c r="F37" s="110">
        <v>0</v>
      </c>
      <c r="G37" s="110">
        <v>0</v>
      </c>
      <c r="H37" s="305"/>
      <c r="I37" s="111" t="s">
        <v>237</v>
      </c>
    </row>
    <row r="38" spans="1:10" ht="16.5" x14ac:dyDescent="0.35">
      <c r="A38" s="108" t="s">
        <v>121</v>
      </c>
      <c r="B38" s="109"/>
      <c r="C38" s="2"/>
      <c r="D38" s="112"/>
      <c r="E38" s="112"/>
      <c r="F38" s="110">
        <v>365500</v>
      </c>
      <c r="G38" s="110">
        <v>365548</v>
      </c>
      <c r="H38" s="305"/>
      <c r="I38" s="111">
        <f>G38/F38</f>
        <v>1.0001313269493843</v>
      </c>
    </row>
    <row r="39" spans="1:10" ht="16.5" x14ac:dyDescent="0.35">
      <c r="A39" s="108" t="s">
        <v>122</v>
      </c>
      <c r="B39" s="109"/>
      <c r="C39" s="2"/>
      <c r="D39" s="112"/>
      <c r="E39" s="112"/>
      <c r="F39" s="110">
        <v>0</v>
      </c>
      <c r="G39" s="110">
        <v>0</v>
      </c>
      <c r="H39" s="305"/>
      <c r="I39" s="114" t="s">
        <v>237</v>
      </c>
    </row>
    <row r="40" spans="1:10" ht="16.5" x14ac:dyDescent="0.35">
      <c r="A40" s="108" t="s">
        <v>232</v>
      </c>
      <c r="B40" s="109"/>
      <c r="C40" s="2"/>
      <c r="D40" s="81"/>
      <c r="E40" s="81"/>
      <c r="F40" s="110">
        <v>274000</v>
      </c>
      <c r="G40" s="110">
        <v>274000</v>
      </c>
      <c r="H40" s="305"/>
      <c r="I40" s="111">
        <f>G40/F40</f>
        <v>1</v>
      </c>
    </row>
    <row r="41" spans="1:10" ht="18" x14ac:dyDescent="0.35">
      <c r="A41" s="108" t="s">
        <v>233</v>
      </c>
      <c r="B41" s="151"/>
      <c r="C41" s="151"/>
      <c r="D41" s="152"/>
      <c r="E41" s="152"/>
      <c r="F41" s="153">
        <v>0</v>
      </c>
      <c r="G41" s="154">
        <v>0</v>
      </c>
      <c r="H41" s="305"/>
      <c r="I41" s="173" t="s">
        <v>237</v>
      </c>
      <c r="J41" s="58"/>
    </row>
    <row r="42" spans="1:10" x14ac:dyDescent="0.2">
      <c r="A42" s="402" t="s">
        <v>329</v>
      </c>
      <c r="B42" s="398"/>
      <c r="C42" s="398"/>
      <c r="D42" s="398"/>
      <c r="E42" s="398"/>
      <c r="F42" s="398"/>
      <c r="G42" s="398"/>
      <c r="H42" s="398"/>
      <c r="I42" s="398"/>
    </row>
    <row r="43" spans="1:10" x14ac:dyDescent="0.2">
      <c r="A43" s="247"/>
      <c r="B43" s="247"/>
      <c r="C43" s="247"/>
      <c r="D43" s="247"/>
      <c r="E43" s="247"/>
      <c r="F43" s="247"/>
      <c r="G43" s="247"/>
      <c r="H43" s="247"/>
      <c r="I43" s="247"/>
    </row>
    <row r="44" spans="1:10" ht="19.5" thickBot="1" x14ac:dyDescent="0.45">
      <c r="A44" s="77" t="s">
        <v>11</v>
      </c>
      <c r="B44" s="77" t="s">
        <v>12</v>
      </c>
      <c r="C44" s="79"/>
      <c r="D44" s="81"/>
      <c r="E44" s="81"/>
      <c r="F44" s="118"/>
      <c r="G44" s="119"/>
      <c r="H44" s="394" t="s">
        <v>123</v>
      </c>
      <c r="I44" s="395"/>
    </row>
    <row r="45" spans="1:10" ht="18.75" thickTop="1" x14ac:dyDescent="0.35">
      <c r="A45" s="281"/>
      <c r="B45" s="282"/>
      <c r="C45" s="283"/>
      <c r="D45" s="282"/>
      <c r="E45" s="284" t="s">
        <v>297</v>
      </c>
      <c r="F45" s="285" t="s">
        <v>9</v>
      </c>
      <c r="G45" s="286" t="s">
        <v>10</v>
      </c>
      <c r="H45" s="287" t="s">
        <v>13</v>
      </c>
      <c r="I45" s="288" t="s">
        <v>124</v>
      </c>
    </row>
    <row r="46" spans="1:10" x14ac:dyDescent="0.2">
      <c r="A46" s="289"/>
      <c r="B46" s="290"/>
      <c r="C46" s="290"/>
      <c r="D46" s="290"/>
      <c r="E46" s="289"/>
      <c r="F46" s="390"/>
      <c r="G46" s="291"/>
      <c r="H46" s="292">
        <v>40908</v>
      </c>
      <c r="I46" s="293">
        <v>40908</v>
      </c>
    </row>
    <row r="47" spans="1:10" x14ac:dyDescent="0.2">
      <c r="A47" s="289"/>
      <c r="B47" s="290"/>
      <c r="C47" s="290"/>
      <c r="D47" s="290"/>
      <c r="E47" s="289"/>
      <c r="F47" s="390"/>
      <c r="G47" s="294"/>
      <c r="H47" s="294"/>
      <c r="I47" s="295"/>
    </row>
    <row r="48" spans="1:10" ht="13.5" thickBot="1" x14ac:dyDescent="0.25">
      <c r="A48" s="296"/>
      <c r="B48" s="297"/>
      <c r="C48" s="297"/>
      <c r="D48" s="297"/>
      <c r="E48" s="296"/>
      <c r="F48" s="298"/>
      <c r="G48" s="299"/>
      <c r="H48" s="299"/>
      <c r="I48" s="300"/>
    </row>
    <row r="49" spans="1:9" ht="13.5" thickTop="1" x14ac:dyDescent="0.2">
      <c r="A49" s="120"/>
      <c r="B49" s="121"/>
      <c r="C49" s="121" t="s">
        <v>6</v>
      </c>
      <c r="D49" s="121"/>
      <c r="E49" s="122">
        <v>6900</v>
      </c>
      <c r="F49" s="123">
        <v>10000</v>
      </c>
      <c r="G49" s="124">
        <v>4000</v>
      </c>
      <c r="H49" s="124">
        <f>E49+F49-G49</f>
        <v>12900</v>
      </c>
      <c r="I49" s="125">
        <f>H49</f>
        <v>12900</v>
      </c>
    </row>
    <row r="50" spans="1:9" x14ac:dyDescent="0.2">
      <c r="A50" s="126"/>
      <c r="B50" s="127"/>
      <c r="C50" s="127" t="s">
        <v>8</v>
      </c>
      <c r="D50" s="127"/>
      <c r="E50" s="128">
        <v>247501.95</v>
      </c>
      <c r="F50" s="129">
        <v>165490</v>
      </c>
      <c r="G50" s="130">
        <v>209505.5</v>
      </c>
      <c r="H50" s="130">
        <f>E50+F50-G50</f>
        <v>203486.45</v>
      </c>
      <c r="I50" s="131">
        <v>188393.65</v>
      </c>
    </row>
    <row r="51" spans="1:9" x14ac:dyDescent="0.2">
      <c r="A51" s="126"/>
      <c r="B51" s="127"/>
      <c r="C51" s="127" t="s">
        <v>7</v>
      </c>
      <c r="D51" s="127"/>
      <c r="E51" s="128">
        <v>105955.18</v>
      </c>
      <c r="F51" s="129">
        <v>89879.23</v>
      </c>
      <c r="G51" s="130">
        <v>22.76</v>
      </c>
      <c r="H51" s="130">
        <f t="shared" ref="H51:H52" si="0">E51+F51-G51</f>
        <v>195811.64999999997</v>
      </c>
      <c r="I51" s="131">
        <f>H51</f>
        <v>195811.64999999997</v>
      </c>
    </row>
    <row r="52" spans="1:9" x14ac:dyDescent="0.2">
      <c r="A52" s="126"/>
      <c r="B52" s="127"/>
      <c r="C52" s="127" t="s">
        <v>15</v>
      </c>
      <c r="D52" s="127"/>
      <c r="E52" s="128">
        <v>268800.25</v>
      </c>
      <c r="F52" s="129">
        <v>367409</v>
      </c>
      <c r="G52" s="130">
        <v>491484</v>
      </c>
      <c r="H52" s="130">
        <f t="shared" si="0"/>
        <v>144725.25</v>
      </c>
      <c r="I52" s="131">
        <f>H52</f>
        <v>144725.25</v>
      </c>
    </row>
    <row r="53" spans="1:9" ht="18.75" thickBot="1" x14ac:dyDescent="0.4">
      <c r="A53" s="132" t="s">
        <v>2</v>
      </c>
      <c r="B53" s="133"/>
      <c r="C53" s="133"/>
      <c r="D53" s="133"/>
      <c r="E53" s="134">
        <f>E49+E50+E51+E52</f>
        <v>629157.38</v>
      </c>
      <c r="F53" s="135">
        <f>F49+F50+F51+F52</f>
        <v>632778.23</v>
      </c>
      <c r="G53" s="135">
        <f>G49+G50+G51+G52</f>
        <v>705012.26</v>
      </c>
      <c r="H53" s="135">
        <f>H49+H50+H51+H52</f>
        <v>556923.35</v>
      </c>
      <c r="I53" s="136">
        <f>I49+I50+I51+I52</f>
        <v>541830.54999999993</v>
      </c>
    </row>
    <row r="54" spans="1:9" ht="18.75" thickTop="1" x14ac:dyDescent="0.35">
      <c r="A54" s="137"/>
      <c r="B54" s="115"/>
      <c r="C54" s="115"/>
      <c r="D54" s="81"/>
      <c r="E54" s="81"/>
      <c r="F54" s="118"/>
      <c r="G54" s="119"/>
      <c r="H54" s="138"/>
      <c r="I54" s="138"/>
    </row>
    <row r="55" spans="1:9" ht="18" x14ac:dyDescent="0.35">
      <c r="A55" s="137"/>
      <c r="B55" s="115"/>
      <c r="C55" s="115"/>
      <c r="D55" s="81"/>
      <c r="E55" s="81"/>
      <c r="F55" s="118"/>
      <c r="G55" s="139"/>
      <c r="H55" s="140"/>
      <c r="I55" s="140"/>
    </row>
    <row r="56" spans="1:9" ht="18" x14ac:dyDescent="0.35">
      <c r="A56" s="141"/>
      <c r="B56" s="142"/>
      <c r="C56" s="142"/>
      <c r="D56" s="143"/>
      <c r="E56" s="143"/>
      <c r="F56" s="140"/>
      <c r="G56" s="140"/>
      <c r="H56" s="140"/>
      <c r="I56" s="140"/>
    </row>
    <row r="57" spans="1:9" x14ac:dyDescent="0.2">
      <c r="A57" s="144"/>
      <c r="B57" s="144"/>
      <c r="C57" s="144"/>
      <c r="D57" s="144"/>
      <c r="E57" s="144"/>
      <c r="F57" s="144"/>
      <c r="G57" s="144"/>
      <c r="H57" s="144"/>
      <c r="I57" s="144"/>
    </row>
    <row r="58" spans="1:9" x14ac:dyDescent="0.2">
      <c r="A58" s="144"/>
      <c r="B58" s="144"/>
      <c r="C58" s="144"/>
      <c r="D58" s="144"/>
      <c r="E58" s="144"/>
      <c r="F58" s="144"/>
      <c r="G58" s="144"/>
      <c r="H58" s="144"/>
      <c r="I58" s="144"/>
    </row>
  </sheetData>
  <mergeCells count="11">
    <mergeCell ref="A2:D2"/>
    <mergeCell ref="E2:I2"/>
    <mergeCell ref="E3:I3"/>
    <mergeCell ref="E4:I4"/>
    <mergeCell ref="H44:I44"/>
    <mergeCell ref="F46:F47"/>
    <mergeCell ref="E5:I5"/>
    <mergeCell ref="E7:I7"/>
    <mergeCell ref="H12:I12"/>
    <mergeCell ref="A31:I33"/>
    <mergeCell ref="A42:I42"/>
  </mergeCells>
  <phoneticPr fontId="10" type="noConversion"/>
  <printOptions horizontalCentered="1"/>
  <pageMargins left="0.78740157480314965" right="0" top="0.59055118110236227" bottom="0.39370078740157483" header="0.51181102362204722" footer="0.51181102362204722"/>
  <pageSetup paperSize="9" scale="85" firstPageNumber="305" orientation="portrait" useFirstPageNumber="1" r:id="rId1"/>
  <headerFooter alignWithMargins="0">
    <oddFooter>&amp;L&amp;"Arial,Kurzíva"&amp;9Zastupitelstvo Olomouckého kraje 29.6.2012
5.- Rozpočet Olomouckého kraje 2011-závěrečný účet 
Příloha č.14: Financování hospodaření příspěvkových organizací Olomouckého kraje&amp;R&amp;"Arial,Kurzíva"&amp;9Strana &amp;P (celkem 470)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J56"/>
  <sheetViews>
    <sheetView zoomScale="110" zoomScaleNormal="110" workbookViewId="0">
      <selection activeCell="I40" sqref="I40"/>
    </sheetView>
  </sheetViews>
  <sheetFormatPr defaultRowHeight="12.75" x14ac:dyDescent="0.2"/>
  <cols>
    <col min="1" max="1" width="7.5703125" style="55" customWidth="1"/>
    <col min="2" max="2" width="2.5703125" style="55" customWidth="1"/>
    <col min="3" max="3" width="8.42578125" style="55" customWidth="1"/>
    <col min="4" max="4" width="8.28515625" style="55" customWidth="1"/>
    <col min="5" max="5" width="14.7109375" style="55" customWidth="1"/>
    <col min="6" max="6" width="15.5703125" style="55" customWidth="1"/>
    <col min="7" max="8" width="14.7109375" style="55" customWidth="1"/>
    <col min="9" max="9" width="15.28515625" style="55" customWidth="1"/>
    <col min="10" max="10" width="18.85546875" style="56" customWidth="1"/>
    <col min="11" max="11" width="17.28515625" style="56" customWidth="1"/>
    <col min="12" max="16384" width="9.140625" style="56"/>
  </cols>
  <sheetData>
    <row r="1" spans="1:9" ht="19.5" x14ac:dyDescent="0.4">
      <c r="A1" s="53" t="s">
        <v>26</v>
      </c>
      <c r="B1" s="54"/>
      <c r="C1" s="54"/>
      <c r="D1" s="54"/>
    </row>
    <row r="2" spans="1:9" ht="19.5" x14ac:dyDescent="0.4">
      <c r="A2" s="385" t="s">
        <v>112</v>
      </c>
      <c r="B2" s="385"/>
      <c r="C2" s="385"/>
      <c r="D2" s="385"/>
      <c r="E2" s="386" t="s">
        <v>106</v>
      </c>
      <c r="F2" s="387"/>
      <c r="G2" s="387"/>
      <c r="H2" s="387"/>
      <c r="I2" s="387"/>
    </row>
    <row r="3" spans="1:9" ht="9.75" customHeight="1" x14ac:dyDescent="0.4">
      <c r="A3" s="57"/>
      <c r="B3" s="57"/>
      <c r="C3" s="57"/>
      <c r="D3" s="57"/>
      <c r="E3" s="388" t="s">
        <v>113</v>
      </c>
      <c r="F3" s="388"/>
      <c r="G3" s="388"/>
      <c r="H3" s="388"/>
      <c r="I3" s="388"/>
    </row>
    <row r="4" spans="1:9" ht="15.75" x14ac:dyDescent="0.25">
      <c r="A4" s="59" t="s">
        <v>27</v>
      </c>
      <c r="E4" s="389" t="s">
        <v>142</v>
      </c>
      <c r="F4" s="389"/>
      <c r="G4" s="389"/>
      <c r="H4" s="389"/>
      <c r="I4" s="389"/>
    </row>
    <row r="5" spans="1:9" ht="9.75" customHeight="1" x14ac:dyDescent="0.25">
      <c r="A5" s="59"/>
      <c r="E5" s="388" t="s">
        <v>113</v>
      </c>
      <c r="F5" s="388"/>
      <c r="G5" s="388"/>
      <c r="H5" s="388"/>
      <c r="I5" s="388"/>
    </row>
    <row r="6" spans="1:9" ht="19.5" x14ac:dyDescent="0.4">
      <c r="A6" s="60" t="s">
        <v>24</v>
      </c>
      <c r="E6" s="177">
        <v>75007592</v>
      </c>
      <c r="F6" s="62"/>
      <c r="G6" s="63" t="s">
        <v>39</v>
      </c>
      <c r="H6" s="64">
        <v>1000</v>
      </c>
    </row>
    <row r="7" spans="1:9" ht="8.25" customHeight="1" x14ac:dyDescent="0.4">
      <c r="A7" s="60"/>
      <c r="E7" s="388" t="s">
        <v>114</v>
      </c>
      <c r="F7" s="388"/>
      <c r="G7" s="388"/>
      <c r="H7" s="388"/>
      <c r="I7" s="388"/>
    </row>
    <row r="8" spans="1:9" ht="3.75" customHeight="1" x14ac:dyDescent="0.4">
      <c r="A8" s="60"/>
      <c r="E8" s="65"/>
      <c r="F8" s="65"/>
      <c r="G8" s="65"/>
      <c r="H8" s="63"/>
      <c r="I8" s="65"/>
    </row>
    <row r="9" spans="1:9" ht="33" customHeight="1" x14ac:dyDescent="0.2">
      <c r="F9" s="66"/>
    </row>
    <row r="10" spans="1:9" ht="18.75" x14ac:dyDescent="0.4">
      <c r="A10" s="67"/>
      <c r="B10" s="68"/>
      <c r="C10" s="68"/>
      <c r="D10" s="68"/>
      <c r="E10" s="69" t="s">
        <v>19</v>
      </c>
      <c r="F10" s="69" t="s">
        <v>22</v>
      </c>
      <c r="G10" s="70" t="s">
        <v>0</v>
      </c>
      <c r="H10" s="71" t="s">
        <v>17</v>
      </c>
      <c r="I10" s="71"/>
    </row>
    <row r="11" spans="1:9" ht="18.75" x14ac:dyDescent="0.4">
      <c r="A11" s="72"/>
      <c r="B11" s="72"/>
      <c r="C11" s="72"/>
      <c r="D11" s="72"/>
      <c r="E11" s="69" t="s">
        <v>20</v>
      </c>
      <c r="F11" s="69" t="s">
        <v>20</v>
      </c>
      <c r="G11" s="70" t="s">
        <v>18</v>
      </c>
      <c r="H11" s="73" t="s">
        <v>1</v>
      </c>
      <c r="I11" s="74" t="s">
        <v>16</v>
      </c>
    </row>
    <row r="12" spans="1:9" ht="15" x14ac:dyDescent="0.2">
      <c r="A12" s="72"/>
      <c r="B12" s="72"/>
      <c r="C12" s="72"/>
      <c r="D12" s="72"/>
      <c r="E12" s="69" t="s">
        <v>2</v>
      </c>
      <c r="F12" s="69" t="s">
        <v>2</v>
      </c>
      <c r="G12" s="75"/>
      <c r="H12" s="391" t="s">
        <v>299</v>
      </c>
      <c r="I12" s="391"/>
    </row>
    <row r="13" spans="1:9" ht="15" x14ac:dyDescent="0.2">
      <c r="A13" s="72"/>
      <c r="B13" s="72"/>
      <c r="C13" s="72"/>
      <c r="D13" s="72"/>
      <c r="E13" s="69"/>
      <c r="F13" s="69"/>
      <c r="G13" s="75"/>
      <c r="H13" s="25"/>
      <c r="I13" s="76"/>
    </row>
    <row r="14" spans="1:9" ht="18.75" x14ac:dyDescent="0.4">
      <c r="A14" s="77" t="s">
        <v>21</v>
      </c>
      <c r="B14" s="77"/>
      <c r="C14" s="78"/>
      <c r="D14" s="79"/>
      <c r="E14" s="80"/>
      <c r="F14" s="80"/>
      <c r="G14" s="81"/>
      <c r="H14" s="72"/>
      <c r="I14" s="72"/>
    </row>
    <row r="15" spans="1:9" ht="19.5" x14ac:dyDescent="0.4">
      <c r="A15" s="82" t="s">
        <v>3</v>
      </c>
      <c r="B15" s="77"/>
      <c r="C15" s="78"/>
      <c r="D15" s="79"/>
      <c r="E15" s="302">
        <v>2953000</v>
      </c>
      <c r="F15" s="303">
        <v>9369236.8599999994</v>
      </c>
      <c r="G15" s="26">
        <f>H15+I15</f>
        <v>9369236.8600000013</v>
      </c>
      <c r="H15" s="302">
        <v>9345299.6500000004</v>
      </c>
      <c r="I15" s="302">
        <v>23937.21</v>
      </c>
    </row>
    <row r="16" spans="1:9" ht="16.5" x14ac:dyDescent="0.35">
      <c r="A16" s="2"/>
      <c r="B16" s="68"/>
      <c r="C16" s="68"/>
      <c r="D16" s="68"/>
      <c r="E16" s="83"/>
      <c r="F16" s="83"/>
      <c r="G16" s="83"/>
      <c r="H16" s="83"/>
      <c r="I16" s="83"/>
    </row>
    <row r="17" spans="1:10" ht="19.5" x14ac:dyDescent="0.4">
      <c r="A17" s="82" t="s">
        <v>4</v>
      </c>
      <c r="B17" s="3"/>
      <c r="C17" s="3"/>
      <c r="D17" s="3"/>
      <c r="E17" s="302">
        <v>2985000</v>
      </c>
      <c r="F17" s="303">
        <v>9567849.5099999998</v>
      </c>
      <c r="G17" s="26">
        <f>H17+I17</f>
        <v>9375686.9100000001</v>
      </c>
      <c r="H17" s="302">
        <v>9313486.9100000001</v>
      </c>
      <c r="I17" s="302">
        <v>62200</v>
      </c>
    </row>
    <row r="18" spans="1:10" ht="18" x14ac:dyDescent="0.35">
      <c r="A18" s="2"/>
      <c r="B18" s="3"/>
      <c r="C18" s="3"/>
      <c r="D18" s="3"/>
      <c r="E18" s="26"/>
      <c r="F18" s="27"/>
      <c r="G18" s="26"/>
      <c r="H18" s="28"/>
      <c r="I18" s="28"/>
    </row>
    <row r="19" spans="1:10" ht="18" x14ac:dyDescent="0.35">
      <c r="A19" s="2"/>
      <c r="B19" s="3"/>
      <c r="C19" s="3"/>
      <c r="D19" s="3"/>
      <c r="E19" s="84"/>
      <c r="F19" s="84"/>
      <c r="G19" s="85"/>
      <c r="H19" s="1"/>
      <c r="I19" s="1"/>
    </row>
    <row r="20" spans="1:10" ht="19.5" x14ac:dyDescent="0.4">
      <c r="A20" s="86" t="s">
        <v>14</v>
      </c>
      <c r="B20" s="84"/>
      <c r="C20" s="84"/>
      <c r="D20" s="84"/>
      <c r="E20" s="84"/>
      <c r="F20" s="84"/>
      <c r="G20" s="87"/>
      <c r="H20" s="85"/>
      <c r="I20" s="85"/>
    </row>
    <row r="21" spans="1:10" ht="18" x14ac:dyDescent="0.35">
      <c r="A21" s="84"/>
      <c r="B21" s="84"/>
      <c r="C21" s="88" t="s">
        <v>115</v>
      </c>
      <c r="D21" s="84"/>
      <c r="E21" s="84"/>
      <c r="F21" s="84"/>
      <c r="G21" s="29">
        <f>H21+I21</f>
        <v>0</v>
      </c>
      <c r="H21" s="30">
        <v>0</v>
      </c>
      <c r="I21" s="30">
        <v>0</v>
      </c>
    </row>
    <row r="22" spans="1:10" ht="18" x14ac:dyDescent="0.35">
      <c r="A22" s="84"/>
      <c r="B22" s="84"/>
      <c r="C22" s="88"/>
      <c r="D22" s="84"/>
      <c r="E22" s="84"/>
      <c r="F22" s="84"/>
      <c r="G22" s="29"/>
      <c r="H22" s="30"/>
      <c r="I22" s="30"/>
    </row>
    <row r="23" spans="1:10" ht="22.5" x14ac:dyDescent="0.45">
      <c r="A23" s="89" t="s">
        <v>116</v>
      </c>
      <c r="B23" s="89"/>
      <c r="C23" s="90"/>
      <c r="D23" s="89"/>
      <c r="E23" s="89"/>
      <c r="F23" s="89"/>
      <c r="G23" s="91">
        <f>G17-G15-G21</f>
        <v>6450.0499999988824</v>
      </c>
      <c r="H23" s="91">
        <f>H17-H15-H21</f>
        <v>-31812.740000000224</v>
      </c>
      <c r="I23" s="91">
        <f>I17-I15-I21</f>
        <v>38262.79</v>
      </c>
    </row>
    <row r="25" spans="1:10" x14ac:dyDescent="0.2">
      <c r="H25" s="92"/>
    </row>
    <row r="27" spans="1:10" ht="19.5" x14ac:dyDescent="0.4">
      <c r="A27" s="77" t="s">
        <v>5</v>
      </c>
      <c r="B27" s="77" t="s">
        <v>117</v>
      </c>
      <c r="C27" s="77"/>
      <c r="D27" s="3"/>
      <c r="E27" s="3"/>
      <c r="F27" s="72"/>
      <c r="G27" s="93">
        <f>SUM(G28:G30)</f>
        <v>6450.05</v>
      </c>
      <c r="H27" s="94"/>
      <c r="I27" s="95"/>
    </row>
    <row r="28" spans="1:10" ht="18.75" x14ac:dyDescent="0.4">
      <c r="A28" s="96"/>
      <c r="B28" s="96"/>
      <c r="C28" s="97" t="s">
        <v>28</v>
      </c>
      <c r="D28" s="98"/>
      <c r="E28" s="99"/>
      <c r="F28" s="92" t="s">
        <v>6</v>
      </c>
      <c r="G28" s="30">
        <v>2500</v>
      </c>
      <c r="H28" s="94"/>
      <c r="I28" s="95"/>
      <c r="J28" s="246"/>
    </row>
    <row r="29" spans="1:10" ht="18.75" x14ac:dyDescent="0.4">
      <c r="A29" s="96"/>
      <c r="B29" s="96"/>
      <c r="C29" s="97"/>
      <c r="D29" s="98"/>
      <c r="E29" s="99"/>
      <c r="F29" s="92" t="s">
        <v>7</v>
      </c>
      <c r="G29" s="30">
        <v>3950.05</v>
      </c>
      <c r="H29" s="94"/>
      <c r="I29" s="95"/>
    </row>
    <row r="30" spans="1:10" ht="18.75" x14ac:dyDescent="0.4">
      <c r="A30" s="96"/>
      <c r="B30" s="96"/>
      <c r="C30" s="97" t="s">
        <v>29</v>
      </c>
      <c r="D30" s="98"/>
      <c r="E30" s="99"/>
      <c r="F30" s="92" t="s">
        <v>235</v>
      </c>
      <c r="G30" s="100">
        <v>0</v>
      </c>
      <c r="H30" s="101"/>
      <c r="I30" s="95"/>
    </row>
    <row r="31" spans="1:10" ht="12.75" customHeight="1" x14ac:dyDescent="0.2">
      <c r="A31" s="392"/>
      <c r="B31" s="392"/>
      <c r="C31" s="392"/>
      <c r="D31" s="392"/>
      <c r="E31" s="392"/>
      <c r="F31" s="392"/>
      <c r="G31" s="392"/>
      <c r="H31" s="392"/>
      <c r="I31" s="392"/>
    </row>
    <row r="32" spans="1:10" x14ac:dyDescent="0.2">
      <c r="A32" s="393"/>
      <c r="B32" s="393"/>
      <c r="C32" s="393"/>
      <c r="D32" s="393"/>
      <c r="E32" s="393"/>
      <c r="F32" s="393"/>
      <c r="G32" s="393"/>
      <c r="H32" s="393"/>
      <c r="I32" s="393"/>
    </row>
    <row r="33" spans="1:10" ht="24" customHeight="1" x14ac:dyDescent="0.2">
      <c r="A33" s="393"/>
      <c r="B33" s="393"/>
      <c r="C33" s="393"/>
      <c r="D33" s="393"/>
      <c r="E33" s="393"/>
      <c r="F33" s="393"/>
      <c r="G33" s="393"/>
      <c r="H33" s="393"/>
      <c r="I33" s="393"/>
    </row>
    <row r="34" spans="1:10" ht="19.5" x14ac:dyDescent="0.4">
      <c r="A34" s="77" t="s">
        <v>30</v>
      </c>
      <c r="B34" s="77" t="s">
        <v>31</v>
      </c>
      <c r="C34" s="77"/>
      <c r="D34" s="103"/>
      <c r="E34" s="81"/>
      <c r="F34" s="3"/>
      <c r="G34" s="104"/>
      <c r="H34" s="95"/>
      <c r="I34" s="95"/>
    </row>
    <row r="35" spans="1:10" ht="18.75" x14ac:dyDescent="0.4">
      <c r="A35" s="77"/>
      <c r="B35" s="77"/>
      <c r="C35" s="77"/>
      <c r="D35" s="103"/>
      <c r="F35" s="105" t="s">
        <v>119</v>
      </c>
      <c r="G35" s="106" t="s">
        <v>0</v>
      </c>
      <c r="H35" s="72"/>
      <c r="I35" s="107" t="s">
        <v>120</v>
      </c>
    </row>
    <row r="36" spans="1:10" ht="16.5" x14ac:dyDescent="0.35">
      <c r="A36" s="108" t="s">
        <v>32</v>
      </c>
      <c r="B36" s="109"/>
      <c r="C36" s="2"/>
      <c r="D36" s="109"/>
      <c r="E36" s="81"/>
      <c r="F36" s="110">
        <v>838000</v>
      </c>
      <c r="G36" s="110">
        <v>838000</v>
      </c>
      <c r="H36" s="305"/>
      <c r="I36" s="111">
        <f>G36/F36</f>
        <v>1</v>
      </c>
    </row>
    <row r="37" spans="1:10" ht="16.5" x14ac:dyDescent="0.35">
      <c r="A37" s="108" t="s">
        <v>121</v>
      </c>
      <c r="B37" s="109"/>
      <c r="C37" s="2"/>
      <c r="D37" s="112"/>
      <c r="E37" s="112"/>
      <c r="F37" s="110">
        <v>0</v>
      </c>
      <c r="G37" s="110">
        <v>0</v>
      </c>
      <c r="H37" s="305"/>
      <c r="I37" s="111" t="s">
        <v>237</v>
      </c>
    </row>
    <row r="38" spans="1:10" ht="16.5" x14ac:dyDescent="0.35">
      <c r="A38" s="108" t="s">
        <v>122</v>
      </c>
      <c r="B38" s="109"/>
      <c r="C38" s="2"/>
      <c r="D38" s="112"/>
      <c r="E38" s="112"/>
      <c r="F38" s="110">
        <v>0</v>
      </c>
      <c r="G38" s="110">
        <v>0</v>
      </c>
      <c r="H38" s="305"/>
      <c r="I38" s="114" t="s">
        <v>237</v>
      </c>
    </row>
    <row r="39" spans="1:10" ht="16.5" x14ac:dyDescent="0.35">
      <c r="A39" s="108" t="s">
        <v>232</v>
      </c>
      <c r="B39" s="109"/>
      <c r="C39" s="2"/>
      <c r="D39" s="81"/>
      <c r="E39" s="81"/>
      <c r="F39" s="110">
        <v>0</v>
      </c>
      <c r="G39" s="110">
        <v>0</v>
      </c>
      <c r="H39" s="305"/>
      <c r="I39" s="111" t="s">
        <v>237</v>
      </c>
    </row>
    <row r="40" spans="1:10" ht="18" x14ac:dyDescent="0.35">
      <c r="A40" s="108" t="s">
        <v>233</v>
      </c>
      <c r="B40" s="115"/>
      <c r="C40" s="115"/>
      <c r="D40" s="81"/>
      <c r="E40" s="81"/>
      <c r="F40" s="116">
        <v>0</v>
      </c>
      <c r="G40" s="110">
        <v>0</v>
      </c>
      <c r="H40" s="305"/>
      <c r="I40" s="114" t="s">
        <v>237</v>
      </c>
    </row>
    <row r="41" spans="1:10" ht="18" x14ac:dyDescent="0.35">
      <c r="A41" s="108"/>
      <c r="B41" s="151"/>
      <c r="C41" s="151"/>
      <c r="D41" s="152"/>
      <c r="E41" s="152"/>
      <c r="F41" s="153"/>
      <c r="G41" s="154"/>
      <c r="H41" s="94"/>
      <c r="I41" s="155"/>
      <c r="J41" s="58"/>
    </row>
    <row r="42" spans="1:10" ht="19.5" thickBot="1" x14ac:dyDescent="0.45">
      <c r="A42" s="77" t="s">
        <v>11</v>
      </c>
      <c r="B42" s="77" t="s">
        <v>12</v>
      </c>
      <c r="C42" s="79"/>
      <c r="D42" s="81"/>
      <c r="E42" s="81"/>
      <c r="F42" s="118"/>
      <c r="G42" s="119"/>
      <c r="H42" s="394" t="s">
        <v>123</v>
      </c>
      <c r="I42" s="395"/>
    </row>
    <row r="43" spans="1:10" ht="18.75" thickTop="1" x14ac:dyDescent="0.35">
      <c r="A43" s="281"/>
      <c r="B43" s="282"/>
      <c r="C43" s="283"/>
      <c r="D43" s="282"/>
      <c r="E43" s="284" t="s">
        <v>297</v>
      </c>
      <c r="F43" s="285" t="s">
        <v>9</v>
      </c>
      <c r="G43" s="286" t="s">
        <v>10</v>
      </c>
      <c r="H43" s="287" t="s">
        <v>13</v>
      </c>
      <c r="I43" s="288" t="s">
        <v>124</v>
      </c>
    </row>
    <row r="44" spans="1:10" x14ac:dyDescent="0.2">
      <c r="A44" s="289"/>
      <c r="B44" s="290"/>
      <c r="C44" s="290"/>
      <c r="D44" s="290"/>
      <c r="E44" s="289"/>
      <c r="F44" s="390"/>
      <c r="G44" s="291"/>
      <c r="H44" s="292">
        <v>40908</v>
      </c>
      <c r="I44" s="293">
        <v>40908</v>
      </c>
    </row>
    <row r="45" spans="1:10" x14ac:dyDescent="0.2">
      <c r="A45" s="289"/>
      <c r="B45" s="290"/>
      <c r="C45" s="290"/>
      <c r="D45" s="290"/>
      <c r="E45" s="289"/>
      <c r="F45" s="390"/>
      <c r="G45" s="294"/>
      <c r="H45" s="294"/>
      <c r="I45" s="295"/>
    </row>
    <row r="46" spans="1:10" ht="13.5" thickBot="1" x14ac:dyDescent="0.25">
      <c r="A46" s="296"/>
      <c r="B46" s="297"/>
      <c r="C46" s="297"/>
      <c r="D46" s="297"/>
      <c r="E46" s="296"/>
      <c r="F46" s="298"/>
      <c r="G46" s="299"/>
      <c r="H46" s="299"/>
      <c r="I46" s="300"/>
    </row>
    <row r="47" spans="1:10" ht="13.5" thickTop="1" x14ac:dyDescent="0.2">
      <c r="A47" s="120"/>
      <c r="B47" s="121"/>
      <c r="C47" s="121" t="s">
        <v>6</v>
      </c>
      <c r="D47" s="121"/>
      <c r="E47" s="122">
        <v>9500</v>
      </c>
      <c r="F47" s="123">
        <v>7000</v>
      </c>
      <c r="G47" s="124">
        <v>2000</v>
      </c>
      <c r="H47" s="124">
        <f>E47+F47-G47</f>
        <v>14500</v>
      </c>
      <c r="I47" s="125">
        <f>H47</f>
        <v>14500</v>
      </c>
    </row>
    <row r="48" spans="1:10" x14ac:dyDescent="0.2">
      <c r="A48" s="126"/>
      <c r="B48" s="127"/>
      <c r="C48" s="127" t="s">
        <v>8</v>
      </c>
      <c r="D48" s="127"/>
      <c r="E48" s="128">
        <v>153827.35</v>
      </c>
      <c r="F48" s="129">
        <v>97951</v>
      </c>
      <c r="G48" s="130">
        <v>136788</v>
      </c>
      <c r="H48" s="130">
        <f>E48+F48-G48</f>
        <v>114990.35</v>
      </c>
      <c r="I48" s="131">
        <v>111534.8</v>
      </c>
    </row>
    <row r="49" spans="1:9" x14ac:dyDescent="0.2">
      <c r="A49" s="126"/>
      <c r="B49" s="127"/>
      <c r="C49" s="127" t="s">
        <v>7</v>
      </c>
      <c r="D49" s="127"/>
      <c r="E49" s="128">
        <f>45981.76+15000</f>
        <v>60981.760000000002</v>
      </c>
      <c r="F49" s="129">
        <f>54460.01+192162.6</f>
        <v>246622.61000000002</v>
      </c>
      <c r="G49" s="130">
        <f>10000+15000</f>
        <v>25000</v>
      </c>
      <c r="H49" s="130">
        <f t="shared" ref="H49:H50" si="0">E49+F49-G49</f>
        <v>282604.37</v>
      </c>
      <c r="I49" s="131">
        <f>H49</f>
        <v>282604.37</v>
      </c>
    </row>
    <row r="50" spans="1:9" x14ac:dyDescent="0.2">
      <c r="A50" s="126"/>
      <c r="B50" s="127"/>
      <c r="C50" s="127" t="s">
        <v>15</v>
      </c>
      <c r="D50" s="127"/>
      <c r="E50" s="128">
        <v>16590</v>
      </c>
      <c r="F50" s="317">
        <v>7110</v>
      </c>
      <c r="G50" s="130">
        <v>0</v>
      </c>
      <c r="H50" s="130">
        <f t="shared" si="0"/>
        <v>23700</v>
      </c>
      <c r="I50" s="131">
        <f>H50</f>
        <v>23700</v>
      </c>
    </row>
    <row r="51" spans="1:9" ht="18.75" thickBot="1" x14ac:dyDescent="0.4">
      <c r="A51" s="132" t="s">
        <v>2</v>
      </c>
      <c r="B51" s="133"/>
      <c r="C51" s="133"/>
      <c r="D51" s="133"/>
      <c r="E51" s="134">
        <f>E47+E48+E49+E50</f>
        <v>240899.11000000002</v>
      </c>
      <c r="F51" s="135">
        <f>F47+F48+F49+F50</f>
        <v>358683.61</v>
      </c>
      <c r="G51" s="135">
        <f>G47+G48+G49+G50</f>
        <v>163788</v>
      </c>
      <c r="H51" s="135">
        <f>H47+H48+H49+H50</f>
        <v>435794.72</v>
      </c>
      <c r="I51" s="136">
        <f>I47+I48+I49+I50</f>
        <v>432339.17</v>
      </c>
    </row>
    <row r="52" spans="1:9" ht="18.75" thickTop="1" x14ac:dyDescent="0.35">
      <c r="A52" s="137"/>
      <c r="B52" s="115"/>
      <c r="C52" s="115"/>
      <c r="D52" s="81"/>
      <c r="E52" s="81"/>
      <c r="F52" s="118"/>
      <c r="G52" s="119"/>
      <c r="H52" s="138"/>
      <c r="I52" s="138"/>
    </row>
    <row r="53" spans="1:9" ht="18" x14ac:dyDescent="0.35">
      <c r="A53" s="137"/>
      <c r="B53" s="115"/>
      <c r="C53" s="115"/>
      <c r="D53" s="81"/>
      <c r="E53" s="81"/>
      <c r="F53" s="118"/>
      <c r="G53" s="139"/>
      <c r="H53" s="140"/>
      <c r="I53" s="140"/>
    </row>
    <row r="54" spans="1:9" ht="18" x14ac:dyDescent="0.35">
      <c r="A54" s="141"/>
      <c r="B54" s="142"/>
      <c r="C54" s="142"/>
      <c r="D54" s="143"/>
      <c r="E54" s="143"/>
      <c r="F54" s="140"/>
      <c r="G54" s="140"/>
      <c r="H54" s="140"/>
      <c r="I54" s="140"/>
    </row>
    <row r="55" spans="1:9" x14ac:dyDescent="0.2">
      <c r="A55" s="144"/>
      <c r="B55" s="144"/>
      <c r="C55" s="144"/>
      <c r="D55" s="144"/>
      <c r="E55" s="144"/>
      <c r="F55" s="144"/>
      <c r="G55" s="144"/>
      <c r="H55" s="144"/>
      <c r="I55" s="144"/>
    </row>
    <row r="56" spans="1:9" x14ac:dyDescent="0.2">
      <c r="A56" s="144"/>
      <c r="B56" s="144"/>
      <c r="C56" s="144"/>
      <c r="D56" s="144"/>
      <c r="E56" s="144"/>
      <c r="F56" s="144"/>
      <c r="G56" s="144"/>
      <c r="H56" s="144"/>
      <c r="I56" s="144"/>
    </row>
  </sheetData>
  <mergeCells count="10">
    <mergeCell ref="A2:D2"/>
    <mergeCell ref="E2:I2"/>
    <mergeCell ref="E3:I3"/>
    <mergeCell ref="E4:I4"/>
    <mergeCell ref="F44:F45"/>
    <mergeCell ref="E5:I5"/>
    <mergeCell ref="E7:I7"/>
    <mergeCell ref="H12:I12"/>
    <mergeCell ref="A31:I33"/>
    <mergeCell ref="H42:I42"/>
  </mergeCells>
  <phoneticPr fontId="10" type="noConversion"/>
  <printOptions horizontalCentered="1"/>
  <pageMargins left="0.78740157480314965" right="0" top="0.59055118110236227" bottom="0.39370078740157483" header="0.51181102362204722" footer="0.51181102362204722"/>
  <pageSetup paperSize="9" scale="85" firstPageNumber="288" orientation="portrait" useFirstPageNumber="1" r:id="rId1"/>
  <headerFooter alignWithMargins="0">
    <oddFooter>&amp;L&amp;"Arial,Kurzíva"&amp;9Zastupitelstvo Olomouckého kraje 29.6.2012
5.- Rozpočet Olomouckého kraje 2011-závěrečný účet 
Příloha č.14: Financování hospodaření příspěvkových organizací Olomouckého kraje&amp;R&amp;"Arial,Kurzíva"&amp;9Strana &amp;P (celkem 470)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3"/>
  <dimension ref="A1:J56"/>
  <sheetViews>
    <sheetView zoomScale="110" zoomScaleNormal="110" workbookViewId="0">
      <selection activeCell="H27" sqref="H27:H30"/>
    </sheetView>
  </sheetViews>
  <sheetFormatPr defaultRowHeight="12.75" x14ac:dyDescent="0.2"/>
  <cols>
    <col min="1" max="1" width="7.5703125" style="55" customWidth="1"/>
    <col min="2" max="2" width="2.5703125" style="55" customWidth="1"/>
    <col min="3" max="3" width="8.42578125" style="55" customWidth="1"/>
    <col min="4" max="4" width="8.28515625" style="55" customWidth="1"/>
    <col min="5" max="5" width="14.7109375" style="55" customWidth="1"/>
    <col min="6" max="6" width="15.5703125" style="55" customWidth="1"/>
    <col min="7" max="8" width="14.7109375" style="55" customWidth="1"/>
    <col min="9" max="9" width="15.140625" style="55" customWidth="1"/>
    <col min="10" max="10" width="18.85546875" style="56" customWidth="1"/>
    <col min="11" max="11" width="17.28515625" style="56" customWidth="1"/>
    <col min="12" max="16384" width="9.140625" style="56"/>
  </cols>
  <sheetData>
    <row r="1" spans="1:9" ht="19.5" x14ac:dyDescent="0.4">
      <c r="A1" s="53" t="s">
        <v>26</v>
      </c>
      <c r="B1" s="54"/>
      <c r="C1" s="54"/>
      <c r="D1" s="54"/>
    </row>
    <row r="2" spans="1:9" ht="19.5" x14ac:dyDescent="0.4">
      <c r="A2" s="385" t="s">
        <v>112</v>
      </c>
      <c r="B2" s="385"/>
      <c r="C2" s="385"/>
      <c r="D2" s="385"/>
      <c r="E2" s="403" t="s">
        <v>110</v>
      </c>
      <c r="F2" s="403"/>
      <c r="G2" s="403"/>
      <c r="H2" s="403"/>
      <c r="I2" s="403"/>
    </row>
    <row r="3" spans="1:9" ht="9.75" customHeight="1" x14ac:dyDescent="0.4">
      <c r="A3" s="57"/>
      <c r="B3" s="57"/>
      <c r="C3" s="57"/>
      <c r="D3" s="57"/>
      <c r="E3" s="388" t="s">
        <v>113</v>
      </c>
      <c r="F3" s="388"/>
      <c r="G3" s="388"/>
      <c r="H3" s="388"/>
      <c r="I3" s="388"/>
    </row>
    <row r="4" spans="1:9" ht="15.75" x14ac:dyDescent="0.25">
      <c r="A4" s="59" t="s">
        <v>27</v>
      </c>
      <c r="E4" s="401" t="s">
        <v>280</v>
      </c>
      <c r="F4" s="401"/>
      <c r="G4" s="401"/>
      <c r="H4" s="401"/>
      <c r="I4" s="401"/>
    </row>
    <row r="5" spans="1:9" ht="9.75" customHeight="1" x14ac:dyDescent="0.25">
      <c r="A5" s="59"/>
      <c r="E5" s="388" t="s">
        <v>113</v>
      </c>
      <c r="F5" s="388"/>
      <c r="G5" s="388"/>
      <c r="H5" s="388"/>
      <c r="I5" s="388"/>
    </row>
    <row r="6" spans="1:9" ht="19.5" x14ac:dyDescent="0.4">
      <c r="A6" s="60" t="s">
        <v>24</v>
      </c>
      <c r="E6" s="61" t="s">
        <v>174</v>
      </c>
      <c r="F6" s="62"/>
      <c r="G6" s="63" t="s">
        <v>39</v>
      </c>
      <c r="H6" s="64">
        <v>1121</v>
      </c>
    </row>
    <row r="7" spans="1:9" ht="8.25" customHeight="1" x14ac:dyDescent="0.4">
      <c r="A7" s="60"/>
      <c r="E7" s="388" t="s">
        <v>114</v>
      </c>
      <c r="F7" s="388"/>
      <c r="G7" s="388"/>
      <c r="H7" s="388"/>
      <c r="I7" s="388"/>
    </row>
    <row r="8" spans="1:9" ht="1.5" customHeight="1" x14ac:dyDescent="0.4">
      <c r="A8" s="60"/>
      <c r="E8" s="65"/>
      <c r="F8" s="65"/>
      <c r="G8" s="65"/>
      <c r="H8" s="63"/>
      <c r="I8" s="65"/>
    </row>
    <row r="9" spans="1:9" ht="30.75" customHeight="1" x14ac:dyDescent="0.2">
      <c r="F9" s="66"/>
    </row>
    <row r="10" spans="1:9" ht="18.75" x14ac:dyDescent="0.4">
      <c r="A10" s="67"/>
      <c r="B10" s="68"/>
      <c r="C10" s="68"/>
      <c r="D10" s="68"/>
      <c r="E10" s="69" t="s">
        <v>19</v>
      </c>
      <c r="F10" s="69" t="s">
        <v>22</v>
      </c>
      <c r="G10" s="70" t="s">
        <v>0</v>
      </c>
      <c r="H10" s="71" t="s">
        <v>17</v>
      </c>
      <c r="I10" s="71"/>
    </row>
    <row r="11" spans="1:9" ht="18.75" x14ac:dyDescent="0.4">
      <c r="A11" s="72"/>
      <c r="B11" s="72"/>
      <c r="C11" s="72"/>
      <c r="D11" s="72"/>
      <c r="E11" s="69" t="s">
        <v>20</v>
      </c>
      <c r="F11" s="69" t="s">
        <v>20</v>
      </c>
      <c r="G11" s="70" t="s">
        <v>18</v>
      </c>
      <c r="H11" s="73" t="s">
        <v>1</v>
      </c>
      <c r="I11" s="74" t="s">
        <v>16</v>
      </c>
    </row>
    <row r="12" spans="1:9" ht="15" x14ac:dyDescent="0.2">
      <c r="A12" s="72"/>
      <c r="B12" s="72"/>
      <c r="C12" s="72"/>
      <c r="D12" s="72"/>
      <c r="E12" s="69" t="s">
        <v>2</v>
      </c>
      <c r="F12" s="69" t="s">
        <v>2</v>
      </c>
      <c r="G12" s="75"/>
      <c r="H12" s="391" t="s">
        <v>299</v>
      </c>
      <c r="I12" s="391"/>
    </row>
    <row r="13" spans="1:9" ht="15" x14ac:dyDescent="0.2">
      <c r="A13" s="72"/>
      <c r="B13" s="72"/>
      <c r="C13" s="72"/>
      <c r="D13" s="72"/>
      <c r="E13" s="69"/>
      <c r="F13" s="69"/>
      <c r="G13" s="75"/>
      <c r="H13" s="25"/>
      <c r="I13" s="76"/>
    </row>
    <row r="14" spans="1:9" ht="18.75" x14ac:dyDescent="0.4">
      <c r="A14" s="77" t="s">
        <v>21</v>
      </c>
      <c r="B14" s="77"/>
      <c r="C14" s="78"/>
      <c r="D14" s="79"/>
      <c r="E14" s="80"/>
      <c r="F14" s="80"/>
      <c r="G14" s="81"/>
      <c r="H14" s="72"/>
      <c r="I14" s="72"/>
    </row>
    <row r="15" spans="1:9" ht="19.5" x14ac:dyDescent="0.4">
      <c r="A15" s="82" t="s">
        <v>3</v>
      </c>
      <c r="B15" s="77"/>
      <c r="C15" s="78"/>
      <c r="D15" s="79"/>
      <c r="E15" s="302">
        <v>3227000</v>
      </c>
      <c r="F15" s="303">
        <v>19442065.800000001</v>
      </c>
      <c r="G15" s="26">
        <f>H15+I15</f>
        <v>19832104.640000001</v>
      </c>
      <c r="H15" s="302">
        <v>19668121.5</v>
      </c>
      <c r="I15" s="302">
        <v>163983.14000000001</v>
      </c>
    </row>
    <row r="16" spans="1:9" ht="16.5" x14ac:dyDescent="0.35">
      <c r="A16" s="2"/>
      <c r="B16" s="68"/>
      <c r="C16" s="68"/>
      <c r="D16" s="68"/>
      <c r="E16" s="83"/>
      <c r="F16" s="83"/>
      <c r="G16" s="83"/>
      <c r="H16" s="83"/>
      <c r="I16" s="83"/>
    </row>
    <row r="17" spans="1:9" ht="19.5" x14ac:dyDescent="0.4">
      <c r="A17" s="82" t="s">
        <v>4</v>
      </c>
      <c r="B17" s="3"/>
      <c r="C17" s="3"/>
      <c r="D17" s="3"/>
      <c r="E17" s="302">
        <v>3227000</v>
      </c>
      <c r="F17" s="303">
        <v>20593446.75</v>
      </c>
      <c r="G17" s="26">
        <f>H17+I17</f>
        <v>19928427.260000002</v>
      </c>
      <c r="H17" s="302">
        <v>19278082.66</v>
      </c>
      <c r="I17" s="302">
        <v>650344.6</v>
      </c>
    </row>
    <row r="18" spans="1:9" ht="18" x14ac:dyDescent="0.35">
      <c r="A18" s="2"/>
      <c r="B18" s="3"/>
      <c r="C18" s="3"/>
      <c r="D18" s="3"/>
      <c r="E18" s="26"/>
      <c r="F18" s="27"/>
      <c r="G18" s="26"/>
      <c r="H18" s="28"/>
      <c r="I18" s="28"/>
    </row>
    <row r="19" spans="1:9" ht="18" x14ac:dyDescent="0.35">
      <c r="A19" s="2"/>
      <c r="B19" s="3"/>
      <c r="C19" s="3"/>
      <c r="D19" s="3"/>
      <c r="E19" s="84"/>
      <c r="F19" s="84"/>
      <c r="G19" s="85"/>
      <c r="H19" s="1"/>
      <c r="I19" s="1"/>
    </row>
    <row r="20" spans="1:9" ht="19.5" x14ac:dyDescent="0.4">
      <c r="A20" s="86" t="s">
        <v>14</v>
      </c>
      <c r="B20" s="84"/>
      <c r="C20" s="84"/>
      <c r="D20" s="84"/>
      <c r="E20" s="84"/>
      <c r="F20" s="84"/>
      <c r="G20" s="87"/>
      <c r="H20" s="85"/>
      <c r="I20" s="85"/>
    </row>
    <row r="21" spans="1:9" ht="18" x14ac:dyDescent="0.35">
      <c r="A21" s="84"/>
      <c r="B21" s="84"/>
      <c r="C21" s="88" t="s">
        <v>115</v>
      </c>
      <c r="D21" s="84"/>
      <c r="E21" s="84"/>
      <c r="F21" s="84"/>
      <c r="G21" s="29">
        <f>H21+I21</f>
        <v>11950</v>
      </c>
      <c r="H21" s="30">
        <v>0</v>
      </c>
      <c r="I21" s="30">
        <v>11950</v>
      </c>
    </row>
    <row r="22" spans="1:9" ht="18" x14ac:dyDescent="0.35">
      <c r="A22" s="84"/>
      <c r="B22" s="84"/>
      <c r="C22" s="88"/>
      <c r="D22" s="84"/>
      <c r="E22" s="84"/>
      <c r="F22" s="84"/>
      <c r="G22" s="29"/>
      <c r="H22" s="30"/>
      <c r="I22" s="30"/>
    </row>
    <row r="23" spans="1:9" ht="22.5" x14ac:dyDescent="0.45">
      <c r="A23" s="89" t="s">
        <v>116</v>
      </c>
      <c r="B23" s="89"/>
      <c r="C23" s="90"/>
      <c r="D23" s="89"/>
      <c r="E23" s="89"/>
      <c r="F23" s="89"/>
      <c r="G23" s="91">
        <f>G17-G15-G21</f>
        <v>84372.620000001043</v>
      </c>
      <c r="H23" s="91">
        <f>H17-H15-H21</f>
        <v>-390038.83999999985</v>
      </c>
      <c r="I23" s="91">
        <f>I17-I15-I21</f>
        <v>474411.45999999996</v>
      </c>
    </row>
    <row r="25" spans="1:9" x14ac:dyDescent="0.2">
      <c r="H25" s="92"/>
    </row>
    <row r="27" spans="1:9" ht="19.5" x14ac:dyDescent="0.4">
      <c r="A27" s="77" t="s">
        <v>5</v>
      </c>
      <c r="B27" s="77" t="s">
        <v>117</v>
      </c>
      <c r="C27" s="77"/>
      <c r="D27" s="3"/>
      <c r="E27" s="3"/>
      <c r="F27" s="72"/>
      <c r="G27" s="93">
        <f>SUM(G28:G30)</f>
        <v>84372.62</v>
      </c>
      <c r="H27" s="94"/>
      <c r="I27" s="95"/>
    </row>
    <row r="28" spans="1:9" ht="18.75" x14ac:dyDescent="0.4">
      <c r="A28" s="96"/>
      <c r="B28" s="96"/>
      <c r="C28" s="97" t="s">
        <v>28</v>
      </c>
      <c r="D28" s="98"/>
      <c r="E28" s="99"/>
      <c r="F28" s="92" t="s">
        <v>6</v>
      </c>
      <c r="G28" s="30">
        <v>15000</v>
      </c>
      <c r="H28" s="94"/>
      <c r="I28" s="95"/>
    </row>
    <row r="29" spans="1:9" ht="18.75" x14ac:dyDescent="0.4">
      <c r="A29" s="96"/>
      <c r="B29" s="96"/>
      <c r="C29" s="97"/>
      <c r="D29" s="98"/>
      <c r="E29" s="99"/>
      <c r="F29" s="92" t="s">
        <v>7</v>
      </c>
      <c r="G29" s="30">
        <v>69372.62</v>
      </c>
      <c r="H29" s="94"/>
      <c r="I29" s="95"/>
    </row>
    <row r="30" spans="1:9" ht="18.75" x14ac:dyDescent="0.4">
      <c r="A30" s="96"/>
      <c r="B30" s="96"/>
      <c r="C30" s="97" t="s">
        <v>29</v>
      </c>
      <c r="D30" s="98"/>
      <c r="E30" s="99"/>
      <c r="F30" s="92" t="s">
        <v>235</v>
      </c>
      <c r="G30" s="100">
        <v>0</v>
      </c>
      <c r="H30" s="101"/>
      <c r="I30" s="95"/>
    </row>
    <row r="31" spans="1:9" x14ac:dyDescent="0.2">
      <c r="A31" s="396"/>
      <c r="B31" s="397"/>
      <c r="C31" s="397"/>
      <c r="D31" s="397"/>
      <c r="E31" s="397"/>
      <c r="F31" s="397"/>
      <c r="G31" s="397"/>
      <c r="H31" s="397"/>
      <c r="I31" s="397"/>
    </row>
    <row r="32" spans="1:9" x14ac:dyDescent="0.2">
      <c r="A32" s="397"/>
      <c r="B32" s="397"/>
      <c r="C32" s="397"/>
      <c r="D32" s="397"/>
      <c r="E32" s="397"/>
      <c r="F32" s="397"/>
      <c r="G32" s="397"/>
      <c r="H32" s="397"/>
      <c r="I32" s="397"/>
    </row>
    <row r="33" spans="1:10" x14ac:dyDescent="0.2">
      <c r="A33" s="397"/>
      <c r="B33" s="397"/>
      <c r="C33" s="397"/>
      <c r="D33" s="397"/>
      <c r="E33" s="397"/>
      <c r="F33" s="397"/>
      <c r="G33" s="397"/>
      <c r="H33" s="397"/>
      <c r="I33" s="397"/>
    </row>
    <row r="34" spans="1:10" ht="19.5" x14ac:dyDescent="0.4">
      <c r="A34" s="77" t="s">
        <v>30</v>
      </c>
      <c r="B34" s="77" t="s">
        <v>31</v>
      </c>
      <c r="C34" s="77"/>
      <c r="D34" s="103"/>
      <c r="E34" s="81"/>
      <c r="F34" s="3"/>
      <c r="G34" s="104"/>
      <c r="H34" s="95"/>
      <c r="I34" s="95"/>
    </row>
    <row r="35" spans="1:10" ht="18.75" x14ac:dyDescent="0.4">
      <c r="A35" s="77"/>
      <c r="B35" s="77"/>
      <c r="C35" s="77"/>
      <c r="D35" s="103"/>
      <c r="F35" s="105" t="s">
        <v>119</v>
      </c>
      <c r="G35" s="106" t="s">
        <v>0</v>
      </c>
      <c r="H35" s="72"/>
      <c r="I35" s="107" t="s">
        <v>120</v>
      </c>
    </row>
    <row r="36" spans="1:10" ht="16.5" x14ac:dyDescent="0.35">
      <c r="A36" s="108" t="s">
        <v>32</v>
      </c>
      <c r="B36" s="109"/>
      <c r="C36" s="2"/>
      <c r="D36" s="109"/>
      <c r="E36" s="81"/>
      <c r="F36" s="110">
        <v>616176</v>
      </c>
      <c r="G36" s="110">
        <v>616176</v>
      </c>
      <c r="H36" s="305"/>
      <c r="I36" s="111">
        <f>G36/F36</f>
        <v>1</v>
      </c>
    </row>
    <row r="37" spans="1:10" ht="16.5" x14ac:dyDescent="0.35">
      <c r="A37" s="108" t="s">
        <v>121</v>
      </c>
      <c r="B37" s="109"/>
      <c r="C37" s="2"/>
      <c r="D37" s="112"/>
      <c r="E37" s="112"/>
      <c r="F37" s="110">
        <v>321300</v>
      </c>
      <c r="G37" s="110">
        <v>320666</v>
      </c>
      <c r="H37" s="305"/>
      <c r="I37" s="111">
        <f>G37/F37</f>
        <v>0.99802676626206033</v>
      </c>
    </row>
    <row r="38" spans="1:10" ht="16.5" x14ac:dyDescent="0.35">
      <c r="A38" s="108" t="s">
        <v>122</v>
      </c>
      <c r="B38" s="109"/>
      <c r="C38" s="2"/>
      <c r="D38" s="112"/>
      <c r="E38" s="112"/>
      <c r="F38" s="110">
        <v>0</v>
      </c>
      <c r="G38" s="110">
        <v>0</v>
      </c>
      <c r="H38" s="305"/>
      <c r="I38" s="114" t="s">
        <v>237</v>
      </c>
    </row>
    <row r="39" spans="1:10" ht="16.5" x14ac:dyDescent="0.35">
      <c r="A39" s="108" t="s">
        <v>232</v>
      </c>
      <c r="B39" s="109"/>
      <c r="C39" s="2"/>
      <c r="D39" s="81"/>
      <c r="E39" s="81"/>
      <c r="F39" s="110">
        <v>241000</v>
      </c>
      <c r="G39" s="110">
        <v>241000</v>
      </c>
      <c r="H39" s="305"/>
      <c r="I39" s="111">
        <f>G39/F39</f>
        <v>1</v>
      </c>
    </row>
    <row r="40" spans="1:10" ht="18" x14ac:dyDescent="0.35">
      <c r="A40" s="108" t="s">
        <v>233</v>
      </c>
      <c r="B40" s="115"/>
      <c r="C40" s="115"/>
      <c r="D40" s="81"/>
      <c r="E40" s="81"/>
      <c r="F40" s="116">
        <v>0</v>
      </c>
      <c r="G40" s="110">
        <v>0</v>
      </c>
      <c r="H40" s="305"/>
      <c r="I40" s="114" t="s">
        <v>237</v>
      </c>
    </row>
    <row r="41" spans="1:10" ht="18" x14ac:dyDescent="0.35">
      <c r="A41" s="108"/>
      <c r="B41" s="151"/>
      <c r="C41" s="151"/>
      <c r="D41" s="152"/>
      <c r="E41" s="152"/>
      <c r="F41" s="153"/>
      <c r="G41" s="154"/>
      <c r="H41" s="94"/>
      <c r="I41" s="155"/>
      <c r="J41" s="58"/>
    </row>
    <row r="42" spans="1:10" ht="19.5" thickBot="1" x14ac:dyDescent="0.45">
      <c r="A42" s="77" t="s">
        <v>11</v>
      </c>
      <c r="B42" s="77" t="s">
        <v>12</v>
      </c>
      <c r="C42" s="79"/>
      <c r="D42" s="81"/>
      <c r="E42" s="81"/>
      <c r="F42" s="118"/>
      <c r="G42" s="119"/>
      <c r="H42" s="394" t="s">
        <v>123</v>
      </c>
      <c r="I42" s="395"/>
    </row>
    <row r="43" spans="1:10" ht="18.75" thickTop="1" x14ac:dyDescent="0.35">
      <c r="A43" s="281"/>
      <c r="B43" s="282"/>
      <c r="C43" s="283"/>
      <c r="D43" s="282"/>
      <c r="E43" s="284" t="s">
        <v>297</v>
      </c>
      <c r="F43" s="285" t="s">
        <v>9</v>
      </c>
      <c r="G43" s="286" t="s">
        <v>10</v>
      </c>
      <c r="H43" s="287" t="s">
        <v>13</v>
      </c>
      <c r="I43" s="288" t="s">
        <v>124</v>
      </c>
    </row>
    <row r="44" spans="1:10" x14ac:dyDescent="0.2">
      <c r="A44" s="289"/>
      <c r="B44" s="290"/>
      <c r="C44" s="290"/>
      <c r="D44" s="290"/>
      <c r="E44" s="289"/>
      <c r="F44" s="390"/>
      <c r="G44" s="291"/>
      <c r="H44" s="292">
        <v>40908</v>
      </c>
      <c r="I44" s="293">
        <v>40908</v>
      </c>
    </row>
    <row r="45" spans="1:10" x14ac:dyDescent="0.2">
      <c r="A45" s="289"/>
      <c r="B45" s="290"/>
      <c r="C45" s="290"/>
      <c r="D45" s="290"/>
      <c r="E45" s="289"/>
      <c r="F45" s="390"/>
      <c r="G45" s="294"/>
      <c r="H45" s="294"/>
      <c r="I45" s="295"/>
    </row>
    <row r="46" spans="1:10" ht="13.5" thickBot="1" x14ac:dyDescent="0.25">
      <c r="A46" s="296"/>
      <c r="B46" s="297"/>
      <c r="C46" s="297"/>
      <c r="D46" s="297"/>
      <c r="E46" s="296"/>
      <c r="F46" s="298"/>
      <c r="G46" s="299"/>
      <c r="H46" s="299"/>
      <c r="I46" s="300"/>
    </row>
    <row r="47" spans="1:10" ht="13.5" thickTop="1" x14ac:dyDescent="0.2">
      <c r="A47" s="120"/>
      <c r="B47" s="121"/>
      <c r="C47" s="121" t="s">
        <v>6</v>
      </c>
      <c r="D47" s="121"/>
      <c r="E47" s="122">
        <v>20500</v>
      </c>
      <c r="F47" s="123">
        <v>15000</v>
      </c>
      <c r="G47" s="124">
        <v>12700</v>
      </c>
      <c r="H47" s="124">
        <f>E47+F47-G47</f>
        <v>22800</v>
      </c>
      <c r="I47" s="125">
        <f>H47</f>
        <v>22800</v>
      </c>
    </row>
    <row r="48" spans="1:10" x14ac:dyDescent="0.2">
      <c r="A48" s="126"/>
      <c r="B48" s="127"/>
      <c r="C48" s="127" t="s">
        <v>8</v>
      </c>
      <c r="D48" s="127"/>
      <c r="E48" s="128">
        <v>104283.15</v>
      </c>
      <c r="F48" s="129">
        <v>107207.18</v>
      </c>
      <c r="G48" s="130">
        <v>121563</v>
      </c>
      <c r="H48" s="130">
        <f>E48+F48-G48</f>
        <v>89927.329999999987</v>
      </c>
      <c r="I48" s="131">
        <v>83541.67</v>
      </c>
    </row>
    <row r="49" spans="1:9" x14ac:dyDescent="0.2">
      <c r="A49" s="126"/>
      <c r="B49" s="127"/>
      <c r="C49" s="127" t="s">
        <v>7</v>
      </c>
      <c r="D49" s="127"/>
      <c r="E49" s="128">
        <f>464186.47+38400</f>
        <v>502586.47</v>
      </c>
      <c r="F49" s="129">
        <f>55111.87+316980.79</f>
        <v>372092.66</v>
      </c>
      <c r="G49" s="130">
        <f>247497.59+20765</f>
        <v>268262.58999999997</v>
      </c>
      <c r="H49" s="130">
        <f t="shared" ref="H49:H50" si="0">E49+F49-G49</f>
        <v>606416.53999999992</v>
      </c>
      <c r="I49" s="131">
        <f>H49</f>
        <v>606416.53999999992</v>
      </c>
    </row>
    <row r="50" spans="1:9" x14ac:dyDescent="0.2">
      <c r="A50" s="126"/>
      <c r="B50" s="127"/>
      <c r="C50" s="127" t="s">
        <v>15</v>
      </c>
      <c r="D50" s="127"/>
      <c r="E50" s="128">
        <v>0</v>
      </c>
      <c r="F50" s="129">
        <v>324383</v>
      </c>
      <c r="G50" s="130">
        <v>241000</v>
      </c>
      <c r="H50" s="130">
        <f t="shared" si="0"/>
        <v>83383</v>
      </c>
      <c r="I50" s="131">
        <f>H50</f>
        <v>83383</v>
      </c>
    </row>
    <row r="51" spans="1:9" ht="18.75" thickBot="1" x14ac:dyDescent="0.4">
      <c r="A51" s="132" t="s">
        <v>2</v>
      </c>
      <c r="B51" s="133"/>
      <c r="C51" s="133"/>
      <c r="D51" s="133"/>
      <c r="E51" s="134">
        <f>E47+E48+E49+E50</f>
        <v>627369.62</v>
      </c>
      <c r="F51" s="135">
        <f>F47+F48+F49+F50</f>
        <v>818682.84</v>
      </c>
      <c r="G51" s="135">
        <f>G47+G48+G49+G50</f>
        <v>643525.59</v>
      </c>
      <c r="H51" s="135">
        <f>H47+H48+H49+H50</f>
        <v>802526.86999999988</v>
      </c>
      <c r="I51" s="136">
        <f>I47+I48+I49+I50</f>
        <v>796141.21</v>
      </c>
    </row>
    <row r="52" spans="1:9" ht="18.75" thickTop="1" x14ac:dyDescent="0.35">
      <c r="A52" s="137"/>
      <c r="B52" s="115"/>
      <c r="C52" s="115"/>
      <c r="D52" s="81"/>
      <c r="E52" s="81"/>
      <c r="F52" s="118"/>
      <c r="G52" s="119"/>
      <c r="H52" s="138"/>
      <c r="I52" s="138"/>
    </row>
    <row r="53" spans="1:9" ht="18" x14ac:dyDescent="0.35">
      <c r="A53" s="137"/>
      <c r="B53" s="115"/>
      <c r="C53" s="115"/>
      <c r="D53" s="81"/>
      <c r="E53" s="81"/>
      <c r="F53" s="118"/>
      <c r="G53" s="139"/>
      <c r="H53" s="140"/>
      <c r="I53" s="140"/>
    </row>
    <row r="54" spans="1:9" ht="18" x14ac:dyDescent="0.35">
      <c r="A54" s="141"/>
      <c r="B54" s="142"/>
      <c r="C54" s="142"/>
      <c r="D54" s="143"/>
      <c r="E54" s="143"/>
      <c r="F54" s="140"/>
      <c r="G54" s="140"/>
      <c r="H54" s="140"/>
      <c r="I54" s="140"/>
    </row>
    <row r="55" spans="1:9" x14ac:dyDescent="0.2">
      <c r="A55" s="144"/>
      <c r="B55" s="144"/>
      <c r="C55" s="144"/>
      <c r="D55" s="144"/>
      <c r="E55" s="144"/>
      <c r="F55" s="144"/>
      <c r="G55" s="144"/>
      <c r="H55" s="144"/>
      <c r="I55" s="144"/>
    </row>
    <row r="56" spans="1:9" x14ac:dyDescent="0.2">
      <c r="A56" s="144"/>
      <c r="B56" s="144"/>
      <c r="C56" s="144"/>
      <c r="D56" s="144"/>
      <c r="E56" s="144"/>
      <c r="F56" s="144"/>
      <c r="G56" s="144"/>
      <c r="H56" s="144"/>
      <c r="I56" s="144"/>
    </row>
  </sheetData>
  <mergeCells count="10">
    <mergeCell ref="A2:D2"/>
    <mergeCell ref="E2:I2"/>
    <mergeCell ref="E3:I3"/>
    <mergeCell ref="E4:I4"/>
    <mergeCell ref="F44:F45"/>
    <mergeCell ref="E5:I5"/>
    <mergeCell ref="E7:I7"/>
    <mergeCell ref="H12:I12"/>
    <mergeCell ref="A31:I33"/>
    <mergeCell ref="H42:I42"/>
  </mergeCells>
  <phoneticPr fontId="10" type="noConversion"/>
  <printOptions horizontalCentered="1"/>
  <pageMargins left="0.78740157480314965" right="0" top="0.59055118110236227" bottom="0.39370078740157483" header="0.51181102362204722" footer="0.51181102362204722"/>
  <pageSetup paperSize="9" scale="85" firstPageNumber="306" orientation="portrait" useFirstPageNumber="1" r:id="rId1"/>
  <headerFooter alignWithMargins="0">
    <oddFooter>&amp;L&amp;"Arial,Kurzíva"&amp;9Zastupitelstvo Olomouckého kraje 29.6.2012
5.- Rozpočet Olomouckého kraje 2011-závěrečný účet 
Příloha č.14: Financování hospodaření příspěvkových organizací Olomouckého kraje&amp;R&amp;"Arial,Kurzíva"&amp;9Strana &amp;P (celkem 470)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4"/>
  <dimension ref="A1:J57"/>
  <sheetViews>
    <sheetView zoomScale="110" zoomScaleNormal="110" workbookViewId="0">
      <selection activeCell="I39" sqref="I39"/>
    </sheetView>
  </sheetViews>
  <sheetFormatPr defaultRowHeight="12.75" x14ac:dyDescent="0.2"/>
  <cols>
    <col min="1" max="1" width="7.5703125" style="55" customWidth="1"/>
    <col min="2" max="2" width="2.5703125" style="55" customWidth="1"/>
    <col min="3" max="3" width="8.42578125" style="55" customWidth="1"/>
    <col min="4" max="4" width="8.28515625" style="55" customWidth="1"/>
    <col min="5" max="5" width="14.7109375" style="55" customWidth="1"/>
    <col min="6" max="6" width="15.5703125" style="55" customWidth="1"/>
    <col min="7" max="8" width="14.7109375" style="55" customWidth="1"/>
    <col min="9" max="9" width="15.140625" style="55" customWidth="1"/>
    <col min="10" max="10" width="18.85546875" style="56" customWidth="1"/>
    <col min="11" max="11" width="17.28515625" style="56" customWidth="1"/>
    <col min="12" max="16384" width="9.140625" style="56"/>
  </cols>
  <sheetData>
    <row r="1" spans="1:9" ht="19.5" x14ac:dyDescent="0.4">
      <c r="A1" s="53" t="s">
        <v>26</v>
      </c>
      <c r="B1" s="54"/>
      <c r="C1" s="54"/>
      <c r="D1" s="54"/>
    </row>
    <row r="2" spans="1:9" ht="19.5" x14ac:dyDescent="0.4">
      <c r="A2" s="385" t="s">
        <v>112</v>
      </c>
      <c r="B2" s="385"/>
      <c r="C2" s="385"/>
      <c r="D2" s="385"/>
      <c r="E2" s="403" t="s">
        <v>175</v>
      </c>
      <c r="F2" s="403"/>
      <c r="G2" s="403"/>
      <c r="H2" s="403"/>
      <c r="I2" s="403"/>
    </row>
    <row r="3" spans="1:9" ht="9.75" customHeight="1" x14ac:dyDescent="0.4">
      <c r="A3" s="57"/>
      <c r="B3" s="57"/>
      <c r="C3" s="57"/>
      <c r="D3" s="57"/>
      <c r="E3" s="388" t="s">
        <v>113</v>
      </c>
      <c r="F3" s="388"/>
      <c r="G3" s="388"/>
      <c r="H3" s="388"/>
      <c r="I3" s="388"/>
    </row>
    <row r="4" spans="1:9" ht="15.75" x14ac:dyDescent="0.25">
      <c r="A4" s="59" t="s">
        <v>27</v>
      </c>
      <c r="E4" s="401" t="s">
        <v>176</v>
      </c>
      <c r="F4" s="401"/>
      <c r="G4" s="401"/>
      <c r="H4" s="401"/>
      <c r="I4" s="401"/>
    </row>
    <row r="5" spans="1:9" ht="9.75" customHeight="1" x14ac:dyDescent="0.25">
      <c r="A5" s="59"/>
      <c r="E5" s="388" t="s">
        <v>113</v>
      </c>
      <c r="F5" s="388"/>
      <c r="G5" s="388"/>
      <c r="H5" s="388"/>
      <c r="I5" s="388"/>
    </row>
    <row r="6" spans="1:9" ht="19.5" x14ac:dyDescent="0.4">
      <c r="A6" s="60" t="s">
        <v>24</v>
      </c>
      <c r="E6" s="61" t="s">
        <v>177</v>
      </c>
      <c r="F6" s="62"/>
      <c r="G6" s="63" t="s">
        <v>39</v>
      </c>
      <c r="H6" s="64">
        <v>1122</v>
      </c>
    </row>
    <row r="7" spans="1:9" ht="7.5" customHeight="1" x14ac:dyDescent="0.4">
      <c r="A7" s="60"/>
      <c r="E7" s="388" t="s">
        <v>114</v>
      </c>
      <c r="F7" s="388"/>
      <c r="G7" s="388"/>
      <c r="H7" s="388"/>
      <c r="I7" s="388"/>
    </row>
    <row r="8" spans="1:9" ht="3.75" customHeight="1" x14ac:dyDescent="0.4">
      <c r="A8" s="60"/>
      <c r="E8" s="65"/>
      <c r="F8" s="65"/>
      <c r="G8" s="65"/>
      <c r="H8" s="63"/>
      <c r="I8" s="65"/>
    </row>
    <row r="9" spans="1:9" ht="32.25" customHeight="1" x14ac:dyDescent="0.2">
      <c r="F9" s="66"/>
    </row>
    <row r="10" spans="1:9" ht="18.75" x14ac:dyDescent="0.4">
      <c r="A10" s="67"/>
      <c r="B10" s="68"/>
      <c r="C10" s="68"/>
      <c r="D10" s="68"/>
      <c r="E10" s="69" t="s">
        <v>19</v>
      </c>
      <c r="F10" s="69" t="s">
        <v>22</v>
      </c>
      <c r="G10" s="70" t="s">
        <v>0</v>
      </c>
      <c r="H10" s="71" t="s">
        <v>17</v>
      </c>
      <c r="I10" s="71"/>
    </row>
    <row r="11" spans="1:9" ht="18.75" x14ac:dyDescent="0.4">
      <c r="A11" s="72"/>
      <c r="B11" s="72"/>
      <c r="C11" s="72"/>
      <c r="D11" s="72"/>
      <c r="E11" s="69" t="s">
        <v>20</v>
      </c>
      <c r="F11" s="69" t="s">
        <v>20</v>
      </c>
      <c r="G11" s="70" t="s">
        <v>18</v>
      </c>
      <c r="H11" s="73" t="s">
        <v>1</v>
      </c>
      <c r="I11" s="74" t="s">
        <v>16</v>
      </c>
    </row>
    <row r="12" spans="1:9" ht="15" x14ac:dyDescent="0.2">
      <c r="A12" s="72"/>
      <c r="B12" s="72"/>
      <c r="C12" s="72"/>
      <c r="D12" s="72"/>
      <c r="E12" s="69" t="s">
        <v>2</v>
      </c>
      <c r="F12" s="69" t="s">
        <v>2</v>
      </c>
      <c r="G12" s="75"/>
      <c r="H12" s="391" t="s">
        <v>299</v>
      </c>
      <c r="I12" s="391"/>
    </row>
    <row r="13" spans="1:9" ht="15" x14ac:dyDescent="0.2">
      <c r="A13" s="72"/>
      <c r="B13" s="72"/>
      <c r="C13" s="72"/>
      <c r="D13" s="72"/>
      <c r="E13" s="69"/>
      <c r="F13" s="69"/>
      <c r="G13" s="75"/>
      <c r="H13" s="25"/>
      <c r="I13" s="76"/>
    </row>
    <row r="14" spans="1:9" ht="18.75" x14ac:dyDescent="0.4">
      <c r="A14" s="77" t="s">
        <v>21</v>
      </c>
      <c r="B14" s="77"/>
      <c r="C14" s="78"/>
      <c r="D14" s="79"/>
      <c r="E14" s="80"/>
      <c r="F14" s="80"/>
      <c r="G14" s="81"/>
      <c r="H14" s="72"/>
      <c r="I14" s="72"/>
    </row>
    <row r="15" spans="1:9" ht="19.5" x14ac:dyDescent="0.4">
      <c r="A15" s="82" t="s">
        <v>3</v>
      </c>
      <c r="B15" s="77"/>
      <c r="C15" s="78"/>
      <c r="D15" s="79"/>
      <c r="E15" s="302">
        <v>9826000</v>
      </c>
      <c r="F15" s="303">
        <v>26702869</v>
      </c>
      <c r="G15" s="26">
        <f>H15+I15</f>
        <v>25952174.59</v>
      </c>
      <c r="H15" s="302">
        <v>24189511.960000001</v>
      </c>
      <c r="I15" s="302">
        <v>1762662.63</v>
      </c>
    </row>
    <row r="16" spans="1:9" ht="16.5" x14ac:dyDescent="0.35">
      <c r="A16" s="2"/>
      <c r="B16" s="68"/>
      <c r="C16" s="68"/>
      <c r="D16" s="68"/>
      <c r="E16" s="83"/>
      <c r="F16" s="83"/>
      <c r="G16" s="83"/>
      <c r="H16" s="83"/>
      <c r="I16" s="83"/>
    </row>
    <row r="17" spans="1:9" ht="19.5" x14ac:dyDescent="0.4">
      <c r="A17" s="82" t="s">
        <v>4</v>
      </c>
      <c r="B17" s="3"/>
      <c r="C17" s="3"/>
      <c r="D17" s="3"/>
      <c r="E17" s="302">
        <v>9826000</v>
      </c>
      <c r="F17" s="303">
        <v>26702869</v>
      </c>
      <c r="G17" s="26">
        <f>H17+I17</f>
        <v>26140242</v>
      </c>
      <c r="H17" s="302">
        <v>24230898.489999998</v>
      </c>
      <c r="I17" s="302">
        <v>1909343.51</v>
      </c>
    </row>
    <row r="18" spans="1:9" ht="18" x14ac:dyDescent="0.35">
      <c r="A18" s="2"/>
      <c r="B18" s="3"/>
      <c r="C18" s="3"/>
      <c r="D18" s="3"/>
      <c r="E18" s="26"/>
      <c r="F18" s="27"/>
      <c r="G18" s="26"/>
      <c r="H18" s="28"/>
      <c r="I18" s="28"/>
    </row>
    <row r="19" spans="1:9" ht="18" x14ac:dyDescent="0.35">
      <c r="A19" s="2"/>
      <c r="B19" s="3"/>
      <c r="C19" s="3"/>
      <c r="D19" s="3"/>
      <c r="E19" s="84"/>
      <c r="F19" s="84"/>
      <c r="G19" s="85"/>
      <c r="H19" s="1"/>
      <c r="I19" s="1"/>
    </row>
    <row r="20" spans="1:9" ht="19.5" x14ac:dyDescent="0.4">
      <c r="A20" s="86" t="s">
        <v>14</v>
      </c>
      <c r="B20" s="84"/>
      <c r="C20" s="84"/>
      <c r="D20" s="84"/>
      <c r="E20" s="84"/>
      <c r="F20" s="84"/>
      <c r="G20" s="87"/>
      <c r="H20" s="85"/>
      <c r="I20" s="85"/>
    </row>
    <row r="21" spans="1:9" ht="18" x14ac:dyDescent="0.35">
      <c r="A21" s="84"/>
      <c r="B21" s="84"/>
      <c r="C21" s="88" t="s">
        <v>115</v>
      </c>
      <c r="D21" s="84"/>
      <c r="E21" s="84"/>
      <c r="F21" s="84"/>
      <c r="G21" s="29">
        <f>H21+I21</f>
        <v>0</v>
      </c>
      <c r="H21" s="30">
        <v>0</v>
      </c>
      <c r="I21" s="30">
        <v>0</v>
      </c>
    </row>
    <row r="22" spans="1:9" ht="18" x14ac:dyDescent="0.35">
      <c r="A22" s="84"/>
      <c r="B22" s="84"/>
      <c r="C22" s="88"/>
      <c r="D22" s="84"/>
      <c r="E22" s="84"/>
      <c r="F22" s="84"/>
      <c r="G22" s="29"/>
      <c r="H22" s="30"/>
      <c r="I22" s="30"/>
    </row>
    <row r="23" spans="1:9" ht="22.5" x14ac:dyDescent="0.45">
      <c r="A23" s="89" t="s">
        <v>116</v>
      </c>
      <c r="B23" s="89"/>
      <c r="C23" s="90"/>
      <c r="D23" s="89"/>
      <c r="E23" s="89"/>
      <c r="F23" s="89"/>
      <c r="G23" s="91">
        <f>G17-G15-G21</f>
        <v>188067.41000000015</v>
      </c>
      <c r="H23" s="91">
        <f>H17-H15-H21</f>
        <v>41386.529999997467</v>
      </c>
      <c r="I23" s="91">
        <f>I17-I15-I21</f>
        <v>146680.88000000012</v>
      </c>
    </row>
    <row r="25" spans="1:9" x14ac:dyDescent="0.2">
      <c r="H25" s="92"/>
    </row>
    <row r="27" spans="1:9" ht="19.5" x14ac:dyDescent="0.4">
      <c r="A27" s="77" t="s">
        <v>5</v>
      </c>
      <c r="B27" s="77" t="s">
        <v>117</v>
      </c>
      <c r="C27" s="77"/>
      <c r="D27" s="3"/>
      <c r="E27" s="3"/>
      <c r="F27" s="72"/>
      <c r="G27" s="93">
        <f>SUM(G28:G30)</f>
        <v>188067.41</v>
      </c>
      <c r="H27" s="94"/>
      <c r="I27" s="95"/>
    </row>
    <row r="28" spans="1:9" ht="18.75" x14ac:dyDescent="0.4">
      <c r="A28" s="96"/>
      <c r="B28" s="96"/>
      <c r="C28" s="97" t="s">
        <v>28</v>
      </c>
      <c r="D28" s="98"/>
      <c r="E28" s="99"/>
      <c r="F28" s="92" t="s">
        <v>6</v>
      </c>
      <c r="G28" s="30">
        <v>10000</v>
      </c>
      <c r="H28" s="94"/>
      <c r="I28" s="95"/>
    </row>
    <row r="29" spans="1:9" ht="18.75" x14ac:dyDescent="0.4">
      <c r="A29" s="96"/>
      <c r="B29" s="96"/>
      <c r="C29" s="97"/>
      <c r="D29" s="98"/>
      <c r="E29" s="99"/>
      <c r="F29" s="92" t="s">
        <v>7</v>
      </c>
      <c r="G29" s="30">
        <v>178067.41</v>
      </c>
      <c r="H29" s="94"/>
      <c r="I29" s="95"/>
    </row>
    <row r="30" spans="1:9" ht="18.75" x14ac:dyDescent="0.4">
      <c r="A30" s="96"/>
      <c r="B30" s="96"/>
      <c r="C30" s="97" t="s">
        <v>29</v>
      </c>
      <c r="D30" s="98"/>
      <c r="E30" s="99"/>
      <c r="F30" s="92" t="s">
        <v>235</v>
      </c>
      <c r="G30" s="100">
        <v>0</v>
      </c>
      <c r="H30" s="101"/>
      <c r="I30" s="95"/>
    </row>
    <row r="31" spans="1:9" x14ac:dyDescent="0.2">
      <c r="A31" s="396"/>
      <c r="B31" s="397"/>
      <c r="C31" s="397"/>
      <c r="D31" s="397"/>
      <c r="E31" s="397"/>
      <c r="F31" s="397"/>
      <c r="G31" s="397"/>
      <c r="H31" s="397"/>
      <c r="I31" s="397"/>
    </row>
    <row r="32" spans="1:9" x14ac:dyDescent="0.2">
      <c r="A32" s="397"/>
      <c r="B32" s="397"/>
      <c r="C32" s="397"/>
      <c r="D32" s="397"/>
      <c r="E32" s="397"/>
      <c r="F32" s="397"/>
      <c r="G32" s="397"/>
      <c r="H32" s="397"/>
      <c r="I32" s="397"/>
    </row>
    <row r="33" spans="1:10" x14ac:dyDescent="0.2">
      <c r="A33" s="397"/>
      <c r="B33" s="397"/>
      <c r="C33" s="397"/>
      <c r="D33" s="397"/>
      <c r="E33" s="397"/>
      <c r="F33" s="397"/>
      <c r="G33" s="397"/>
      <c r="H33" s="397"/>
      <c r="I33" s="397"/>
    </row>
    <row r="34" spans="1:10" ht="19.5" x14ac:dyDescent="0.4">
      <c r="A34" s="77" t="s">
        <v>30</v>
      </c>
      <c r="B34" s="77" t="s">
        <v>31</v>
      </c>
      <c r="C34" s="77"/>
      <c r="D34" s="103"/>
      <c r="E34" s="81"/>
      <c r="F34" s="3"/>
      <c r="G34" s="104"/>
      <c r="H34" s="95"/>
      <c r="I34" s="95"/>
    </row>
    <row r="35" spans="1:10" ht="18.75" x14ac:dyDescent="0.4">
      <c r="A35" s="77"/>
      <c r="B35" s="77"/>
      <c r="C35" s="77"/>
      <c r="D35" s="103"/>
      <c r="F35" s="105" t="s">
        <v>119</v>
      </c>
      <c r="G35" s="106" t="s">
        <v>0</v>
      </c>
      <c r="H35" s="72"/>
      <c r="I35" s="107" t="s">
        <v>120</v>
      </c>
    </row>
    <row r="36" spans="1:10" ht="16.5" x14ac:dyDescent="0.35">
      <c r="A36" s="108" t="s">
        <v>32</v>
      </c>
      <c r="B36" s="109"/>
      <c r="C36" s="2"/>
      <c r="D36" s="109"/>
      <c r="E36" s="81"/>
      <c r="F36" s="110">
        <v>0</v>
      </c>
      <c r="G36" s="110">
        <v>0</v>
      </c>
      <c r="H36" s="305"/>
      <c r="I36" s="111" t="s">
        <v>237</v>
      </c>
    </row>
    <row r="37" spans="1:10" ht="16.5" x14ac:dyDescent="0.35">
      <c r="A37" s="108" t="s">
        <v>121</v>
      </c>
      <c r="B37" s="109"/>
      <c r="C37" s="2"/>
      <c r="D37" s="112"/>
      <c r="E37" s="112"/>
      <c r="F37" s="110">
        <v>597061</v>
      </c>
      <c r="G37" s="110">
        <v>597061</v>
      </c>
      <c r="H37" s="305"/>
      <c r="I37" s="111">
        <f>G37/F37</f>
        <v>1</v>
      </c>
    </row>
    <row r="38" spans="1:10" ht="16.5" x14ac:dyDescent="0.35">
      <c r="A38" s="108" t="s">
        <v>122</v>
      </c>
      <c r="B38" s="109"/>
      <c r="C38" s="2"/>
      <c r="D38" s="112"/>
      <c r="E38" s="112"/>
      <c r="F38" s="110">
        <v>0</v>
      </c>
      <c r="G38" s="110">
        <v>0</v>
      </c>
      <c r="H38" s="305"/>
      <c r="I38" s="114" t="s">
        <v>237</v>
      </c>
    </row>
    <row r="39" spans="1:10" ht="16.5" x14ac:dyDescent="0.35">
      <c r="A39" s="108" t="s">
        <v>232</v>
      </c>
      <c r="B39" s="109"/>
      <c r="C39" s="2"/>
      <c r="D39" s="81"/>
      <c r="E39" s="81"/>
      <c r="F39" s="110">
        <v>448000</v>
      </c>
      <c r="G39" s="110">
        <v>448000</v>
      </c>
      <c r="H39" s="305"/>
      <c r="I39" s="111">
        <f>G39/F39</f>
        <v>1</v>
      </c>
    </row>
    <row r="40" spans="1:10" ht="18" x14ac:dyDescent="0.35">
      <c r="A40" s="108" t="s">
        <v>233</v>
      </c>
      <c r="B40" s="115"/>
      <c r="C40" s="115"/>
      <c r="D40" s="81"/>
      <c r="E40" s="81"/>
      <c r="F40" s="158">
        <v>200000</v>
      </c>
      <c r="G40" s="110">
        <v>200000</v>
      </c>
      <c r="H40" s="305"/>
      <c r="I40" s="114">
        <f>G40/F40</f>
        <v>1</v>
      </c>
    </row>
    <row r="41" spans="1:10" x14ac:dyDescent="0.2">
      <c r="A41" s="398"/>
      <c r="B41" s="398"/>
      <c r="C41" s="398"/>
      <c r="D41" s="398"/>
      <c r="E41" s="398"/>
      <c r="F41" s="398"/>
      <c r="G41" s="398"/>
      <c r="H41" s="398"/>
      <c r="I41" s="398"/>
      <c r="J41" s="117"/>
    </row>
    <row r="42" spans="1:10" ht="18" x14ac:dyDescent="0.35">
      <c r="A42" s="108"/>
      <c r="B42" s="115"/>
      <c r="C42" s="115"/>
      <c r="D42" s="81"/>
      <c r="E42" s="81"/>
      <c r="F42" s="116"/>
      <c r="G42" s="110"/>
      <c r="H42" s="94"/>
      <c r="I42" s="111"/>
    </row>
    <row r="43" spans="1:10" ht="19.5" thickBot="1" x14ac:dyDescent="0.45">
      <c r="A43" s="77" t="s">
        <v>11</v>
      </c>
      <c r="B43" s="77" t="s">
        <v>12</v>
      </c>
      <c r="C43" s="79"/>
      <c r="D43" s="81"/>
      <c r="E43" s="81"/>
      <c r="F43" s="118"/>
      <c r="G43" s="119"/>
      <c r="H43" s="394" t="s">
        <v>123</v>
      </c>
      <c r="I43" s="395"/>
    </row>
    <row r="44" spans="1:10" ht="18.75" thickTop="1" x14ac:dyDescent="0.35">
      <c r="A44" s="281"/>
      <c r="B44" s="282"/>
      <c r="C44" s="283"/>
      <c r="D44" s="282"/>
      <c r="E44" s="284" t="s">
        <v>297</v>
      </c>
      <c r="F44" s="285" t="s">
        <v>9</v>
      </c>
      <c r="G44" s="286" t="s">
        <v>10</v>
      </c>
      <c r="H44" s="287" t="s">
        <v>13</v>
      </c>
      <c r="I44" s="288" t="s">
        <v>124</v>
      </c>
    </row>
    <row r="45" spans="1:10" x14ac:dyDescent="0.2">
      <c r="A45" s="289"/>
      <c r="B45" s="290"/>
      <c r="C45" s="290"/>
      <c r="D45" s="290"/>
      <c r="E45" s="289"/>
      <c r="F45" s="390"/>
      <c r="G45" s="291"/>
      <c r="H45" s="292">
        <v>40908</v>
      </c>
      <c r="I45" s="293">
        <v>40908</v>
      </c>
    </row>
    <row r="46" spans="1:10" x14ac:dyDescent="0.2">
      <c r="A46" s="289"/>
      <c r="B46" s="290"/>
      <c r="C46" s="290"/>
      <c r="D46" s="290"/>
      <c r="E46" s="289"/>
      <c r="F46" s="390"/>
      <c r="G46" s="294"/>
      <c r="H46" s="294"/>
      <c r="I46" s="295"/>
    </row>
    <row r="47" spans="1:10" ht="13.5" thickBot="1" x14ac:dyDescent="0.25">
      <c r="A47" s="296"/>
      <c r="B47" s="297"/>
      <c r="C47" s="297"/>
      <c r="D47" s="297"/>
      <c r="E47" s="296"/>
      <c r="F47" s="298"/>
      <c r="G47" s="299"/>
      <c r="H47" s="299"/>
      <c r="I47" s="300"/>
    </row>
    <row r="48" spans="1:10" ht="13.5" thickTop="1" x14ac:dyDescent="0.2">
      <c r="A48" s="120"/>
      <c r="B48" s="121"/>
      <c r="C48" s="121" t="s">
        <v>6</v>
      </c>
      <c r="D48" s="121"/>
      <c r="E48" s="122">
        <v>86220</v>
      </c>
      <c r="F48" s="123">
        <v>10000</v>
      </c>
      <c r="G48" s="124">
        <v>7900</v>
      </c>
      <c r="H48" s="124">
        <f>E48+F48-G48</f>
        <v>88320</v>
      </c>
      <c r="I48" s="125">
        <f>H48</f>
        <v>88320</v>
      </c>
    </row>
    <row r="49" spans="1:9" x14ac:dyDescent="0.2">
      <c r="A49" s="126"/>
      <c r="B49" s="127"/>
      <c r="C49" s="127" t="s">
        <v>8</v>
      </c>
      <c r="D49" s="127"/>
      <c r="E49" s="128">
        <v>109089.85</v>
      </c>
      <c r="F49" s="129">
        <v>123494.3</v>
      </c>
      <c r="G49" s="130">
        <v>126111</v>
      </c>
      <c r="H49" s="130">
        <f>E49+F49-G49</f>
        <v>106473.15000000002</v>
      </c>
      <c r="I49" s="131">
        <v>103533.57</v>
      </c>
    </row>
    <row r="50" spans="1:9" x14ac:dyDescent="0.2">
      <c r="A50" s="126"/>
      <c r="B50" s="127"/>
      <c r="C50" s="127" t="s">
        <v>7</v>
      </c>
      <c r="D50" s="127"/>
      <c r="E50" s="128">
        <f>321559.72+26440</f>
        <v>347999.72</v>
      </c>
      <c r="F50" s="129">
        <f>128292.61+365197.52</f>
        <v>493490.13</v>
      </c>
      <c r="G50" s="130">
        <f>83421.5+24423</f>
        <v>107844.5</v>
      </c>
      <c r="H50" s="130">
        <f t="shared" ref="H50:H51" si="0">E50+F50-G50</f>
        <v>733645.35</v>
      </c>
      <c r="I50" s="131">
        <f>H50</f>
        <v>733645.35</v>
      </c>
    </row>
    <row r="51" spans="1:9" x14ac:dyDescent="0.2">
      <c r="A51" s="126"/>
      <c r="B51" s="127"/>
      <c r="C51" s="127" t="s">
        <v>15</v>
      </c>
      <c r="D51" s="127"/>
      <c r="E51" s="128">
        <v>190500.71</v>
      </c>
      <c r="F51" s="129">
        <v>639979</v>
      </c>
      <c r="G51" s="130">
        <v>648000</v>
      </c>
      <c r="H51" s="130">
        <f t="shared" si="0"/>
        <v>182479.70999999996</v>
      </c>
      <c r="I51" s="131">
        <f>H51</f>
        <v>182479.70999999996</v>
      </c>
    </row>
    <row r="52" spans="1:9" ht="18.75" thickBot="1" x14ac:dyDescent="0.4">
      <c r="A52" s="132" t="s">
        <v>2</v>
      </c>
      <c r="B52" s="133"/>
      <c r="C52" s="133"/>
      <c r="D52" s="133"/>
      <c r="E52" s="134">
        <f>E48+E49+E50+E51</f>
        <v>733810.27999999991</v>
      </c>
      <c r="F52" s="135">
        <f>F48+F49+F50+F51</f>
        <v>1266963.43</v>
      </c>
      <c r="G52" s="135">
        <f>G48+G49+G50+G51</f>
        <v>889855.5</v>
      </c>
      <c r="H52" s="135">
        <f>H48+H49+H50+H51</f>
        <v>1110918.21</v>
      </c>
      <c r="I52" s="136">
        <f>I48+I49+I50+I51</f>
        <v>1107978.6299999999</v>
      </c>
    </row>
    <row r="53" spans="1:9" ht="18.75" thickTop="1" x14ac:dyDescent="0.35">
      <c r="A53" s="137"/>
      <c r="B53" s="115"/>
      <c r="C53" s="115"/>
      <c r="D53" s="81"/>
      <c r="E53" s="81"/>
      <c r="F53" s="118"/>
      <c r="G53" s="119"/>
      <c r="H53" s="138"/>
      <c r="I53" s="138"/>
    </row>
    <row r="54" spans="1:9" ht="18" x14ac:dyDescent="0.35">
      <c r="A54" s="137"/>
      <c r="B54" s="115"/>
      <c r="C54" s="115"/>
      <c r="D54" s="81"/>
      <c r="E54" s="81"/>
      <c r="F54" s="118"/>
      <c r="G54" s="139"/>
      <c r="H54" s="140"/>
      <c r="I54" s="140"/>
    </row>
    <row r="55" spans="1:9" ht="18" x14ac:dyDescent="0.35">
      <c r="A55" s="141"/>
      <c r="B55" s="142"/>
      <c r="C55" s="142"/>
      <c r="D55" s="143"/>
      <c r="E55" s="143"/>
      <c r="F55" s="140"/>
      <c r="G55" s="140"/>
      <c r="H55" s="140"/>
      <c r="I55" s="140"/>
    </row>
    <row r="56" spans="1:9" x14ac:dyDescent="0.2">
      <c r="A56" s="144"/>
      <c r="B56" s="144"/>
      <c r="C56" s="144"/>
      <c r="D56" s="144"/>
      <c r="E56" s="144"/>
      <c r="F56" s="144"/>
      <c r="G56" s="144"/>
      <c r="H56" s="144"/>
      <c r="I56" s="144"/>
    </row>
    <row r="57" spans="1:9" x14ac:dyDescent="0.2">
      <c r="A57" s="144"/>
      <c r="B57" s="144"/>
      <c r="C57" s="144"/>
      <c r="D57" s="144"/>
      <c r="E57" s="144"/>
      <c r="F57" s="144"/>
      <c r="G57" s="144"/>
      <c r="H57" s="144"/>
      <c r="I57" s="144"/>
    </row>
  </sheetData>
  <mergeCells count="11">
    <mergeCell ref="A2:D2"/>
    <mergeCell ref="E2:I2"/>
    <mergeCell ref="E3:I3"/>
    <mergeCell ref="E4:I4"/>
    <mergeCell ref="H43:I43"/>
    <mergeCell ref="F45:F46"/>
    <mergeCell ref="E5:I5"/>
    <mergeCell ref="E7:I7"/>
    <mergeCell ref="H12:I12"/>
    <mergeCell ref="A31:I33"/>
    <mergeCell ref="A41:I41"/>
  </mergeCells>
  <phoneticPr fontId="10" type="noConversion"/>
  <printOptions horizontalCentered="1"/>
  <pageMargins left="0.78740157480314965" right="0" top="0.59055118110236227" bottom="0.39370078740157483" header="0.51181102362204722" footer="0.51181102362204722"/>
  <pageSetup paperSize="9" scale="85" firstPageNumber="307" orientation="portrait" useFirstPageNumber="1" r:id="rId1"/>
  <headerFooter alignWithMargins="0">
    <oddFooter>&amp;L&amp;"Arial,Kurzíva"&amp;9Zastupitelstvo Olomouckého kraje 29.6.2012
5.- Rozpočet Olomouckého kraje 2011-závěrečný účet 
Příloha č.14: Financování hospodaření příspěvkových organizací Olomouckého kraje&amp;R&amp;"Arial,Kurzíva"&amp;9Strana &amp;P (celkem 470)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5"/>
  <dimension ref="A1:J56"/>
  <sheetViews>
    <sheetView topLeftCell="A10" zoomScale="110" zoomScaleNormal="110" workbookViewId="0">
      <selection activeCell="G54" sqref="G54"/>
    </sheetView>
  </sheetViews>
  <sheetFormatPr defaultRowHeight="12.75" x14ac:dyDescent="0.2"/>
  <cols>
    <col min="1" max="1" width="7.5703125" style="55" customWidth="1"/>
    <col min="2" max="2" width="2.5703125" style="55" customWidth="1"/>
    <col min="3" max="3" width="8.42578125" style="55" customWidth="1"/>
    <col min="4" max="4" width="8.28515625" style="55" customWidth="1"/>
    <col min="5" max="5" width="14.7109375" style="55" customWidth="1"/>
    <col min="6" max="6" width="15.5703125" style="55" customWidth="1"/>
    <col min="7" max="8" width="14.7109375" style="55" customWidth="1"/>
    <col min="9" max="9" width="15" style="55" customWidth="1"/>
    <col min="10" max="10" width="18.85546875" style="56" customWidth="1"/>
    <col min="11" max="11" width="17.28515625" style="56" customWidth="1"/>
    <col min="12" max="16384" width="9.140625" style="56"/>
  </cols>
  <sheetData>
    <row r="1" spans="1:9" ht="19.5" x14ac:dyDescent="0.4">
      <c r="A1" s="53" t="s">
        <v>26</v>
      </c>
      <c r="B1" s="54"/>
      <c r="C1" s="54"/>
      <c r="D1" s="54"/>
    </row>
    <row r="2" spans="1:9" ht="19.5" x14ac:dyDescent="0.4">
      <c r="A2" s="385" t="s">
        <v>112</v>
      </c>
      <c r="B2" s="385"/>
      <c r="C2" s="385"/>
      <c r="D2" s="385"/>
      <c r="E2" s="403" t="s">
        <v>178</v>
      </c>
      <c r="F2" s="403"/>
      <c r="G2" s="403"/>
      <c r="H2" s="403"/>
      <c r="I2" s="403"/>
    </row>
    <row r="3" spans="1:9" ht="9.75" customHeight="1" x14ac:dyDescent="0.4">
      <c r="A3" s="57"/>
      <c r="B3" s="57"/>
      <c r="C3" s="57"/>
      <c r="D3" s="57"/>
      <c r="E3" s="388" t="s">
        <v>113</v>
      </c>
      <c r="F3" s="388"/>
      <c r="G3" s="388"/>
      <c r="H3" s="388"/>
      <c r="I3" s="388"/>
    </row>
    <row r="4" spans="1:9" ht="15.75" x14ac:dyDescent="0.25">
      <c r="A4" s="59" t="s">
        <v>27</v>
      </c>
      <c r="E4" s="401" t="s">
        <v>179</v>
      </c>
      <c r="F4" s="401"/>
      <c r="G4" s="401"/>
      <c r="H4" s="401"/>
      <c r="I4" s="401"/>
    </row>
    <row r="5" spans="1:9" ht="9.75" customHeight="1" x14ac:dyDescent="0.25">
      <c r="A5" s="59"/>
      <c r="E5" s="388" t="s">
        <v>113</v>
      </c>
      <c r="F5" s="388"/>
      <c r="G5" s="388"/>
      <c r="H5" s="388"/>
      <c r="I5" s="388"/>
    </row>
    <row r="6" spans="1:9" ht="19.5" x14ac:dyDescent="0.4">
      <c r="A6" s="60" t="s">
        <v>24</v>
      </c>
      <c r="E6" s="61" t="s">
        <v>180</v>
      </c>
      <c r="F6" s="62"/>
      <c r="G6" s="63" t="s">
        <v>39</v>
      </c>
      <c r="H6" s="64">
        <v>1123</v>
      </c>
    </row>
    <row r="7" spans="1:9" ht="7.5" customHeight="1" x14ac:dyDescent="0.4">
      <c r="A7" s="60"/>
      <c r="E7" s="388" t="s">
        <v>114</v>
      </c>
      <c r="F7" s="388"/>
      <c r="G7" s="388"/>
      <c r="H7" s="388"/>
      <c r="I7" s="388"/>
    </row>
    <row r="8" spans="1:9" ht="4.5" customHeight="1" x14ac:dyDescent="0.4">
      <c r="A8" s="60"/>
      <c r="E8" s="65"/>
      <c r="F8" s="65"/>
      <c r="G8" s="65"/>
      <c r="H8" s="63"/>
      <c r="I8" s="65"/>
    </row>
    <row r="9" spans="1:9" ht="36.75" customHeight="1" x14ac:dyDescent="0.2">
      <c r="F9" s="66"/>
    </row>
    <row r="10" spans="1:9" ht="18.75" x14ac:dyDescent="0.4">
      <c r="A10" s="67"/>
      <c r="B10" s="68"/>
      <c r="C10" s="68"/>
      <c r="D10" s="68"/>
      <c r="E10" s="69" t="s">
        <v>19</v>
      </c>
      <c r="F10" s="69" t="s">
        <v>22</v>
      </c>
      <c r="G10" s="70" t="s">
        <v>0</v>
      </c>
      <c r="H10" s="71" t="s">
        <v>17</v>
      </c>
      <c r="I10" s="71"/>
    </row>
    <row r="11" spans="1:9" ht="18.75" x14ac:dyDescent="0.4">
      <c r="A11" s="72"/>
      <c r="B11" s="72"/>
      <c r="C11" s="72"/>
      <c r="D11" s="72"/>
      <c r="E11" s="69" t="s">
        <v>20</v>
      </c>
      <c r="F11" s="69" t="s">
        <v>20</v>
      </c>
      <c r="G11" s="70" t="s">
        <v>18</v>
      </c>
      <c r="H11" s="73" t="s">
        <v>1</v>
      </c>
      <c r="I11" s="74" t="s">
        <v>16</v>
      </c>
    </row>
    <row r="12" spans="1:9" ht="15" x14ac:dyDescent="0.2">
      <c r="A12" s="72"/>
      <c r="B12" s="72"/>
      <c r="C12" s="72"/>
      <c r="D12" s="72"/>
      <c r="E12" s="69" t="s">
        <v>2</v>
      </c>
      <c r="F12" s="69" t="s">
        <v>2</v>
      </c>
      <c r="G12" s="75"/>
      <c r="H12" s="391" t="s">
        <v>299</v>
      </c>
      <c r="I12" s="391"/>
    </row>
    <row r="13" spans="1:9" ht="15" x14ac:dyDescent="0.2">
      <c r="A13" s="72"/>
      <c r="B13" s="72"/>
      <c r="C13" s="72"/>
      <c r="D13" s="72"/>
      <c r="E13" s="69"/>
      <c r="F13" s="69"/>
      <c r="G13" s="75"/>
      <c r="H13" s="25"/>
      <c r="I13" s="76"/>
    </row>
    <row r="14" spans="1:9" ht="18.75" x14ac:dyDescent="0.4">
      <c r="A14" s="77" t="s">
        <v>21</v>
      </c>
      <c r="B14" s="77"/>
      <c r="C14" s="78"/>
      <c r="D14" s="79"/>
      <c r="E14" s="80"/>
      <c r="F14" s="80"/>
      <c r="G14" s="81"/>
      <c r="H14" s="72"/>
      <c r="I14" s="72"/>
    </row>
    <row r="15" spans="1:9" ht="19.5" x14ac:dyDescent="0.4">
      <c r="A15" s="82" t="s">
        <v>3</v>
      </c>
      <c r="B15" s="77"/>
      <c r="C15" s="78"/>
      <c r="D15" s="79"/>
      <c r="E15" s="302">
        <v>16152000</v>
      </c>
      <c r="F15" s="303">
        <v>50936064.039999999</v>
      </c>
      <c r="G15" s="26">
        <f>H15+I15</f>
        <v>50936064.039999999</v>
      </c>
      <c r="H15" s="302">
        <v>48015393.729999997</v>
      </c>
      <c r="I15" s="302">
        <v>2920670.31</v>
      </c>
    </row>
    <row r="16" spans="1:9" ht="16.5" x14ac:dyDescent="0.35">
      <c r="A16" s="2"/>
      <c r="B16" s="68"/>
      <c r="C16" s="68"/>
      <c r="D16" s="68"/>
      <c r="E16" s="83"/>
      <c r="F16" s="83"/>
      <c r="G16" s="83"/>
      <c r="H16" s="83"/>
      <c r="I16" s="83"/>
    </row>
    <row r="17" spans="1:9" ht="19.5" x14ac:dyDescent="0.4">
      <c r="A17" s="82" t="s">
        <v>4</v>
      </c>
      <c r="B17" s="3"/>
      <c r="C17" s="3"/>
      <c r="D17" s="3"/>
      <c r="E17" s="302">
        <v>16252000</v>
      </c>
      <c r="F17" s="303">
        <v>51491203.109999999</v>
      </c>
      <c r="G17" s="26">
        <f>H17+I17</f>
        <v>51183391.680000007</v>
      </c>
      <c r="H17" s="302">
        <v>47970237.270000003</v>
      </c>
      <c r="I17" s="302">
        <v>3213154.41</v>
      </c>
    </row>
    <row r="18" spans="1:9" ht="18" x14ac:dyDescent="0.35">
      <c r="A18" s="2"/>
      <c r="B18" s="3"/>
      <c r="C18" s="3"/>
      <c r="D18" s="3"/>
      <c r="E18" s="26"/>
      <c r="F18" s="27"/>
      <c r="G18" s="26"/>
      <c r="H18" s="28"/>
      <c r="I18" s="28"/>
    </row>
    <row r="19" spans="1:9" ht="18" x14ac:dyDescent="0.35">
      <c r="A19" s="2"/>
      <c r="B19" s="3"/>
      <c r="C19" s="3"/>
      <c r="D19" s="3"/>
      <c r="E19" s="84"/>
      <c r="F19" s="84"/>
      <c r="G19" s="85"/>
      <c r="H19" s="1"/>
      <c r="I19" s="1"/>
    </row>
    <row r="20" spans="1:9" ht="19.5" x14ac:dyDescent="0.4">
      <c r="A20" s="86" t="s">
        <v>14</v>
      </c>
      <c r="B20" s="84"/>
      <c r="C20" s="84"/>
      <c r="D20" s="84"/>
      <c r="E20" s="84"/>
      <c r="F20" s="84"/>
      <c r="G20" s="87"/>
      <c r="H20" s="85"/>
      <c r="I20" s="85"/>
    </row>
    <row r="21" spans="1:9" ht="18" x14ac:dyDescent="0.35">
      <c r="A21" s="84"/>
      <c r="B21" s="84"/>
      <c r="C21" s="88" t="s">
        <v>115</v>
      </c>
      <c r="D21" s="84"/>
      <c r="E21" s="84"/>
      <c r="F21" s="84"/>
      <c r="G21" s="29">
        <f>H21+I21</f>
        <v>0</v>
      </c>
      <c r="H21" s="30">
        <v>0</v>
      </c>
      <c r="I21" s="30">
        <v>0</v>
      </c>
    </row>
    <row r="22" spans="1:9" ht="18" x14ac:dyDescent="0.35">
      <c r="A22" s="84"/>
      <c r="B22" s="84"/>
      <c r="C22" s="88"/>
      <c r="D22" s="84"/>
      <c r="E22" s="84"/>
      <c r="F22" s="84"/>
      <c r="G22" s="29"/>
      <c r="H22" s="30"/>
      <c r="I22" s="30"/>
    </row>
    <row r="23" spans="1:9" ht="22.5" x14ac:dyDescent="0.45">
      <c r="A23" s="89" t="s">
        <v>116</v>
      </c>
      <c r="B23" s="89"/>
      <c r="C23" s="90"/>
      <c r="D23" s="89"/>
      <c r="E23" s="89"/>
      <c r="F23" s="89"/>
      <c r="G23" s="91">
        <f>G17-G15-G21</f>
        <v>247327.64000000805</v>
      </c>
      <c r="H23" s="91">
        <f>H17-H15-H21</f>
        <v>-45156.459999993443</v>
      </c>
      <c r="I23" s="91">
        <f>I17-I15-I21</f>
        <v>292484.10000000009</v>
      </c>
    </row>
    <row r="25" spans="1:9" x14ac:dyDescent="0.2">
      <c r="H25" s="92"/>
    </row>
    <row r="27" spans="1:9" ht="19.5" x14ac:dyDescent="0.4">
      <c r="A27" s="77" t="s">
        <v>5</v>
      </c>
      <c r="B27" s="77" t="s">
        <v>117</v>
      </c>
      <c r="C27" s="77"/>
      <c r="D27" s="3"/>
      <c r="E27" s="3"/>
      <c r="F27" s="72"/>
      <c r="G27" s="93">
        <f>SUM(G28:G30)</f>
        <v>247327.64</v>
      </c>
      <c r="H27" s="94"/>
      <c r="I27" s="95"/>
    </row>
    <row r="28" spans="1:9" ht="18.75" x14ac:dyDescent="0.4">
      <c r="A28" s="96"/>
      <c r="B28" s="96"/>
      <c r="C28" s="97" t="s">
        <v>28</v>
      </c>
      <c r="D28" s="98"/>
      <c r="E28" s="99"/>
      <c r="F28" s="92" t="s">
        <v>6</v>
      </c>
      <c r="G28" s="30">
        <v>0</v>
      </c>
      <c r="H28" s="94"/>
      <c r="I28" s="95"/>
    </row>
    <row r="29" spans="1:9" ht="18.75" x14ac:dyDescent="0.4">
      <c r="A29" s="96"/>
      <c r="B29" s="96"/>
      <c r="C29" s="97"/>
      <c r="D29" s="98"/>
      <c r="E29" s="99"/>
      <c r="F29" s="92" t="s">
        <v>7</v>
      </c>
      <c r="G29" s="30">
        <v>0</v>
      </c>
      <c r="H29" s="94"/>
      <c r="I29" s="95"/>
    </row>
    <row r="30" spans="1:9" ht="18.75" x14ac:dyDescent="0.4">
      <c r="A30" s="96"/>
      <c r="B30" s="96"/>
      <c r="C30" s="97" t="s">
        <v>29</v>
      </c>
      <c r="D30" s="98"/>
      <c r="E30" s="99"/>
      <c r="F30" s="92" t="s">
        <v>235</v>
      </c>
      <c r="G30" s="100">
        <v>247327.64</v>
      </c>
      <c r="H30" s="101"/>
      <c r="I30" s="95"/>
    </row>
    <row r="31" spans="1:9" ht="12.75" customHeight="1" x14ac:dyDescent="0.2">
      <c r="A31" s="409" t="s">
        <v>312</v>
      </c>
      <c r="B31" s="410"/>
      <c r="C31" s="410"/>
      <c r="D31" s="410"/>
      <c r="E31" s="410"/>
      <c r="F31" s="410"/>
      <c r="G31" s="410"/>
      <c r="H31" s="410"/>
      <c r="I31" s="410"/>
    </row>
    <row r="32" spans="1:9" x14ac:dyDescent="0.2">
      <c r="A32" s="410"/>
      <c r="B32" s="410"/>
      <c r="C32" s="410"/>
      <c r="D32" s="410"/>
      <c r="E32" s="410"/>
      <c r="F32" s="410"/>
      <c r="G32" s="410"/>
      <c r="H32" s="410"/>
      <c r="I32" s="410"/>
    </row>
    <row r="33" spans="1:10" x14ac:dyDescent="0.2">
      <c r="A33" s="410"/>
      <c r="B33" s="410"/>
      <c r="C33" s="410"/>
      <c r="D33" s="410"/>
      <c r="E33" s="410"/>
      <c r="F33" s="410"/>
      <c r="G33" s="410"/>
      <c r="H33" s="410"/>
      <c r="I33" s="410"/>
    </row>
    <row r="34" spans="1:10" ht="19.5" x14ac:dyDescent="0.4">
      <c r="A34" s="77" t="s">
        <v>30</v>
      </c>
      <c r="B34" s="77" t="s">
        <v>31</v>
      </c>
      <c r="C34" s="77"/>
      <c r="D34" s="103"/>
      <c r="E34" s="81"/>
      <c r="F34" s="3"/>
      <c r="G34" s="104"/>
      <c r="H34" s="95"/>
      <c r="I34" s="95"/>
    </row>
    <row r="35" spans="1:10" ht="18.75" x14ac:dyDescent="0.4">
      <c r="A35" s="77"/>
      <c r="B35" s="77"/>
      <c r="C35" s="77"/>
      <c r="D35" s="103"/>
      <c r="F35" s="105" t="s">
        <v>119</v>
      </c>
      <c r="G35" s="106" t="s">
        <v>0</v>
      </c>
      <c r="H35" s="72"/>
      <c r="I35" s="107" t="s">
        <v>120</v>
      </c>
    </row>
    <row r="36" spans="1:10" ht="16.5" x14ac:dyDescent="0.35">
      <c r="A36" s="108" t="s">
        <v>32</v>
      </c>
      <c r="B36" s="109"/>
      <c r="C36" s="2"/>
      <c r="D36" s="109"/>
      <c r="E36" s="81"/>
      <c r="F36" s="110">
        <v>59000</v>
      </c>
      <c r="G36" s="110">
        <v>57000</v>
      </c>
      <c r="H36" s="305"/>
      <c r="I36" s="111">
        <f>G36/F36</f>
        <v>0.96610169491525422</v>
      </c>
    </row>
    <row r="37" spans="1:10" ht="16.5" x14ac:dyDescent="0.35">
      <c r="A37" s="108" t="s">
        <v>121</v>
      </c>
      <c r="B37" s="109"/>
      <c r="C37" s="2"/>
      <c r="D37" s="112"/>
      <c r="E37" s="112"/>
      <c r="F37" s="110">
        <v>1789322</v>
      </c>
      <c r="G37" s="110">
        <v>1789322</v>
      </c>
      <c r="H37" s="305"/>
      <c r="I37" s="111">
        <f>G37/F37</f>
        <v>1</v>
      </c>
    </row>
    <row r="38" spans="1:10" ht="16.5" x14ac:dyDescent="0.35">
      <c r="A38" s="108" t="s">
        <v>122</v>
      </c>
      <c r="B38" s="109"/>
      <c r="C38" s="2"/>
      <c r="D38" s="112"/>
      <c r="E38" s="112"/>
      <c r="F38" s="110">
        <v>0</v>
      </c>
      <c r="G38" s="110">
        <v>0</v>
      </c>
      <c r="H38" s="305"/>
      <c r="I38" s="114" t="s">
        <v>237</v>
      </c>
    </row>
    <row r="39" spans="1:10" ht="16.5" x14ac:dyDescent="0.35">
      <c r="A39" s="108" t="s">
        <v>232</v>
      </c>
      <c r="B39" s="109"/>
      <c r="C39" s="2"/>
      <c r="D39" s="81"/>
      <c r="E39" s="81"/>
      <c r="F39" s="110">
        <v>1342000</v>
      </c>
      <c r="G39" s="110">
        <v>1342000</v>
      </c>
      <c r="H39" s="305"/>
      <c r="I39" s="111">
        <f>G39/F39</f>
        <v>1</v>
      </c>
    </row>
    <row r="40" spans="1:10" ht="18" x14ac:dyDescent="0.35">
      <c r="A40" s="108" t="s">
        <v>233</v>
      </c>
      <c r="B40" s="115"/>
      <c r="C40" s="115"/>
      <c r="D40" s="81"/>
      <c r="E40" s="81"/>
      <c r="F40" s="116">
        <v>0</v>
      </c>
      <c r="G40" s="110">
        <v>0</v>
      </c>
      <c r="H40" s="305"/>
      <c r="I40" s="114" t="s">
        <v>237</v>
      </c>
    </row>
    <row r="41" spans="1:10" ht="18" x14ac:dyDescent="0.35">
      <c r="A41" s="108"/>
      <c r="B41" s="151"/>
      <c r="C41" s="151"/>
      <c r="D41" s="152"/>
      <c r="E41" s="152"/>
      <c r="F41" s="153"/>
      <c r="G41" s="154"/>
      <c r="H41" s="94"/>
      <c r="I41" s="155"/>
      <c r="J41" s="58"/>
    </row>
    <row r="42" spans="1:10" ht="19.5" thickBot="1" x14ac:dyDescent="0.45">
      <c r="A42" s="77" t="s">
        <v>11</v>
      </c>
      <c r="B42" s="77" t="s">
        <v>12</v>
      </c>
      <c r="C42" s="79"/>
      <c r="D42" s="81"/>
      <c r="E42" s="81"/>
      <c r="F42" s="118"/>
      <c r="G42" s="119"/>
      <c r="H42" s="394" t="s">
        <v>123</v>
      </c>
      <c r="I42" s="395"/>
    </row>
    <row r="43" spans="1:10" ht="18.75" thickTop="1" x14ac:dyDescent="0.35">
      <c r="A43" s="281"/>
      <c r="B43" s="282"/>
      <c r="C43" s="283"/>
      <c r="D43" s="282"/>
      <c r="E43" s="284" t="s">
        <v>297</v>
      </c>
      <c r="F43" s="285" t="s">
        <v>9</v>
      </c>
      <c r="G43" s="286" t="s">
        <v>10</v>
      </c>
      <c r="H43" s="287" t="s">
        <v>13</v>
      </c>
      <c r="I43" s="288" t="s">
        <v>124</v>
      </c>
    </row>
    <row r="44" spans="1:10" x14ac:dyDescent="0.2">
      <c r="A44" s="289"/>
      <c r="B44" s="290"/>
      <c r="C44" s="290"/>
      <c r="D44" s="290"/>
      <c r="E44" s="289"/>
      <c r="F44" s="390"/>
      <c r="G44" s="291"/>
      <c r="H44" s="292">
        <v>40908</v>
      </c>
      <c r="I44" s="293">
        <v>40908</v>
      </c>
    </row>
    <row r="45" spans="1:10" x14ac:dyDescent="0.2">
      <c r="A45" s="289"/>
      <c r="B45" s="290"/>
      <c r="C45" s="290"/>
      <c r="D45" s="290"/>
      <c r="E45" s="289"/>
      <c r="F45" s="390"/>
      <c r="G45" s="294"/>
      <c r="H45" s="294"/>
      <c r="I45" s="295"/>
    </row>
    <row r="46" spans="1:10" ht="13.5" thickBot="1" x14ac:dyDescent="0.25">
      <c r="A46" s="296"/>
      <c r="B46" s="297"/>
      <c r="C46" s="297"/>
      <c r="D46" s="297"/>
      <c r="E46" s="296"/>
      <c r="F46" s="298"/>
      <c r="G46" s="299"/>
      <c r="H46" s="299"/>
      <c r="I46" s="300"/>
    </row>
    <row r="47" spans="1:10" ht="13.5" thickTop="1" x14ac:dyDescent="0.2">
      <c r="A47" s="120"/>
      <c r="B47" s="121"/>
      <c r="C47" s="121" t="s">
        <v>6</v>
      </c>
      <c r="D47" s="121"/>
      <c r="E47" s="122">
        <v>0</v>
      </c>
      <c r="F47" s="123">
        <v>0</v>
      </c>
      <c r="G47" s="124">
        <v>0</v>
      </c>
      <c r="H47" s="124">
        <f>E47+F47-G47</f>
        <v>0</v>
      </c>
      <c r="I47" s="125">
        <v>0</v>
      </c>
    </row>
    <row r="48" spans="1:10" x14ac:dyDescent="0.2">
      <c r="A48" s="126"/>
      <c r="B48" s="127"/>
      <c r="C48" s="127" t="s">
        <v>8</v>
      </c>
      <c r="D48" s="127"/>
      <c r="E48" s="128">
        <v>222322.48</v>
      </c>
      <c r="F48" s="129">
        <v>243415</v>
      </c>
      <c r="G48" s="130">
        <v>277969.15999999997</v>
      </c>
      <c r="H48" s="130">
        <f>E48+F48-G48</f>
        <v>187768.32000000001</v>
      </c>
      <c r="I48" s="131">
        <v>208907.16</v>
      </c>
    </row>
    <row r="49" spans="1:9" x14ac:dyDescent="0.2">
      <c r="A49" s="126"/>
      <c r="B49" s="127"/>
      <c r="C49" s="127" t="s">
        <v>7</v>
      </c>
      <c r="D49" s="127"/>
      <c r="E49" s="128">
        <v>0</v>
      </c>
      <c r="F49" s="129">
        <v>298076.43</v>
      </c>
      <c r="G49" s="130">
        <v>8265</v>
      </c>
      <c r="H49" s="130">
        <f t="shared" ref="H49:H50" si="0">E49+F49-G49</f>
        <v>289811.43</v>
      </c>
      <c r="I49" s="131">
        <f>H49</f>
        <v>289811.43</v>
      </c>
    </row>
    <row r="50" spans="1:9" x14ac:dyDescent="0.2">
      <c r="A50" s="126"/>
      <c r="B50" s="127"/>
      <c r="C50" s="127" t="s">
        <v>15</v>
      </c>
      <c r="D50" s="127"/>
      <c r="E50" s="128">
        <v>61998.86</v>
      </c>
      <c r="F50" s="129">
        <v>4225562.4000000004</v>
      </c>
      <c r="G50" s="130">
        <v>3924301.98</v>
      </c>
      <c r="H50" s="130">
        <f t="shared" si="0"/>
        <v>363259.28000000073</v>
      </c>
      <c r="I50" s="131">
        <f>H50</f>
        <v>363259.28000000073</v>
      </c>
    </row>
    <row r="51" spans="1:9" ht="18.75" thickBot="1" x14ac:dyDescent="0.4">
      <c r="A51" s="132" t="s">
        <v>2</v>
      </c>
      <c r="B51" s="133"/>
      <c r="C51" s="133"/>
      <c r="D51" s="133"/>
      <c r="E51" s="134">
        <f>E47+E48+E49+E50</f>
        <v>284321.34000000003</v>
      </c>
      <c r="F51" s="135">
        <f>F47+F48+F49+F50</f>
        <v>4767053.83</v>
      </c>
      <c r="G51" s="135">
        <f>G47+G48+G49+G50</f>
        <v>4210536.1399999997</v>
      </c>
      <c r="H51" s="135">
        <f>H47+H48+H49+H50</f>
        <v>840839.03000000073</v>
      </c>
      <c r="I51" s="136">
        <f>I47+I48+I49+I50</f>
        <v>861977.87000000069</v>
      </c>
    </row>
    <row r="52" spans="1:9" ht="18.75" thickTop="1" x14ac:dyDescent="0.35">
      <c r="A52" s="137"/>
      <c r="B52" s="115"/>
      <c r="C52" s="115"/>
      <c r="D52" s="81"/>
      <c r="E52" s="81"/>
      <c r="F52" s="118"/>
      <c r="G52" s="119"/>
      <c r="H52" s="138"/>
      <c r="I52" s="138"/>
    </row>
    <row r="53" spans="1:9" ht="18" x14ac:dyDescent="0.35">
      <c r="A53" s="137"/>
      <c r="B53" s="115"/>
      <c r="C53" s="115"/>
      <c r="D53" s="81"/>
      <c r="E53" s="81"/>
      <c r="F53" s="118"/>
      <c r="G53" s="139"/>
      <c r="H53" s="140"/>
      <c r="I53" s="140"/>
    </row>
    <row r="54" spans="1:9" ht="18" x14ac:dyDescent="0.35">
      <c r="A54" s="141"/>
      <c r="B54" s="142"/>
      <c r="C54" s="142"/>
      <c r="D54" s="143"/>
      <c r="E54" s="143"/>
      <c r="F54" s="140"/>
      <c r="G54" s="140"/>
      <c r="H54" s="140"/>
      <c r="I54" s="140"/>
    </row>
    <row r="55" spans="1:9" x14ac:dyDescent="0.2">
      <c r="A55" s="144"/>
      <c r="B55" s="144"/>
      <c r="C55" s="144"/>
      <c r="D55" s="144"/>
      <c r="E55" s="144"/>
      <c r="F55" s="144"/>
      <c r="G55" s="144"/>
      <c r="H55" s="144"/>
      <c r="I55" s="144"/>
    </row>
    <row r="56" spans="1:9" x14ac:dyDescent="0.2">
      <c r="A56" s="144"/>
      <c r="B56" s="144"/>
      <c r="C56" s="144"/>
      <c r="D56" s="144"/>
      <c r="E56" s="144"/>
      <c r="F56" s="144"/>
      <c r="G56" s="144"/>
      <c r="H56" s="144"/>
      <c r="I56" s="144"/>
    </row>
  </sheetData>
  <mergeCells count="10">
    <mergeCell ref="A2:D2"/>
    <mergeCell ref="E2:I2"/>
    <mergeCell ref="E3:I3"/>
    <mergeCell ref="E4:I4"/>
    <mergeCell ref="F44:F45"/>
    <mergeCell ref="E5:I5"/>
    <mergeCell ref="E7:I7"/>
    <mergeCell ref="H12:I12"/>
    <mergeCell ref="A31:I33"/>
    <mergeCell ref="H42:I42"/>
  </mergeCells>
  <phoneticPr fontId="10" type="noConversion"/>
  <printOptions horizontalCentered="1"/>
  <pageMargins left="0.78740157480314965" right="0" top="0.59055118110236227" bottom="0.39370078740157483" header="0.51181102362204722" footer="0.51181102362204722"/>
  <pageSetup paperSize="9" scale="85" firstPageNumber="308" orientation="portrait" useFirstPageNumber="1" r:id="rId1"/>
  <headerFooter alignWithMargins="0">
    <oddFooter>&amp;L&amp;"Arial,Kurzíva"&amp;9Zastupitelstvo Olomouckého kraje 29.6.2012
5.- Rozpočet Olomouckého kraje 2011-závěrečný účet 
Příloha č.14: Financování hospodaření příspěvkových organizací Olomouckého kraje&amp;R&amp;"Arial,Kurzíva"&amp;9Strana &amp;P (celkem 470)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6"/>
  <dimension ref="A1:J57"/>
  <sheetViews>
    <sheetView zoomScale="110" zoomScaleNormal="110" workbookViewId="0">
      <selection activeCell="H39" sqref="H39"/>
    </sheetView>
  </sheetViews>
  <sheetFormatPr defaultRowHeight="12.75" x14ac:dyDescent="0.2"/>
  <cols>
    <col min="1" max="1" width="7.5703125" style="55" customWidth="1"/>
    <col min="2" max="2" width="2.5703125" style="55" customWidth="1"/>
    <col min="3" max="3" width="8.42578125" style="55" customWidth="1"/>
    <col min="4" max="4" width="8.28515625" style="55" customWidth="1"/>
    <col min="5" max="5" width="14.7109375" style="55" customWidth="1"/>
    <col min="6" max="6" width="15.5703125" style="55" customWidth="1"/>
    <col min="7" max="8" width="14.7109375" style="55" customWidth="1"/>
    <col min="9" max="9" width="17" style="55" bestFit="1" customWidth="1"/>
    <col min="10" max="10" width="18.85546875" style="56" customWidth="1"/>
    <col min="11" max="11" width="17.28515625" style="56" customWidth="1"/>
    <col min="12" max="16384" width="9.140625" style="56"/>
  </cols>
  <sheetData>
    <row r="1" spans="1:10" ht="19.5" x14ac:dyDescent="0.4">
      <c r="A1" s="53" t="s">
        <v>26</v>
      </c>
      <c r="B1" s="54"/>
      <c r="C1" s="54"/>
      <c r="D1" s="54"/>
    </row>
    <row r="2" spans="1:10" ht="19.5" x14ac:dyDescent="0.4">
      <c r="A2" s="385" t="s">
        <v>112</v>
      </c>
      <c r="B2" s="385"/>
      <c r="C2" s="385"/>
      <c r="D2" s="385"/>
      <c r="E2" s="403" t="s">
        <v>234</v>
      </c>
      <c r="F2" s="403"/>
      <c r="G2" s="403"/>
      <c r="H2" s="403"/>
      <c r="I2" s="403"/>
      <c r="J2" s="58"/>
    </row>
    <row r="3" spans="1:10" ht="18.75" customHeight="1" x14ac:dyDescent="0.4">
      <c r="A3" s="57"/>
      <c r="B3" s="57"/>
      <c r="C3" s="57"/>
      <c r="D3" s="57"/>
      <c r="E3" s="417" t="s">
        <v>138</v>
      </c>
      <c r="F3" s="417"/>
      <c r="G3" s="417"/>
      <c r="H3" s="417"/>
      <c r="I3" s="417"/>
    </row>
    <row r="4" spans="1:10" ht="9.75" customHeight="1" x14ac:dyDescent="0.4">
      <c r="A4" s="57"/>
      <c r="B4" s="57"/>
      <c r="C4" s="57"/>
      <c r="D4" s="57"/>
      <c r="E4" s="388" t="s">
        <v>113</v>
      </c>
      <c r="F4" s="388"/>
      <c r="G4" s="388"/>
      <c r="H4" s="388"/>
      <c r="I4" s="388"/>
    </row>
    <row r="5" spans="1:10" ht="15.75" x14ac:dyDescent="0.25">
      <c r="A5" s="59" t="s">
        <v>27</v>
      </c>
      <c r="E5" s="401" t="s">
        <v>181</v>
      </c>
      <c r="F5" s="401"/>
      <c r="G5" s="401"/>
      <c r="H5" s="401"/>
      <c r="I5" s="401"/>
    </row>
    <row r="6" spans="1:10" ht="9.75" customHeight="1" x14ac:dyDescent="0.25">
      <c r="A6" s="59"/>
      <c r="E6" s="388" t="s">
        <v>113</v>
      </c>
      <c r="F6" s="388"/>
      <c r="G6" s="388"/>
      <c r="H6" s="388"/>
      <c r="I6" s="388"/>
    </row>
    <row r="7" spans="1:10" ht="19.5" x14ac:dyDescent="0.4">
      <c r="A7" s="60" t="s">
        <v>24</v>
      </c>
      <c r="E7" s="61" t="s">
        <v>182</v>
      </c>
      <c r="F7" s="62"/>
      <c r="G7" s="63" t="s">
        <v>39</v>
      </c>
      <c r="H7" s="64">
        <v>1124</v>
      </c>
    </row>
    <row r="8" spans="1:10" ht="8.25" customHeight="1" x14ac:dyDescent="0.4">
      <c r="A8" s="60"/>
      <c r="E8" s="388" t="s">
        <v>114</v>
      </c>
      <c r="F8" s="388"/>
      <c r="G8" s="388"/>
      <c r="H8" s="388"/>
      <c r="I8" s="388"/>
    </row>
    <row r="9" spans="1:10" ht="3.75" customHeight="1" x14ac:dyDescent="0.4">
      <c r="A9" s="60"/>
      <c r="E9" s="65"/>
      <c r="F9" s="65"/>
      <c r="G9" s="65"/>
      <c r="H9" s="63"/>
      <c r="I9" s="65"/>
    </row>
    <row r="10" spans="1:10" ht="36" customHeight="1" x14ac:dyDescent="0.2">
      <c r="F10" s="66"/>
      <c r="G10" s="248"/>
    </row>
    <row r="11" spans="1:10" ht="18.75" x14ac:dyDescent="0.4">
      <c r="A11" s="67"/>
      <c r="B11" s="68"/>
      <c r="C11" s="68"/>
      <c r="D11" s="68"/>
      <c r="E11" s="69" t="s">
        <v>19</v>
      </c>
      <c r="F11" s="69" t="s">
        <v>22</v>
      </c>
      <c r="G11" s="70" t="s">
        <v>0</v>
      </c>
      <c r="H11" s="71" t="s">
        <v>17</v>
      </c>
      <c r="I11" s="71"/>
    </row>
    <row r="12" spans="1:10" ht="18.75" x14ac:dyDescent="0.4">
      <c r="A12" s="72"/>
      <c r="B12" s="72"/>
      <c r="C12" s="72"/>
      <c r="D12" s="72"/>
      <c r="E12" s="69" t="s">
        <v>20</v>
      </c>
      <c r="F12" s="69" t="s">
        <v>20</v>
      </c>
      <c r="G12" s="70" t="s">
        <v>18</v>
      </c>
      <c r="H12" s="73" t="s">
        <v>1</v>
      </c>
      <c r="I12" s="74" t="s">
        <v>16</v>
      </c>
    </row>
    <row r="13" spans="1:10" ht="15" x14ac:dyDescent="0.2">
      <c r="A13" s="72"/>
      <c r="B13" s="72"/>
      <c r="C13" s="72"/>
      <c r="D13" s="72"/>
      <c r="E13" s="69" t="s">
        <v>2</v>
      </c>
      <c r="F13" s="69" t="s">
        <v>2</v>
      </c>
      <c r="G13" s="75"/>
      <c r="H13" s="391" t="s">
        <v>299</v>
      </c>
      <c r="I13" s="391"/>
    </row>
    <row r="14" spans="1:10" ht="15" x14ac:dyDescent="0.2">
      <c r="A14" s="72"/>
      <c r="B14" s="72"/>
      <c r="C14" s="72"/>
      <c r="D14" s="72"/>
      <c r="E14" s="69"/>
      <c r="F14" s="69"/>
      <c r="G14" s="75"/>
      <c r="H14" s="25"/>
      <c r="I14" s="76"/>
    </row>
    <row r="15" spans="1:10" ht="18.75" x14ac:dyDescent="0.4">
      <c r="A15" s="77" t="s">
        <v>21</v>
      </c>
      <c r="B15" s="77"/>
      <c r="C15" s="78"/>
      <c r="D15" s="79"/>
      <c r="E15" s="80"/>
      <c r="F15" s="80"/>
      <c r="G15" s="81"/>
      <c r="H15" s="72"/>
      <c r="I15" s="72"/>
    </row>
    <row r="16" spans="1:10" ht="19.5" x14ac:dyDescent="0.4">
      <c r="A16" s="82" t="s">
        <v>3</v>
      </c>
      <c r="B16" s="77"/>
      <c r="C16" s="78"/>
      <c r="D16" s="79"/>
      <c r="E16" s="302">
        <v>6660000</v>
      </c>
      <c r="F16" s="303">
        <v>5980000</v>
      </c>
      <c r="G16" s="26">
        <f>H16+I16</f>
        <v>5336367.49</v>
      </c>
      <c r="H16" s="302">
        <v>5174863.88</v>
      </c>
      <c r="I16" s="302">
        <v>161503.60999999999</v>
      </c>
    </row>
    <row r="17" spans="1:9" ht="16.5" x14ac:dyDescent="0.35">
      <c r="A17" s="2"/>
      <c r="B17" s="68"/>
      <c r="C17" s="68"/>
      <c r="D17" s="68"/>
      <c r="E17" s="83"/>
      <c r="F17" s="83"/>
      <c r="G17" s="83"/>
      <c r="H17" s="83"/>
      <c r="I17" s="83"/>
    </row>
    <row r="18" spans="1:9" ht="19.5" x14ac:dyDescent="0.4">
      <c r="A18" s="82" t="s">
        <v>4</v>
      </c>
      <c r="B18" s="3"/>
      <c r="C18" s="3"/>
      <c r="D18" s="3"/>
      <c r="E18" s="302">
        <v>6660000</v>
      </c>
      <c r="F18" s="303">
        <v>5195328.18</v>
      </c>
      <c r="G18" s="26">
        <f>H18+I18</f>
        <v>5336367.49</v>
      </c>
      <c r="H18" s="302">
        <v>5098767.49</v>
      </c>
      <c r="I18" s="302">
        <v>237600</v>
      </c>
    </row>
    <row r="19" spans="1:9" ht="18" x14ac:dyDescent="0.35">
      <c r="A19" s="2"/>
      <c r="B19" s="3"/>
      <c r="C19" s="3"/>
      <c r="D19" s="3"/>
      <c r="E19" s="26"/>
      <c r="F19" s="27"/>
      <c r="G19" s="26"/>
      <c r="H19" s="28"/>
      <c r="I19" s="28"/>
    </row>
    <row r="20" spans="1:9" ht="18" x14ac:dyDescent="0.35">
      <c r="A20" s="2"/>
      <c r="B20" s="3"/>
      <c r="C20" s="3"/>
      <c r="D20" s="3"/>
      <c r="E20" s="84"/>
      <c r="F20" s="84"/>
      <c r="G20" s="85"/>
      <c r="H20" s="1"/>
      <c r="I20" s="1"/>
    </row>
    <row r="21" spans="1:9" ht="19.5" x14ac:dyDescent="0.4">
      <c r="A21" s="86" t="s">
        <v>14</v>
      </c>
      <c r="B21" s="84"/>
      <c r="C21" s="84"/>
      <c r="D21" s="84"/>
      <c r="E21" s="84"/>
      <c r="F21" s="84"/>
      <c r="G21" s="87"/>
      <c r="H21" s="85"/>
      <c r="I21" s="85"/>
    </row>
    <row r="22" spans="1:9" ht="18" x14ac:dyDescent="0.35">
      <c r="A22" s="84"/>
      <c r="B22" s="84"/>
      <c r="C22" s="88" t="s">
        <v>115</v>
      </c>
      <c r="D22" s="84"/>
      <c r="E22" s="84"/>
      <c r="F22" s="84"/>
      <c r="G22" s="29">
        <f>H22+I22</f>
        <v>0</v>
      </c>
      <c r="H22" s="30">
        <v>0</v>
      </c>
      <c r="I22" s="30">
        <v>0</v>
      </c>
    </row>
    <row r="23" spans="1:9" ht="18" x14ac:dyDescent="0.35">
      <c r="A23" s="84"/>
      <c r="B23" s="84"/>
      <c r="C23" s="88"/>
      <c r="D23" s="84"/>
      <c r="E23" s="84"/>
      <c r="F23" s="84"/>
      <c r="G23" s="29"/>
      <c r="H23" s="30"/>
      <c r="I23" s="30"/>
    </row>
    <row r="24" spans="1:9" ht="22.5" x14ac:dyDescent="0.45">
      <c r="A24" s="89" t="s">
        <v>116</v>
      </c>
      <c r="B24" s="89"/>
      <c r="C24" s="90"/>
      <c r="D24" s="89"/>
      <c r="E24" s="89"/>
      <c r="F24" s="89"/>
      <c r="G24" s="91">
        <f>G18-G16-G22</f>
        <v>0</v>
      </c>
      <c r="H24" s="91">
        <f>H18-H16-H22</f>
        <v>-76096.389999999665</v>
      </c>
      <c r="I24" s="91">
        <f>I18-I16-I22</f>
        <v>76096.390000000014</v>
      </c>
    </row>
    <row r="26" spans="1:9" x14ac:dyDescent="0.2">
      <c r="H26" s="92"/>
    </row>
    <row r="28" spans="1:9" ht="19.5" x14ac:dyDescent="0.4">
      <c r="A28" s="77" t="s">
        <v>5</v>
      </c>
      <c r="B28" s="77" t="s">
        <v>117</v>
      </c>
      <c r="C28" s="77"/>
      <c r="D28" s="3"/>
      <c r="E28" s="3"/>
      <c r="F28" s="72"/>
      <c r="G28" s="93">
        <f>SUM(G29:G31)</f>
        <v>0</v>
      </c>
      <c r="H28" s="94"/>
      <c r="I28" s="95"/>
    </row>
    <row r="29" spans="1:9" ht="18.75" x14ac:dyDescent="0.4">
      <c r="A29" s="96"/>
      <c r="B29" s="96"/>
      <c r="C29" s="97" t="s">
        <v>28</v>
      </c>
      <c r="D29" s="98"/>
      <c r="E29" s="99"/>
      <c r="F29" s="92" t="s">
        <v>6</v>
      </c>
      <c r="G29" s="30">
        <v>0</v>
      </c>
      <c r="H29" s="94"/>
      <c r="I29" s="95"/>
    </row>
    <row r="30" spans="1:9" ht="18.75" x14ac:dyDescent="0.4">
      <c r="A30" s="96"/>
      <c r="B30" s="96"/>
      <c r="C30" s="97"/>
      <c r="D30" s="98"/>
      <c r="E30" s="99"/>
      <c r="F30" s="92" t="s">
        <v>7</v>
      </c>
      <c r="G30" s="30">
        <v>0</v>
      </c>
      <c r="H30" s="94"/>
      <c r="I30" s="95"/>
    </row>
    <row r="31" spans="1:9" ht="18.75" x14ac:dyDescent="0.4">
      <c r="A31" s="96"/>
      <c r="B31" s="96"/>
      <c r="C31" s="97" t="s">
        <v>29</v>
      </c>
      <c r="D31" s="98"/>
      <c r="E31" s="99"/>
      <c r="F31" s="92" t="s">
        <v>235</v>
      </c>
      <c r="G31" s="100">
        <v>0</v>
      </c>
      <c r="H31" s="101"/>
      <c r="I31" s="95"/>
    </row>
    <row r="32" spans="1:9" ht="18.75" x14ac:dyDescent="0.4">
      <c r="A32" s="96"/>
      <c r="B32" s="96"/>
      <c r="C32" s="97"/>
      <c r="D32" s="98"/>
      <c r="E32" s="99"/>
      <c r="F32" s="92"/>
      <c r="G32" s="100"/>
      <c r="H32" s="101"/>
      <c r="I32" s="95"/>
    </row>
    <row r="33" spans="1:10" ht="18.75" x14ac:dyDescent="0.4">
      <c r="A33" s="396"/>
      <c r="B33" s="397"/>
      <c r="C33" s="397"/>
      <c r="D33" s="397"/>
      <c r="E33" s="397"/>
      <c r="F33" s="397"/>
      <c r="G33" s="397"/>
      <c r="H33" s="397"/>
      <c r="I33" s="397"/>
    </row>
    <row r="34" spans="1:10" ht="19.5" x14ac:dyDescent="0.4">
      <c r="A34" s="77" t="s">
        <v>30</v>
      </c>
      <c r="B34" s="77" t="s">
        <v>31</v>
      </c>
      <c r="C34" s="77"/>
      <c r="D34" s="103"/>
      <c r="E34" s="81"/>
      <c r="F34" s="3"/>
      <c r="G34" s="104"/>
      <c r="H34" s="95"/>
      <c r="I34" s="95"/>
    </row>
    <row r="35" spans="1:10" ht="18.75" x14ac:dyDescent="0.4">
      <c r="A35" s="77"/>
      <c r="B35" s="77"/>
      <c r="C35" s="77"/>
      <c r="D35" s="103"/>
      <c r="F35" s="105" t="s">
        <v>119</v>
      </c>
      <c r="G35" s="106" t="s">
        <v>0</v>
      </c>
      <c r="H35" s="72"/>
      <c r="I35" s="107" t="s">
        <v>120</v>
      </c>
    </row>
    <row r="36" spans="1:10" ht="16.5" x14ac:dyDescent="0.35">
      <c r="A36" s="108" t="s">
        <v>32</v>
      </c>
      <c r="B36" s="109"/>
      <c r="C36" s="2"/>
      <c r="D36" s="109"/>
      <c r="E36" s="81"/>
      <c r="F36" s="110">
        <v>3322450</v>
      </c>
      <c r="G36" s="110">
        <v>3347895</v>
      </c>
      <c r="H36" s="305"/>
      <c r="I36" s="111">
        <f>G36/F36</f>
        <v>1.0076585050188867</v>
      </c>
    </row>
    <row r="37" spans="1:10" ht="16.5" x14ac:dyDescent="0.35">
      <c r="A37" s="108" t="s">
        <v>121</v>
      </c>
      <c r="B37" s="109"/>
      <c r="C37" s="2"/>
      <c r="D37" s="112"/>
      <c r="E37" s="112"/>
      <c r="F37" s="110">
        <v>0</v>
      </c>
      <c r="G37" s="110">
        <v>0</v>
      </c>
      <c r="H37" s="305"/>
      <c r="I37" s="111" t="s">
        <v>237</v>
      </c>
    </row>
    <row r="38" spans="1:10" ht="16.5" x14ac:dyDescent="0.35">
      <c r="A38" s="108" t="s">
        <v>122</v>
      </c>
      <c r="B38" s="109"/>
      <c r="C38" s="2"/>
      <c r="D38" s="112"/>
      <c r="E38" s="112"/>
      <c r="F38" s="110">
        <v>0</v>
      </c>
      <c r="G38" s="110">
        <v>0</v>
      </c>
      <c r="H38" s="305"/>
      <c r="I38" s="114" t="s">
        <v>237</v>
      </c>
    </row>
    <row r="39" spans="1:10" ht="16.5" x14ac:dyDescent="0.35">
      <c r="A39" s="108" t="s">
        <v>232</v>
      </c>
      <c r="B39" s="109"/>
      <c r="C39" s="2"/>
      <c r="D39" s="81"/>
      <c r="E39" s="81"/>
      <c r="F39" s="110">
        <v>0</v>
      </c>
      <c r="G39" s="110">
        <v>0</v>
      </c>
      <c r="H39" s="305"/>
      <c r="I39" s="111" t="s">
        <v>237</v>
      </c>
    </row>
    <row r="40" spans="1:10" ht="18" x14ac:dyDescent="0.35">
      <c r="A40" s="108" t="s">
        <v>233</v>
      </c>
      <c r="B40" s="115"/>
      <c r="C40" s="115"/>
      <c r="D40" s="81"/>
      <c r="E40" s="81"/>
      <c r="F40" s="116">
        <v>0</v>
      </c>
      <c r="G40" s="110">
        <v>0</v>
      </c>
      <c r="H40" s="305"/>
      <c r="I40" s="114" t="s">
        <v>237</v>
      </c>
    </row>
    <row r="41" spans="1:10" s="308" customFormat="1" ht="27" customHeight="1" x14ac:dyDescent="0.2">
      <c r="A41" s="415" t="s">
        <v>328</v>
      </c>
      <c r="B41" s="416"/>
      <c r="C41" s="416"/>
      <c r="D41" s="416"/>
      <c r="E41" s="416"/>
      <c r="F41" s="416"/>
      <c r="G41" s="416"/>
      <c r="H41" s="416"/>
      <c r="I41" s="416"/>
    </row>
    <row r="42" spans="1:10" ht="18" x14ac:dyDescent="0.35">
      <c r="A42" s="108"/>
      <c r="B42" s="151"/>
      <c r="C42" s="151"/>
      <c r="D42" s="152"/>
      <c r="E42" s="152"/>
      <c r="F42" s="153"/>
      <c r="G42" s="154"/>
      <c r="H42" s="94"/>
      <c r="I42" s="155"/>
      <c r="J42" s="58"/>
    </row>
    <row r="43" spans="1:10" ht="19.5" thickBot="1" x14ac:dyDescent="0.45">
      <c r="A43" s="77" t="s">
        <v>11</v>
      </c>
      <c r="B43" s="77" t="s">
        <v>12</v>
      </c>
      <c r="C43" s="79"/>
      <c r="D43" s="81"/>
      <c r="E43" s="81"/>
      <c r="F43" s="118"/>
      <c r="G43" s="119"/>
      <c r="H43" s="394" t="s">
        <v>123</v>
      </c>
      <c r="I43" s="395"/>
    </row>
    <row r="44" spans="1:10" ht="18.75" thickTop="1" x14ac:dyDescent="0.35">
      <c r="A44" s="281"/>
      <c r="B44" s="282"/>
      <c r="C44" s="283"/>
      <c r="D44" s="282"/>
      <c r="E44" s="284" t="s">
        <v>297</v>
      </c>
      <c r="F44" s="285" t="s">
        <v>9</v>
      </c>
      <c r="G44" s="286" t="s">
        <v>10</v>
      </c>
      <c r="H44" s="287" t="s">
        <v>13</v>
      </c>
      <c r="I44" s="288" t="s">
        <v>124</v>
      </c>
    </row>
    <row r="45" spans="1:10" x14ac:dyDescent="0.2">
      <c r="A45" s="289"/>
      <c r="B45" s="290"/>
      <c r="C45" s="290"/>
      <c r="D45" s="290"/>
      <c r="E45" s="289"/>
      <c r="F45" s="390"/>
      <c r="G45" s="291"/>
      <c r="H45" s="292">
        <v>40908</v>
      </c>
      <c r="I45" s="293">
        <v>40908</v>
      </c>
    </row>
    <row r="46" spans="1:10" x14ac:dyDescent="0.2">
      <c r="A46" s="289"/>
      <c r="B46" s="290"/>
      <c r="C46" s="290"/>
      <c r="D46" s="290"/>
      <c r="E46" s="289"/>
      <c r="F46" s="390"/>
      <c r="G46" s="294"/>
      <c r="H46" s="294"/>
      <c r="I46" s="295"/>
    </row>
    <row r="47" spans="1:10" ht="13.5" thickBot="1" x14ac:dyDescent="0.25">
      <c r="A47" s="296"/>
      <c r="B47" s="297"/>
      <c r="C47" s="297"/>
      <c r="D47" s="297"/>
      <c r="E47" s="296"/>
      <c r="F47" s="298"/>
      <c r="G47" s="299"/>
      <c r="H47" s="299"/>
      <c r="I47" s="300"/>
    </row>
    <row r="48" spans="1:10" ht="13.5" thickTop="1" x14ac:dyDescent="0.2">
      <c r="A48" s="120"/>
      <c r="B48" s="121"/>
      <c r="C48" s="121" t="s">
        <v>6</v>
      </c>
      <c r="D48" s="121"/>
      <c r="E48" s="122">
        <v>13200</v>
      </c>
      <c r="F48" s="123">
        <v>0</v>
      </c>
      <c r="G48" s="124">
        <v>13200</v>
      </c>
      <c r="H48" s="124">
        <f>E48+F48-G48</f>
        <v>0</v>
      </c>
      <c r="I48" s="125">
        <f>H48</f>
        <v>0</v>
      </c>
    </row>
    <row r="49" spans="1:9" x14ac:dyDescent="0.2">
      <c r="A49" s="126"/>
      <c r="B49" s="127"/>
      <c r="C49" s="127" t="s">
        <v>8</v>
      </c>
      <c r="D49" s="127"/>
      <c r="E49" s="128">
        <v>50690.05</v>
      </c>
      <c r="F49" s="129">
        <v>22780</v>
      </c>
      <c r="G49" s="130">
        <v>47110</v>
      </c>
      <c r="H49" s="130">
        <f>E49+F49-G49</f>
        <v>26360.050000000003</v>
      </c>
      <c r="I49" s="131">
        <v>27989.48</v>
      </c>
    </row>
    <row r="50" spans="1:9" x14ac:dyDescent="0.2">
      <c r="A50" s="126"/>
      <c r="B50" s="127"/>
      <c r="C50" s="127" t="s">
        <v>7</v>
      </c>
      <c r="D50" s="127"/>
      <c r="E50" s="128">
        <v>349490.05</v>
      </c>
      <c r="F50" s="129">
        <v>1129973.6000000001</v>
      </c>
      <c r="G50" s="130">
        <v>295841.34999999998</v>
      </c>
      <c r="H50" s="130">
        <f t="shared" ref="H50:H51" si="0">E50+F50-G50</f>
        <v>1183622.3000000003</v>
      </c>
      <c r="I50" s="131">
        <f>H50</f>
        <v>1183622.3000000003</v>
      </c>
    </row>
    <row r="51" spans="1:9" x14ac:dyDescent="0.2">
      <c r="A51" s="126"/>
      <c r="B51" s="127"/>
      <c r="C51" s="127" t="s">
        <v>15</v>
      </c>
      <c r="D51" s="127"/>
      <c r="E51" s="128">
        <v>7343</v>
      </c>
      <c r="F51" s="129">
        <v>0</v>
      </c>
      <c r="G51" s="130">
        <v>0</v>
      </c>
      <c r="H51" s="130">
        <f t="shared" si="0"/>
        <v>7343</v>
      </c>
      <c r="I51" s="131">
        <f>H51</f>
        <v>7343</v>
      </c>
    </row>
    <row r="52" spans="1:9" ht="18.75" thickBot="1" x14ac:dyDescent="0.4">
      <c r="A52" s="132" t="s">
        <v>2</v>
      </c>
      <c r="B52" s="133"/>
      <c r="C52" s="133"/>
      <c r="D52" s="133"/>
      <c r="E52" s="134">
        <f>E48+E49+E50+E51</f>
        <v>420723.1</v>
      </c>
      <c r="F52" s="135">
        <f>F48+F49+F50+F51</f>
        <v>1152753.6000000001</v>
      </c>
      <c r="G52" s="135">
        <f>G48+G49+G50+G51</f>
        <v>356151.35</v>
      </c>
      <c r="H52" s="135">
        <f>H48+H49+H50+H51</f>
        <v>1217325.3500000003</v>
      </c>
      <c r="I52" s="136">
        <f>I48+I49+I50+I51</f>
        <v>1218954.7800000003</v>
      </c>
    </row>
    <row r="53" spans="1:9" ht="18.75" thickTop="1" x14ac:dyDescent="0.35">
      <c r="A53" s="137"/>
      <c r="B53" s="115"/>
      <c r="C53" s="115"/>
      <c r="D53" s="81"/>
      <c r="E53" s="81"/>
      <c r="F53" s="118"/>
      <c r="G53" s="119"/>
      <c r="H53" s="138"/>
      <c r="I53" s="138"/>
    </row>
    <row r="54" spans="1:9" ht="18" x14ac:dyDescent="0.35">
      <c r="A54" s="137"/>
      <c r="B54" s="115"/>
      <c r="C54" s="115"/>
      <c r="D54" s="81"/>
      <c r="E54" s="81"/>
      <c r="F54" s="118"/>
      <c r="G54" s="139"/>
      <c r="H54" s="140"/>
      <c r="I54" s="140"/>
    </row>
    <row r="55" spans="1:9" ht="18" x14ac:dyDescent="0.35">
      <c r="A55" s="141"/>
      <c r="B55" s="142"/>
      <c r="C55" s="142"/>
      <c r="D55" s="143"/>
      <c r="E55" s="143"/>
      <c r="F55" s="140"/>
      <c r="G55" s="140"/>
      <c r="H55" s="140"/>
      <c r="I55" s="140"/>
    </row>
    <row r="56" spans="1:9" x14ac:dyDescent="0.2">
      <c r="A56" s="144"/>
      <c r="B56" s="144"/>
      <c r="C56" s="144"/>
      <c r="D56" s="144"/>
      <c r="E56" s="144"/>
      <c r="F56" s="144"/>
      <c r="G56" s="144"/>
      <c r="H56" s="144"/>
      <c r="I56" s="144"/>
    </row>
    <row r="57" spans="1:9" x14ac:dyDescent="0.2">
      <c r="A57" s="144"/>
      <c r="B57" s="144"/>
      <c r="C57" s="144"/>
      <c r="D57" s="144"/>
      <c r="E57" s="144"/>
      <c r="F57" s="144"/>
      <c r="G57" s="144"/>
      <c r="H57" s="144"/>
      <c r="I57" s="144"/>
    </row>
  </sheetData>
  <mergeCells count="12">
    <mergeCell ref="A2:D2"/>
    <mergeCell ref="E3:I3"/>
    <mergeCell ref="E5:I5"/>
    <mergeCell ref="E2:I2"/>
    <mergeCell ref="E4:I4"/>
    <mergeCell ref="F45:F46"/>
    <mergeCell ref="E6:I6"/>
    <mergeCell ref="E8:I8"/>
    <mergeCell ref="H13:I13"/>
    <mergeCell ref="A33:I33"/>
    <mergeCell ref="H43:I43"/>
    <mergeCell ref="A41:I41"/>
  </mergeCells>
  <phoneticPr fontId="10" type="noConversion"/>
  <printOptions horizontalCentered="1"/>
  <pageMargins left="0.78740157480314965" right="0" top="0.59055118110236227" bottom="0.39370078740157483" header="0.51181102362204722" footer="0.51181102362204722"/>
  <pageSetup paperSize="9" scale="85" firstPageNumber="309" orientation="portrait" useFirstPageNumber="1" r:id="rId1"/>
  <headerFooter alignWithMargins="0">
    <oddFooter>&amp;L&amp;"Arial,Kurzíva"&amp;9Zastupitelstvo Olomouckého kraje 29.6.2012
5.- Rozpočet Olomouckého kraje 2011-závěrečný účet 
Příloha č.14: Financování hospodaření příspěvkových organizací Olomouckého kraje&amp;R&amp;"Arial,Kurzíva"&amp;9Strana &amp;P (celkem 470)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7"/>
  <dimension ref="A1:J56"/>
  <sheetViews>
    <sheetView zoomScale="110" zoomScaleNormal="110" workbookViewId="0">
      <selection activeCell="I38" sqref="I38"/>
    </sheetView>
  </sheetViews>
  <sheetFormatPr defaultRowHeight="12.75" x14ac:dyDescent="0.2"/>
  <cols>
    <col min="1" max="1" width="7.5703125" style="55" customWidth="1"/>
    <col min="2" max="2" width="2.5703125" style="55" customWidth="1"/>
    <col min="3" max="3" width="8.42578125" style="55" customWidth="1"/>
    <col min="4" max="4" width="8.28515625" style="55" customWidth="1"/>
    <col min="5" max="5" width="14.7109375" style="55" customWidth="1"/>
    <col min="6" max="6" width="15.5703125" style="55" customWidth="1"/>
    <col min="7" max="8" width="14.7109375" style="55" customWidth="1"/>
    <col min="9" max="9" width="15" style="55" customWidth="1"/>
    <col min="10" max="10" width="18.85546875" style="56" customWidth="1"/>
    <col min="11" max="11" width="17.28515625" style="56" customWidth="1"/>
    <col min="12" max="16384" width="9.140625" style="56"/>
  </cols>
  <sheetData>
    <row r="1" spans="1:9" ht="19.5" x14ac:dyDescent="0.4">
      <c r="A1" s="53" t="s">
        <v>26</v>
      </c>
      <c r="B1" s="54"/>
      <c r="C1" s="54"/>
      <c r="D1" s="54"/>
    </row>
    <row r="2" spans="1:9" ht="19.5" x14ac:dyDescent="0.4">
      <c r="A2" s="385" t="s">
        <v>112</v>
      </c>
      <c r="B2" s="385"/>
      <c r="C2" s="385"/>
      <c r="D2" s="385"/>
      <c r="E2" s="403" t="s">
        <v>135</v>
      </c>
      <c r="F2" s="403"/>
      <c r="G2" s="403"/>
      <c r="H2" s="403"/>
      <c r="I2" s="403"/>
    </row>
    <row r="3" spans="1:9" ht="9.75" customHeight="1" x14ac:dyDescent="0.4">
      <c r="A3" s="57"/>
      <c r="B3" s="57"/>
      <c r="C3" s="57"/>
      <c r="D3" s="57"/>
      <c r="E3" s="388" t="s">
        <v>113</v>
      </c>
      <c r="F3" s="388"/>
      <c r="G3" s="388"/>
      <c r="H3" s="388"/>
      <c r="I3" s="388"/>
    </row>
    <row r="4" spans="1:9" ht="15.75" x14ac:dyDescent="0.25">
      <c r="A4" s="59" t="s">
        <v>27</v>
      </c>
      <c r="E4" s="401" t="s">
        <v>281</v>
      </c>
      <c r="F4" s="401"/>
      <c r="G4" s="401"/>
      <c r="H4" s="401"/>
      <c r="I4" s="401"/>
    </row>
    <row r="5" spans="1:9" ht="9.75" customHeight="1" x14ac:dyDescent="0.25">
      <c r="A5" s="59"/>
      <c r="E5" s="388" t="s">
        <v>113</v>
      </c>
      <c r="F5" s="388"/>
      <c r="G5" s="388"/>
      <c r="H5" s="388"/>
      <c r="I5" s="388"/>
    </row>
    <row r="6" spans="1:9" ht="19.5" x14ac:dyDescent="0.4">
      <c r="A6" s="60" t="s">
        <v>24</v>
      </c>
      <c r="E6" s="61" t="s">
        <v>183</v>
      </c>
      <c r="F6" s="62"/>
      <c r="G6" s="63" t="s">
        <v>39</v>
      </c>
      <c r="H6" s="64">
        <v>1150</v>
      </c>
    </row>
    <row r="7" spans="1:9" ht="7.5" customHeight="1" x14ac:dyDescent="0.4">
      <c r="A7" s="60"/>
      <c r="E7" s="388" t="s">
        <v>114</v>
      </c>
      <c r="F7" s="388"/>
      <c r="G7" s="388"/>
      <c r="H7" s="388"/>
      <c r="I7" s="388"/>
    </row>
    <row r="8" spans="1:9" ht="4.5" customHeight="1" x14ac:dyDescent="0.4">
      <c r="A8" s="60"/>
      <c r="E8" s="65"/>
      <c r="F8" s="65"/>
      <c r="G8" s="65"/>
      <c r="H8" s="63"/>
      <c r="I8" s="65"/>
    </row>
    <row r="9" spans="1:9" ht="38.25" customHeight="1" x14ac:dyDescent="0.2">
      <c r="F9" s="66"/>
    </row>
    <row r="10" spans="1:9" ht="18.75" x14ac:dyDescent="0.4">
      <c r="A10" s="67"/>
      <c r="B10" s="68"/>
      <c r="C10" s="68"/>
      <c r="D10" s="68"/>
      <c r="E10" s="69" t="s">
        <v>19</v>
      </c>
      <c r="F10" s="69" t="s">
        <v>22</v>
      </c>
      <c r="G10" s="70" t="s">
        <v>0</v>
      </c>
      <c r="H10" s="71" t="s">
        <v>17</v>
      </c>
      <c r="I10" s="71"/>
    </row>
    <row r="11" spans="1:9" ht="18.75" x14ac:dyDescent="0.4">
      <c r="A11" s="72"/>
      <c r="B11" s="72"/>
      <c r="C11" s="72"/>
      <c r="D11" s="72"/>
      <c r="E11" s="69" t="s">
        <v>20</v>
      </c>
      <c r="F11" s="69" t="s">
        <v>20</v>
      </c>
      <c r="G11" s="70" t="s">
        <v>18</v>
      </c>
      <c r="H11" s="73" t="s">
        <v>1</v>
      </c>
      <c r="I11" s="74" t="s">
        <v>16</v>
      </c>
    </row>
    <row r="12" spans="1:9" ht="15" x14ac:dyDescent="0.2">
      <c r="A12" s="72"/>
      <c r="B12" s="72"/>
      <c r="C12" s="72"/>
      <c r="D12" s="72"/>
      <c r="E12" s="69" t="s">
        <v>2</v>
      </c>
      <c r="F12" s="69" t="s">
        <v>2</v>
      </c>
      <c r="G12" s="75"/>
      <c r="H12" s="391" t="s">
        <v>299</v>
      </c>
      <c r="I12" s="391"/>
    </row>
    <row r="13" spans="1:9" ht="15" x14ac:dyDescent="0.2">
      <c r="A13" s="72"/>
      <c r="B13" s="72"/>
      <c r="C13" s="72"/>
      <c r="D13" s="72"/>
      <c r="E13" s="69"/>
      <c r="F13" s="69"/>
      <c r="G13" s="75"/>
      <c r="H13" s="25"/>
      <c r="I13" s="76"/>
    </row>
    <row r="14" spans="1:9" ht="18.75" x14ac:dyDescent="0.4">
      <c r="A14" s="77" t="s">
        <v>21</v>
      </c>
      <c r="B14" s="77"/>
      <c r="C14" s="78"/>
      <c r="D14" s="79"/>
      <c r="E14" s="80"/>
      <c r="F14" s="80"/>
      <c r="G14" s="81"/>
      <c r="H14" s="72"/>
      <c r="I14" s="72"/>
    </row>
    <row r="15" spans="1:9" ht="19.5" x14ac:dyDescent="0.4">
      <c r="A15" s="82" t="s">
        <v>3</v>
      </c>
      <c r="B15" s="77"/>
      <c r="C15" s="78"/>
      <c r="D15" s="79"/>
      <c r="E15" s="302">
        <v>6421000</v>
      </c>
      <c r="F15" s="303">
        <v>27351706.98</v>
      </c>
      <c r="G15" s="26">
        <f>H15+I15</f>
        <v>27351706.98</v>
      </c>
      <c r="H15" s="302">
        <v>27088492.280000001</v>
      </c>
      <c r="I15" s="302">
        <v>263214.7</v>
      </c>
    </row>
    <row r="16" spans="1:9" ht="16.5" x14ac:dyDescent="0.35">
      <c r="A16" s="2"/>
      <c r="B16" s="68"/>
      <c r="C16" s="68"/>
      <c r="D16" s="68"/>
      <c r="E16" s="83"/>
      <c r="F16" s="83"/>
      <c r="G16" s="83"/>
      <c r="H16" s="83"/>
      <c r="I16" s="83"/>
    </row>
    <row r="17" spans="1:9" ht="19.5" x14ac:dyDescent="0.4">
      <c r="A17" s="82" t="s">
        <v>4</v>
      </c>
      <c r="B17" s="3"/>
      <c r="C17" s="3"/>
      <c r="D17" s="3"/>
      <c r="E17" s="302">
        <v>6421000</v>
      </c>
      <c r="F17" s="303">
        <v>27552292.809999999</v>
      </c>
      <c r="G17" s="26">
        <f>H17+I17</f>
        <v>27470157.02</v>
      </c>
      <c r="H17" s="302">
        <v>27114032.02</v>
      </c>
      <c r="I17" s="302">
        <v>356125</v>
      </c>
    </row>
    <row r="18" spans="1:9" ht="18" x14ac:dyDescent="0.35">
      <c r="A18" s="2"/>
      <c r="B18" s="3"/>
      <c r="C18" s="3"/>
      <c r="D18" s="3"/>
      <c r="E18" s="26"/>
      <c r="F18" s="27"/>
      <c r="G18" s="26"/>
      <c r="H18" s="28"/>
      <c r="I18" s="28"/>
    </row>
    <row r="19" spans="1:9" ht="18" x14ac:dyDescent="0.35">
      <c r="A19" s="2"/>
      <c r="B19" s="3"/>
      <c r="C19" s="3"/>
      <c r="D19" s="3"/>
      <c r="E19" s="84"/>
      <c r="F19" s="84"/>
      <c r="G19" s="85"/>
      <c r="H19" s="1"/>
      <c r="I19" s="1"/>
    </row>
    <row r="20" spans="1:9" ht="19.5" x14ac:dyDescent="0.4">
      <c r="A20" s="86" t="s">
        <v>14</v>
      </c>
      <c r="B20" s="84"/>
      <c r="C20" s="84"/>
      <c r="D20" s="84"/>
      <c r="E20" s="84"/>
      <c r="F20" s="84"/>
      <c r="G20" s="87"/>
      <c r="H20" s="85"/>
      <c r="I20" s="85"/>
    </row>
    <row r="21" spans="1:9" ht="18" x14ac:dyDescent="0.35">
      <c r="A21" s="84"/>
      <c r="B21" s="84"/>
      <c r="C21" s="88" t="s">
        <v>115</v>
      </c>
      <c r="D21" s="84"/>
      <c r="E21" s="84"/>
      <c r="F21" s="84"/>
      <c r="G21" s="29">
        <f>H21+I21</f>
        <v>0</v>
      </c>
      <c r="H21" s="30">
        <v>0</v>
      </c>
      <c r="I21" s="30">
        <v>0</v>
      </c>
    </row>
    <row r="22" spans="1:9" ht="18" x14ac:dyDescent="0.35">
      <c r="A22" s="84"/>
      <c r="B22" s="84"/>
      <c r="C22" s="88"/>
      <c r="D22" s="84"/>
      <c r="E22" s="84"/>
      <c r="F22" s="84"/>
      <c r="G22" s="29"/>
      <c r="H22" s="30"/>
      <c r="I22" s="30"/>
    </row>
    <row r="23" spans="1:9" ht="22.5" x14ac:dyDescent="0.45">
      <c r="A23" s="89" t="s">
        <v>116</v>
      </c>
      <c r="B23" s="89"/>
      <c r="C23" s="90"/>
      <c r="D23" s="89"/>
      <c r="E23" s="89"/>
      <c r="F23" s="89"/>
      <c r="G23" s="91">
        <f>G17-G15-G21</f>
        <v>118450.03999999911</v>
      </c>
      <c r="H23" s="91">
        <f>H17-H15-H21</f>
        <v>25539.739999998361</v>
      </c>
      <c r="I23" s="91">
        <f>I17-I15-I21</f>
        <v>92910.299999999988</v>
      </c>
    </row>
    <row r="25" spans="1:9" x14ac:dyDescent="0.2">
      <c r="H25" s="92"/>
    </row>
    <row r="27" spans="1:9" ht="19.5" x14ac:dyDescent="0.4">
      <c r="A27" s="77" t="s">
        <v>5</v>
      </c>
      <c r="B27" s="77" t="s">
        <v>117</v>
      </c>
      <c r="C27" s="77"/>
      <c r="D27" s="3"/>
      <c r="E27" s="3"/>
      <c r="F27" s="72"/>
      <c r="G27" s="93">
        <f>SUM(G28:G30)</f>
        <v>118450.04</v>
      </c>
      <c r="H27" s="94"/>
      <c r="I27" s="95"/>
    </row>
    <row r="28" spans="1:9" ht="18.75" x14ac:dyDescent="0.4">
      <c r="A28" s="96"/>
      <c r="B28" s="96"/>
      <c r="C28" s="97" t="s">
        <v>28</v>
      </c>
      <c r="D28" s="98"/>
      <c r="E28" s="99"/>
      <c r="F28" s="92" t="s">
        <v>6</v>
      </c>
      <c r="G28" s="30">
        <v>5000</v>
      </c>
      <c r="H28" s="94"/>
      <c r="I28" s="95"/>
    </row>
    <row r="29" spans="1:9" ht="18.75" x14ac:dyDescent="0.4">
      <c r="A29" s="96"/>
      <c r="B29" s="96"/>
      <c r="C29" s="97"/>
      <c r="D29" s="98"/>
      <c r="E29" s="99"/>
      <c r="F29" s="92" t="s">
        <v>7</v>
      </c>
      <c r="G29" s="30">
        <v>113450.04</v>
      </c>
      <c r="H29" s="94"/>
      <c r="I29" s="95"/>
    </row>
    <row r="30" spans="1:9" ht="18.75" x14ac:dyDescent="0.4">
      <c r="A30" s="96"/>
      <c r="B30" s="96"/>
      <c r="C30" s="97" t="s">
        <v>29</v>
      </c>
      <c r="D30" s="98"/>
      <c r="E30" s="99"/>
      <c r="F30" s="92" t="s">
        <v>235</v>
      </c>
      <c r="G30" s="100">
        <v>0</v>
      </c>
      <c r="H30" s="101"/>
      <c r="I30" s="95"/>
    </row>
    <row r="31" spans="1:9" x14ac:dyDescent="0.2">
      <c r="A31" s="396"/>
      <c r="B31" s="397"/>
      <c r="C31" s="397"/>
      <c r="D31" s="397"/>
      <c r="E31" s="397"/>
      <c r="F31" s="397"/>
      <c r="G31" s="397"/>
      <c r="H31" s="397"/>
      <c r="I31" s="397"/>
    </row>
    <row r="32" spans="1:9" x14ac:dyDescent="0.2">
      <c r="A32" s="397"/>
      <c r="B32" s="397"/>
      <c r="C32" s="397"/>
      <c r="D32" s="397"/>
      <c r="E32" s="397"/>
      <c r="F32" s="397"/>
      <c r="G32" s="397"/>
      <c r="H32" s="397"/>
      <c r="I32" s="397"/>
    </row>
    <row r="33" spans="1:10" x14ac:dyDescent="0.2">
      <c r="A33" s="397"/>
      <c r="B33" s="397"/>
      <c r="C33" s="397"/>
      <c r="D33" s="397"/>
      <c r="E33" s="397"/>
      <c r="F33" s="397"/>
      <c r="G33" s="397"/>
      <c r="H33" s="397"/>
      <c r="I33" s="397"/>
    </row>
    <row r="34" spans="1:10" ht="19.5" x14ac:dyDescent="0.4">
      <c r="A34" s="77" t="s">
        <v>30</v>
      </c>
      <c r="B34" s="77" t="s">
        <v>31</v>
      </c>
      <c r="C34" s="77"/>
      <c r="D34" s="103"/>
      <c r="E34" s="81"/>
      <c r="F34" s="3"/>
      <c r="G34" s="104"/>
      <c r="H34" s="95"/>
      <c r="I34" s="95"/>
    </row>
    <row r="35" spans="1:10" ht="18.75" x14ac:dyDescent="0.4">
      <c r="A35" s="77"/>
      <c r="B35" s="77"/>
      <c r="C35" s="77"/>
      <c r="D35" s="103"/>
      <c r="F35" s="105" t="s">
        <v>119</v>
      </c>
      <c r="G35" s="106" t="s">
        <v>0</v>
      </c>
      <c r="H35" s="72"/>
      <c r="I35" s="107" t="s">
        <v>120</v>
      </c>
    </row>
    <row r="36" spans="1:10" ht="16.5" x14ac:dyDescent="0.35">
      <c r="A36" s="108" t="s">
        <v>32</v>
      </c>
      <c r="B36" s="109"/>
      <c r="C36" s="2"/>
      <c r="D36" s="109"/>
      <c r="E36" s="81"/>
      <c r="F36" s="110">
        <v>0</v>
      </c>
      <c r="G36" s="110">
        <v>0</v>
      </c>
      <c r="H36" s="305"/>
      <c r="I36" s="111" t="s">
        <v>237</v>
      </c>
    </row>
    <row r="37" spans="1:10" ht="16.5" x14ac:dyDescent="0.35">
      <c r="A37" s="108" t="s">
        <v>121</v>
      </c>
      <c r="B37" s="109"/>
      <c r="C37" s="2"/>
      <c r="D37" s="112"/>
      <c r="E37" s="112"/>
      <c r="F37" s="110">
        <v>507418</v>
      </c>
      <c r="G37" s="110">
        <v>503868</v>
      </c>
      <c r="H37" s="305"/>
      <c r="I37" s="111">
        <f>G37/F37</f>
        <v>0.99300379568718489</v>
      </c>
    </row>
    <row r="38" spans="1:10" ht="16.5" x14ac:dyDescent="0.35">
      <c r="A38" s="108" t="s">
        <v>122</v>
      </c>
      <c r="B38" s="109"/>
      <c r="C38" s="2"/>
      <c r="D38" s="112"/>
      <c r="E38" s="112"/>
      <c r="F38" s="110">
        <v>0</v>
      </c>
      <c r="G38" s="110">
        <v>0</v>
      </c>
      <c r="H38" s="305"/>
      <c r="I38" s="114" t="s">
        <v>237</v>
      </c>
    </row>
    <row r="39" spans="1:10" ht="16.5" x14ac:dyDescent="0.35">
      <c r="A39" s="108" t="s">
        <v>232</v>
      </c>
      <c r="B39" s="109"/>
      <c r="C39" s="2"/>
      <c r="D39" s="81"/>
      <c r="E39" s="81"/>
      <c r="F39" s="110">
        <v>381000</v>
      </c>
      <c r="G39" s="110">
        <v>381000</v>
      </c>
      <c r="H39" s="305"/>
      <c r="I39" s="111">
        <f>G39/F39</f>
        <v>1</v>
      </c>
    </row>
    <row r="40" spans="1:10" ht="18" x14ac:dyDescent="0.35">
      <c r="A40" s="108" t="s">
        <v>233</v>
      </c>
      <c r="B40" s="115"/>
      <c r="C40" s="115"/>
      <c r="D40" s="81"/>
      <c r="E40" s="81"/>
      <c r="F40" s="116">
        <v>0</v>
      </c>
      <c r="G40" s="110">
        <v>0</v>
      </c>
      <c r="H40" s="305"/>
      <c r="I40" s="114" t="s">
        <v>237</v>
      </c>
    </row>
    <row r="41" spans="1:10" ht="18" x14ac:dyDescent="0.35">
      <c r="A41" s="108"/>
      <c r="B41" s="151"/>
      <c r="C41" s="151"/>
      <c r="D41" s="152"/>
      <c r="E41" s="152"/>
      <c r="F41" s="153"/>
      <c r="G41" s="154"/>
      <c r="H41" s="94"/>
      <c r="I41" s="155"/>
      <c r="J41" s="58"/>
    </row>
    <row r="42" spans="1:10" ht="19.5" thickBot="1" x14ac:dyDescent="0.45">
      <c r="A42" s="77" t="s">
        <v>11</v>
      </c>
      <c r="B42" s="77" t="s">
        <v>12</v>
      </c>
      <c r="C42" s="79"/>
      <c r="D42" s="81"/>
      <c r="E42" s="81"/>
      <c r="F42" s="118"/>
      <c r="G42" s="119"/>
      <c r="H42" s="394" t="s">
        <v>123</v>
      </c>
      <c r="I42" s="395"/>
    </row>
    <row r="43" spans="1:10" ht="18.75" thickTop="1" x14ac:dyDescent="0.35">
      <c r="A43" s="281"/>
      <c r="B43" s="282"/>
      <c r="C43" s="283"/>
      <c r="D43" s="282"/>
      <c r="E43" s="284" t="s">
        <v>297</v>
      </c>
      <c r="F43" s="285" t="s">
        <v>9</v>
      </c>
      <c r="G43" s="286" t="s">
        <v>10</v>
      </c>
      <c r="H43" s="287" t="s">
        <v>13</v>
      </c>
      <c r="I43" s="288" t="s">
        <v>124</v>
      </c>
    </row>
    <row r="44" spans="1:10" x14ac:dyDescent="0.2">
      <c r="A44" s="289"/>
      <c r="B44" s="290"/>
      <c r="C44" s="290"/>
      <c r="D44" s="290"/>
      <c r="E44" s="289"/>
      <c r="F44" s="390"/>
      <c r="G44" s="291"/>
      <c r="H44" s="292">
        <v>40908</v>
      </c>
      <c r="I44" s="293">
        <v>40908</v>
      </c>
    </row>
    <row r="45" spans="1:10" x14ac:dyDescent="0.2">
      <c r="A45" s="289"/>
      <c r="B45" s="290"/>
      <c r="C45" s="290"/>
      <c r="D45" s="290"/>
      <c r="E45" s="289"/>
      <c r="F45" s="390"/>
      <c r="G45" s="294"/>
      <c r="H45" s="294"/>
      <c r="I45" s="295"/>
    </row>
    <row r="46" spans="1:10" ht="13.5" thickBot="1" x14ac:dyDescent="0.25">
      <c r="A46" s="296"/>
      <c r="B46" s="297"/>
      <c r="C46" s="297"/>
      <c r="D46" s="297"/>
      <c r="E46" s="296"/>
      <c r="F46" s="298"/>
      <c r="G46" s="299"/>
      <c r="H46" s="299"/>
      <c r="I46" s="300"/>
    </row>
    <row r="47" spans="1:10" ht="13.5" thickTop="1" x14ac:dyDescent="0.2">
      <c r="A47" s="120"/>
      <c r="B47" s="121"/>
      <c r="C47" s="121" t="s">
        <v>6</v>
      </c>
      <c r="D47" s="121"/>
      <c r="E47" s="122">
        <v>0</v>
      </c>
      <c r="F47" s="123">
        <v>5000</v>
      </c>
      <c r="G47" s="124">
        <v>5000</v>
      </c>
      <c r="H47" s="124">
        <f>E47+F47-G47</f>
        <v>0</v>
      </c>
      <c r="I47" s="125">
        <v>0</v>
      </c>
    </row>
    <row r="48" spans="1:10" x14ac:dyDescent="0.2">
      <c r="A48" s="126"/>
      <c r="B48" s="127"/>
      <c r="C48" s="127" t="s">
        <v>8</v>
      </c>
      <c r="D48" s="127"/>
      <c r="E48" s="128">
        <v>117601.13</v>
      </c>
      <c r="F48" s="129">
        <v>156681</v>
      </c>
      <c r="G48" s="130">
        <v>231632.3</v>
      </c>
      <c r="H48" s="130">
        <f>E48+F48-G48</f>
        <v>42649.830000000016</v>
      </c>
      <c r="I48" s="131">
        <v>44376.63</v>
      </c>
    </row>
    <row r="49" spans="1:9" x14ac:dyDescent="0.2">
      <c r="A49" s="126"/>
      <c r="B49" s="127"/>
      <c r="C49" s="127" t="s">
        <v>7</v>
      </c>
      <c r="D49" s="127"/>
      <c r="E49" s="128">
        <v>79243</v>
      </c>
      <c r="F49" s="129">
        <f>16883.05+117200</f>
        <v>134083.04999999999</v>
      </c>
      <c r="G49" s="148">
        <v>16350</v>
      </c>
      <c r="H49" s="130">
        <f t="shared" ref="H49:H50" si="0">E49+F49-G49</f>
        <v>196976.05</v>
      </c>
      <c r="I49" s="131">
        <f>H49</f>
        <v>196976.05</v>
      </c>
    </row>
    <row r="50" spans="1:9" x14ac:dyDescent="0.2">
      <c r="A50" s="126"/>
      <c r="B50" s="127"/>
      <c r="C50" s="127" t="s">
        <v>15</v>
      </c>
      <c r="D50" s="127"/>
      <c r="E50" s="128">
        <v>81368.289999999994</v>
      </c>
      <c r="F50" s="129">
        <v>547755</v>
      </c>
      <c r="G50" s="130">
        <v>381000</v>
      </c>
      <c r="H50" s="130">
        <f t="shared" si="0"/>
        <v>248123.29000000004</v>
      </c>
      <c r="I50" s="131">
        <f>H50</f>
        <v>248123.29000000004</v>
      </c>
    </row>
    <row r="51" spans="1:9" ht="18.75" thickBot="1" x14ac:dyDescent="0.4">
      <c r="A51" s="132" t="s">
        <v>2</v>
      </c>
      <c r="B51" s="133"/>
      <c r="C51" s="133"/>
      <c r="D51" s="133"/>
      <c r="E51" s="134">
        <f>E47+E48+E49+E50</f>
        <v>278212.42</v>
      </c>
      <c r="F51" s="135">
        <f>F47+F48+F49+F50</f>
        <v>843519.05</v>
      </c>
      <c r="G51" s="135">
        <f>G47+G48+G49+G50</f>
        <v>633982.30000000005</v>
      </c>
      <c r="H51" s="135">
        <f>H47+H48+H49+H50</f>
        <v>487749.17000000004</v>
      </c>
      <c r="I51" s="136">
        <f>I47+I48+I49+I50</f>
        <v>489475.97000000003</v>
      </c>
    </row>
    <row r="52" spans="1:9" ht="18.75" thickTop="1" x14ac:dyDescent="0.35">
      <c r="A52" s="137"/>
      <c r="B52" s="115"/>
      <c r="C52" s="115"/>
      <c r="D52" s="81"/>
      <c r="E52" s="81"/>
      <c r="F52" s="118"/>
      <c r="G52" s="149"/>
      <c r="H52" s="138"/>
      <c r="I52" s="138"/>
    </row>
    <row r="53" spans="1:9" ht="18" x14ac:dyDescent="0.35">
      <c r="A53" s="137"/>
      <c r="B53" s="115"/>
      <c r="C53" s="115"/>
      <c r="D53" s="81"/>
      <c r="E53" s="81"/>
      <c r="F53" s="118"/>
      <c r="G53" s="139"/>
      <c r="H53" s="140"/>
      <c r="I53" s="140"/>
    </row>
    <row r="54" spans="1:9" ht="18" x14ac:dyDescent="0.35">
      <c r="A54" s="141"/>
      <c r="B54" s="142"/>
      <c r="C54" s="142"/>
      <c r="D54" s="143"/>
      <c r="E54" s="143"/>
      <c r="F54" s="140"/>
      <c r="G54" s="140"/>
      <c r="H54" s="140"/>
      <c r="I54" s="140"/>
    </row>
    <row r="55" spans="1:9" x14ac:dyDescent="0.2">
      <c r="A55" s="144"/>
      <c r="B55" s="144"/>
      <c r="C55" s="144"/>
      <c r="D55" s="144"/>
      <c r="E55" s="144"/>
      <c r="F55" s="144"/>
      <c r="G55" s="144"/>
      <c r="H55" s="144"/>
      <c r="I55" s="144"/>
    </row>
    <row r="56" spans="1:9" x14ac:dyDescent="0.2">
      <c r="A56" s="144"/>
      <c r="B56" s="144"/>
      <c r="C56" s="144"/>
      <c r="D56" s="144"/>
      <c r="E56" s="144"/>
      <c r="F56" s="144"/>
      <c r="G56" s="144"/>
      <c r="H56" s="144"/>
      <c r="I56" s="144"/>
    </row>
  </sheetData>
  <mergeCells count="10">
    <mergeCell ref="A2:D2"/>
    <mergeCell ref="E2:I2"/>
    <mergeCell ref="E3:I3"/>
    <mergeCell ref="E4:I4"/>
    <mergeCell ref="F44:F45"/>
    <mergeCell ref="E5:I5"/>
    <mergeCell ref="E7:I7"/>
    <mergeCell ref="H12:I12"/>
    <mergeCell ref="A31:I33"/>
    <mergeCell ref="H42:I42"/>
  </mergeCells>
  <phoneticPr fontId="10" type="noConversion"/>
  <printOptions horizontalCentered="1"/>
  <pageMargins left="0.78740157480314965" right="0" top="0.59055118110236227" bottom="0.39370078740157483" header="0.51181102362204722" footer="0.51181102362204722"/>
  <pageSetup paperSize="9" scale="85" firstPageNumber="310" orientation="portrait" useFirstPageNumber="1" r:id="rId1"/>
  <headerFooter alignWithMargins="0">
    <oddFooter>&amp;L&amp;"Arial,Kurzíva"&amp;9Zastupitelstvo Olomouckého kraje 29.6.2012
5.- Rozpočet Olomouckého kraje 2011-závěrečný účet 
Příloha č.14: Financování hospodaření příspěvkových organizací Olomouckého kraje&amp;R&amp;"Arial,Kurzíva"&amp;9Strana &amp;P (celkem 470)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8"/>
  <dimension ref="A1:I56"/>
  <sheetViews>
    <sheetView zoomScale="110" zoomScaleNormal="110" workbookViewId="0">
      <selection activeCell="I39" sqref="I39"/>
    </sheetView>
  </sheetViews>
  <sheetFormatPr defaultRowHeight="12.75" x14ac:dyDescent="0.2"/>
  <cols>
    <col min="1" max="1" width="7.5703125" style="55" customWidth="1"/>
    <col min="2" max="2" width="2.5703125" style="55" customWidth="1"/>
    <col min="3" max="3" width="8.42578125" style="55" customWidth="1"/>
    <col min="4" max="4" width="8.28515625" style="55" customWidth="1"/>
    <col min="5" max="5" width="14.7109375" style="55" customWidth="1"/>
    <col min="6" max="6" width="15.5703125" style="55" customWidth="1"/>
    <col min="7" max="8" width="14.7109375" style="55" customWidth="1"/>
    <col min="9" max="9" width="15.28515625" style="55" customWidth="1"/>
    <col min="10" max="10" width="18.85546875" style="56" customWidth="1"/>
    <col min="11" max="11" width="17.28515625" style="56" customWidth="1"/>
    <col min="12" max="16384" width="9.140625" style="56"/>
  </cols>
  <sheetData>
    <row r="1" spans="1:9" ht="19.5" x14ac:dyDescent="0.4">
      <c r="A1" s="53" t="s">
        <v>26</v>
      </c>
      <c r="B1" s="54"/>
      <c r="C1" s="54"/>
      <c r="D1" s="54"/>
    </row>
    <row r="2" spans="1:9" ht="19.5" x14ac:dyDescent="0.4">
      <c r="A2" s="385" t="s">
        <v>112</v>
      </c>
      <c r="B2" s="385"/>
      <c r="C2" s="385"/>
      <c r="D2" s="385"/>
      <c r="E2" s="403" t="s">
        <v>184</v>
      </c>
      <c r="F2" s="403"/>
      <c r="G2" s="403"/>
      <c r="H2" s="403"/>
      <c r="I2" s="403"/>
    </row>
    <row r="3" spans="1:9" ht="9.75" customHeight="1" x14ac:dyDescent="0.4">
      <c r="A3" s="57"/>
      <c r="B3" s="57"/>
      <c r="C3" s="57"/>
      <c r="D3" s="57"/>
      <c r="E3" s="388" t="s">
        <v>113</v>
      </c>
      <c r="F3" s="388"/>
      <c r="G3" s="388"/>
      <c r="H3" s="388"/>
      <c r="I3" s="388"/>
    </row>
    <row r="4" spans="1:9" ht="15.75" x14ac:dyDescent="0.25">
      <c r="A4" s="59" t="s">
        <v>27</v>
      </c>
      <c r="E4" s="401" t="s">
        <v>181</v>
      </c>
      <c r="F4" s="401"/>
      <c r="G4" s="401"/>
      <c r="H4" s="401"/>
      <c r="I4" s="401"/>
    </row>
    <row r="5" spans="1:9" ht="9.75" customHeight="1" x14ac:dyDescent="0.25">
      <c r="A5" s="59"/>
      <c r="E5" s="388" t="s">
        <v>113</v>
      </c>
      <c r="F5" s="388"/>
      <c r="G5" s="388"/>
      <c r="H5" s="388"/>
      <c r="I5" s="388"/>
    </row>
    <row r="6" spans="1:9" ht="19.5" x14ac:dyDescent="0.4">
      <c r="A6" s="60" t="s">
        <v>24</v>
      </c>
      <c r="E6" s="61" t="s">
        <v>185</v>
      </c>
      <c r="F6" s="62"/>
      <c r="G6" s="63" t="s">
        <v>39</v>
      </c>
      <c r="H6" s="64">
        <v>1160</v>
      </c>
    </row>
    <row r="7" spans="1:9" ht="8.25" customHeight="1" x14ac:dyDescent="0.4">
      <c r="A7" s="60"/>
      <c r="E7" s="388" t="s">
        <v>114</v>
      </c>
      <c r="F7" s="388"/>
      <c r="G7" s="388"/>
      <c r="H7" s="388"/>
      <c r="I7" s="388"/>
    </row>
    <row r="8" spans="1:9" ht="3.75" customHeight="1" x14ac:dyDescent="0.4">
      <c r="A8" s="60"/>
      <c r="E8" s="65"/>
      <c r="F8" s="65"/>
      <c r="G8" s="65"/>
      <c r="H8" s="63"/>
      <c r="I8" s="65"/>
    </row>
    <row r="9" spans="1:9" ht="38.25" customHeight="1" x14ac:dyDescent="0.2">
      <c r="F9" s="66"/>
    </row>
    <row r="10" spans="1:9" ht="18.75" x14ac:dyDescent="0.4">
      <c r="A10" s="67"/>
      <c r="B10" s="68"/>
      <c r="C10" s="68"/>
      <c r="D10" s="68"/>
      <c r="E10" s="69" t="s">
        <v>19</v>
      </c>
      <c r="F10" s="69" t="s">
        <v>22</v>
      </c>
      <c r="G10" s="70" t="s">
        <v>0</v>
      </c>
      <c r="H10" s="71" t="s">
        <v>17</v>
      </c>
      <c r="I10" s="71"/>
    </row>
    <row r="11" spans="1:9" ht="18.75" x14ac:dyDescent="0.4">
      <c r="A11" s="72"/>
      <c r="B11" s="72"/>
      <c r="C11" s="72"/>
      <c r="D11" s="72"/>
      <c r="E11" s="69" t="s">
        <v>20</v>
      </c>
      <c r="F11" s="69" t="s">
        <v>20</v>
      </c>
      <c r="G11" s="70" t="s">
        <v>18</v>
      </c>
      <c r="H11" s="73" t="s">
        <v>1</v>
      </c>
      <c r="I11" s="74" t="s">
        <v>16</v>
      </c>
    </row>
    <row r="12" spans="1:9" ht="15" x14ac:dyDescent="0.2">
      <c r="A12" s="72"/>
      <c r="B12" s="72"/>
      <c r="C12" s="72"/>
      <c r="D12" s="72"/>
      <c r="E12" s="69" t="s">
        <v>2</v>
      </c>
      <c r="F12" s="69" t="s">
        <v>2</v>
      </c>
      <c r="G12" s="75"/>
      <c r="H12" s="391" t="s">
        <v>299</v>
      </c>
      <c r="I12" s="391"/>
    </row>
    <row r="13" spans="1:9" ht="15" x14ac:dyDescent="0.2">
      <c r="A13" s="72"/>
      <c r="B13" s="72"/>
      <c r="C13" s="72"/>
      <c r="D13" s="72"/>
      <c r="E13" s="69"/>
      <c r="F13" s="69"/>
      <c r="G13" s="75"/>
      <c r="H13" s="25"/>
      <c r="I13" s="76"/>
    </row>
    <row r="14" spans="1:9" ht="18.75" x14ac:dyDescent="0.4">
      <c r="A14" s="77" t="s">
        <v>21</v>
      </c>
      <c r="B14" s="77"/>
      <c r="C14" s="78"/>
      <c r="D14" s="79"/>
      <c r="E14" s="80"/>
      <c r="F14" s="80"/>
      <c r="G14" s="81"/>
      <c r="H14" s="72"/>
      <c r="I14" s="72"/>
    </row>
    <row r="15" spans="1:9" ht="19.5" x14ac:dyDescent="0.4">
      <c r="A15" s="82" t="s">
        <v>3</v>
      </c>
      <c r="B15" s="77"/>
      <c r="C15" s="78"/>
      <c r="D15" s="79"/>
      <c r="E15" s="302">
        <v>15623000</v>
      </c>
      <c r="F15" s="303">
        <v>60123886.200000003</v>
      </c>
      <c r="G15" s="26">
        <f>H15+I15</f>
        <v>60586444.089999996</v>
      </c>
      <c r="H15" s="302">
        <v>57747916.869999997</v>
      </c>
      <c r="I15" s="302">
        <v>2838527.22</v>
      </c>
    </row>
    <row r="16" spans="1:9" ht="16.5" x14ac:dyDescent="0.35">
      <c r="A16" s="2"/>
      <c r="B16" s="68"/>
      <c r="C16" s="68"/>
      <c r="D16" s="68"/>
      <c r="E16" s="83"/>
      <c r="F16" s="83"/>
      <c r="G16" s="83"/>
      <c r="H16" s="83"/>
      <c r="I16" s="83"/>
    </row>
    <row r="17" spans="1:9" ht="19.5" x14ac:dyDescent="0.4">
      <c r="A17" s="82" t="s">
        <v>4</v>
      </c>
      <c r="B17" s="3"/>
      <c r="C17" s="3"/>
      <c r="D17" s="3"/>
      <c r="E17" s="302">
        <v>15623000</v>
      </c>
      <c r="F17" s="303">
        <v>60123886.200000003</v>
      </c>
      <c r="G17" s="26">
        <f>H17+I17</f>
        <v>60655026.380000003</v>
      </c>
      <c r="H17" s="302">
        <v>57420492.390000001</v>
      </c>
      <c r="I17" s="302">
        <v>3234533.99</v>
      </c>
    </row>
    <row r="18" spans="1:9" ht="18" x14ac:dyDescent="0.35">
      <c r="A18" s="2"/>
      <c r="B18" s="3"/>
      <c r="C18" s="3"/>
      <c r="D18" s="3"/>
      <c r="E18" s="26"/>
      <c r="F18" s="27"/>
      <c r="G18" s="26"/>
      <c r="H18" s="28"/>
      <c r="I18" s="28"/>
    </row>
    <row r="19" spans="1:9" ht="18" x14ac:dyDescent="0.35">
      <c r="A19" s="2"/>
      <c r="B19" s="3"/>
      <c r="C19" s="3"/>
      <c r="D19" s="3"/>
      <c r="E19" s="84"/>
      <c r="F19" s="84"/>
      <c r="G19" s="85"/>
      <c r="H19" s="1"/>
      <c r="I19" s="1"/>
    </row>
    <row r="20" spans="1:9" ht="19.5" x14ac:dyDescent="0.4">
      <c r="A20" s="86" t="s">
        <v>14</v>
      </c>
      <c r="B20" s="84"/>
      <c r="C20" s="84"/>
      <c r="D20" s="84"/>
      <c r="E20" s="84"/>
      <c r="F20" s="84"/>
      <c r="G20" s="87"/>
      <c r="H20" s="85"/>
      <c r="I20" s="85"/>
    </row>
    <row r="21" spans="1:9" ht="18" x14ac:dyDescent="0.35">
      <c r="A21" s="84"/>
      <c r="B21" s="84"/>
      <c r="C21" s="88" t="s">
        <v>115</v>
      </c>
      <c r="D21" s="84"/>
      <c r="E21" s="84"/>
      <c r="F21" s="84"/>
      <c r="G21" s="29">
        <f>H21+I21</f>
        <v>0</v>
      </c>
      <c r="H21" s="30">
        <v>0</v>
      </c>
      <c r="I21" s="30">
        <v>0</v>
      </c>
    </row>
    <row r="22" spans="1:9" ht="18" x14ac:dyDescent="0.35">
      <c r="A22" s="84"/>
      <c r="B22" s="84"/>
      <c r="C22" s="88"/>
      <c r="D22" s="84"/>
      <c r="E22" s="84"/>
      <c r="F22" s="84"/>
      <c r="G22" s="29"/>
      <c r="H22" s="30"/>
      <c r="I22" s="30"/>
    </row>
    <row r="23" spans="1:9" ht="22.5" x14ac:dyDescent="0.45">
      <c r="A23" s="89" t="s">
        <v>116</v>
      </c>
      <c r="B23" s="89"/>
      <c r="C23" s="90"/>
      <c r="D23" s="89"/>
      <c r="E23" s="89"/>
      <c r="F23" s="89"/>
      <c r="G23" s="91">
        <f>G17-G15-G21</f>
        <v>68582.290000006557</v>
      </c>
      <c r="H23" s="91">
        <f>H17-H15-H21</f>
        <v>-327424.47999999672</v>
      </c>
      <c r="I23" s="91">
        <f>I17-I15-I21</f>
        <v>396006.77</v>
      </c>
    </row>
    <row r="25" spans="1:9" x14ac:dyDescent="0.2">
      <c r="H25" s="92"/>
    </row>
    <row r="27" spans="1:9" ht="19.5" x14ac:dyDescent="0.4">
      <c r="A27" s="77" t="s">
        <v>5</v>
      </c>
      <c r="B27" s="77" t="s">
        <v>117</v>
      </c>
      <c r="C27" s="77"/>
      <c r="D27" s="3"/>
      <c r="E27" s="3"/>
      <c r="F27" s="72"/>
      <c r="G27" s="93">
        <f>SUM(G28:G30)</f>
        <v>68582.289999999994</v>
      </c>
      <c r="H27" s="94"/>
      <c r="I27" s="95"/>
    </row>
    <row r="28" spans="1:9" ht="18.75" x14ac:dyDescent="0.4">
      <c r="A28" s="96"/>
      <c r="B28" s="96"/>
      <c r="C28" s="97" t="s">
        <v>28</v>
      </c>
      <c r="D28" s="98"/>
      <c r="E28" s="99"/>
      <c r="F28" s="92" t="s">
        <v>6</v>
      </c>
      <c r="G28" s="30">
        <v>0</v>
      </c>
      <c r="H28" s="94"/>
      <c r="I28" s="95"/>
    </row>
    <row r="29" spans="1:9" ht="18.75" x14ac:dyDescent="0.4">
      <c r="A29" s="96"/>
      <c r="B29" s="96"/>
      <c r="C29" s="97"/>
      <c r="D29" s="98"/>
      <c r="E29" s="99"/>
      <c r="F29" s="92" t="s">
        <v>7</v>
      </c>
      <c r="G29" s="30">
        <v>68582.289999999994</v>
      </c>
      <c r="H29" s="94"/>
      <c r="I29" s="95"/>
    </row>
    <row r="30" spans="1:9" ht="18.75" x14ac:dyDescent="0.4">
      <c r="A30" s="96"/>
      <c r="B30" s="96"/>
      <c r="C30" s="97" t="s">
        <v>29</v>
      </c>
      <c r="D30" s="98"/>
      <c r="E30" s="99"/>
      <c r="F30" s="92" t="s">
        <v>235</v>
      </c>
      <c r="G30" s="100">
        <v>0</v>
      </c>
      <c r="H30" s="101"/>
      <c r="I30" s="95"/>
    </row>
    <row r="31" spans="1:9" x14ac:dyDescent="0.2">
      <c r="A31" s="396"/>
      <c r="B31" s="397"/>
      <c r="C31" s="397"/>
      <c r="D31" s="397"/>
      <c r="E31" s="397"/>
      <c r="F31" s="397"/>
      <c r="G31" s="397"/>
      <c r="H31" s="397"/>
      <c r="I31" s="397"/>
    </row>
    <row r="32" spans="1:9" x14ac:dyDescent="0.2">
      <c r="A32" s="397"/>
      <c r="B32" s="397"/>
      <c r="C32" s="397"/>
      <c r="D32" s="397"/>
      <c r="E32" s="397"/>
      <c r="F32" s="397"/>
      <c r="G32" s="397"/>
      <c r="H32" s="397"/>
      <c r="I32" s="397"/>
    </row>
    <row r="33" spans="1:9" x14ac:dyDescent="0.2">
      <c r="A33" s="397"/>
      <c r="B33" s="397"/>
      <c r="C33" s="397"/>
      <c r="D33" s="397"/>
      <c r="E33" s="397"/>
      <c r="F33" s="397"/>
      <c r="G33" s="397"/>
      <c r="H33" s="397"/>
      <c r="I33" s="397"/>
    </row>
    <row r="34" spans="1:9" ht="19.5" x14ac:dyDescent="0.4">
      <c r="A34" s="77" t="s">
        <v>30</v>
      </c>
      <c r="B34" s="77" t="s">
        <v>31</v>
      </c>
      <c r="C34" s="77"/>
      <c r="D34" s="103"/>
      <c r="E34" s="81"/>
      <c r="F34" s="3"/>
      <c r="G34" s="104"/>
      <c r="H34" s="95"/>
      <c r="I34" s="95"/>
    </row>
    <row r="35" spans="1:9" ht="18.75" x14ac:dyDescent="0.4">
      <c r="A35" s="77"/>
      <c r="B35" s="77"/>
      <c r="C35" s="77"/>
      <c r="D35" s="103"/>
      <c r="F35" s="105" t="s">
        <v>119</v>
      </c>
      <c r="G35" s="106" t="s">
        <v>0</v>
      </c>
      <c r="H35" s="72"/>
      <c r="I35" s="107" t="s">
        <v>120</v>
      </c>
    </row>
    <row r="36" spans="1:9" ht="16.5" x14ac:dyDescent="0.35">
      <c r="A36" s="108" t="s">
        <v>32</v>
      </c>
      <c r="B36" s="109"/>
      <c r="C36" s="2"/>
      <c r="D36" s="109"/>
      <c r="E36" s="81"/>
      <c r="F36" s="110">
        <v>560000</v>
      </c>
      <c r="G36" s="110">
        <v>507999</v>
      </c>
      <c r="H36" s="305"/>
      <c r="I36" s="111">
        <f>G36/F36</f>
        <v>0.90714107142857148</v>
      </c>
    </row>
    <row r="37" spans="1:9" ht="16.5" x14ac:dyDescent="0.35">
      <c r="A37" s="108" t="s">
        <v>121</v>
      </c>
      <c r="B37" s="109"/>
      <c r="C37" s="2"/>
      <c r="D37" s="112"/>
      <c r="E37" s="112"/>
      <c r="F37" s="110">
        <v>1495000</v>
      </c>
      <c r="G37" s="110">
        <v>1418646.23</v>
      </c>
      <c r="H37" s="305"/>
      <c r="I37" s="111">
        <f>G37/F37</f>
        <v>0.94892724414715712</v>
      </c>
    </row>
    <row r="38" spans="1:9" ht="16.5" x14ac:dyDescent="0.35">
      <c r="A38" s="108" t="s">
        <v>122</v>
      </c>
      <c r="B38" s="109"/>
      <c r="C38" s="2"/>
      <c r="D38" s="112"/>
      <c r="E38" s="112"/>
      <c r="F38" s="110">
        <v>0</v>
      </c>
      <c r="G38" s="110">
        <v>0</v>
      </c>
      <c r="H38" s="305"/>
      <c r="I38" s="114" t="s">
        <v>237</v>
      </c>
    </row>
    <row r="39" spans="1:9" ht="16.5" x14ac:dyDescent="0.35">
      <c r="A39" s="108" t="s">
        <v>232</v>
      </c>
      <c r="B39" s="109"/>
      <c r="C39" s="2"/>
      <c r="D39" s="81"/>
      <c r="E39" s="81"/>
      <c r="F39" s="110">
        <v>1121000</v>
      </c>
      <c r="G39" s="110">
        <v>1121000</v>
      </c>
      <c r="H39" s="305"/>
      <c r="I39" s="111">
        <f>G39/F39</f>
        <v>1</v>
      </c>
    </row>
    <row r="40" spans="1:9" ht="18" x14ac:dyDescent="0.35">
      <c r="A40" s="108" t="s">
        <v>233</v>
      </c>
      <c r="B40" s="115"/>
      <c r="C40" s="115"/>
      <c r="D40" s="81"/>
      <c r="E40" s="81"/>
      <c r="F40" s="158">
        <v>200000</v>
      </c>
      <c r="G40" s="110">
        <v>200000</v>
      </c>
      <c r="H40" s="305"/>
      <c r="I40" s="114">
        <f>G40/F40</f>
        <v>1</v>
      </c>
    </row>
    <row r="41" spans="1:9" ht="18" x14ac:dyDescent="0.35">
      <c r="A41" s="108"/>
      <c r="B41" s="115"/>
      <c r="C41" s="115"/>
      <c r="D41" s="81"/>
      <c r="E41" s="81"/>
      <c r="F41" s="116"/>
      <c r="G41" s="110"/>
      <c r="H41" s="94"/>
      <c r="I41" s="111"/>
    </row>
    <row r="42" spans="1:9" ht="19.5" thickBot="1" x14ac:dyDescent="0.45">
      <c r="A42" s="77" t="s">
        <v>11</v>
      </c>
      <c r="B42" s="77" t="s">
        <v>12</v>
      </c>
      <c r="C42" s="79"/>
      <c r="D42" s="81"/>
      <c r="E42" s="81"/>
      <c r="F42" s="118"/>
      <c r="G42" s="119"/>
      <c r="H42" s="394" t="s">
        <v>123</v>
      </c>
      <c r="I42" s="395"/>
    </row>
    <row r="43" spans="1:9" ht="18.75" thickTop="1" x14ac:dyDescent="0.35">
      <c r="A43" s="281"/>
      <c r="B43" s="282"/>
      <c r="C43" s="283"/>
      <c r="D43" s="282"/>
      <c r="E43" s="284" t="s">
        <v>297</v>
      </c>
      <c r="F43" s="285" t="s">
        <v>9</v>
      </c>
      <c r="G43" s="286" t="s">
        <v>10</v>
      </c>
      <c r="H43" s="287" t="s">
        <v>13</v>
      </c>
      <c r="I43" s="288" t="s">
        <v>124</v>
      </c>
    </row>
    <row r="44" spans="1:9" x14ac:dyDescent="0.2">
      <c r="A44" s="289"/>
      <c r="B44" s="290"/>
      <c r="C44" s="290"/>
      <c r="D44" s="290"/>
      <c r="E44" s="289"/>
      <c r="F44" s="390"/>
      <c r="G44" s="291"/>
      <c r="H44" s="292">
        <v>40908</v>
      </c>
      <c r="I44" s="293">
        <v>40908</v>
      </c>
    </row>
    <row r="45" spans="1:9" x14ac:dyDescent="0.2">
      <c r="A45" s="289"/>
      <c r="B45" s="290"/>
      <c r="C45" s="290"/>
      <c r="D45" s="290"/>
      <c r="E45" s="289"/>
      <c r="F45" s="390"/>
      <c r="G45" s="294"/>
      <c r="H45" s="294"/>
      <c r="I45" s="295"/>
    </row>
    <row r="46" spans="1:9" ht="13.5" thickBot="1" x14ac:dyDescent="0.25">
      <c r="A46" s="296"/>
      <c r="B46" s="297"/>
      <c r="C46" s="297"/>
      <c r="D46" s="297"/>
      <c r="E46" s="296"/>
      <c r="F46" s="298"/>
      <c r="G46" s="299"/>
      <c r="H46" s="299"/>
      <c r="I46" s="300"/>
    </row>
    <row r="47" spans="1:9" ht="13.5" thickTop="1" x14ac:dyDescent="0.2">
      <c r="A47" s="120"/>
      <c r="B47" s="121"/>
      <c r="C47" s="121" t="s">
        <v>6</v>
      </c>
      <c r="D47" s="121"/>
      <c r="E47" s="122">
        <v>199871</v>
      </c>
      <c r="F47" s="123">
        <v>0</v>
      </c>
      <c r="G47" s="124">
        <v>20700</v>
      </c>
      <c r="H47" s="124">
        <f>E47+F47-G47</f>
        <v>179171</v>
      </c>
      <c r="I47" s="125">
        <f>H47</f>
        <v>179171</v>
      </c>
    </row>
    <row r="48" spans="1:9" x14ac:dyDescent="0.2">
      <c r="A48" s="126"/>
      <c r="B48" s="127"/>
      <c r="C48" s="127" t="s">
        <v>8</v>
      </c>
      <c r="D48" s="127"/>
      <c r="E48" s="128">
        <v>201006.48</v>
      </c>
      <c r="F48" s="129">
        <v>312098.05</v>
      </c>
      <c r="G48" s="130">
        <v>359466.4</v>
      </c>
      <c r="H48" s="130">
        <f>E48+F48-G48</f>
        <v>153638.13</v>
      </c>
      <c r="I48" s="131">
        <v>151214.87</v>
      </c>
    </row>
    <row r="49" spans="1:9" x14ac:dyDescent="0.2">
      <c r="A49" s="126"/>
      <c r="B49" s="127"/>
      <c r="C49" s="127" t="s">
        <v>7</v>
      </c>
      <c r="D49" s="127"/>
      <c r="E49" s="128">
        <f>120546.18+842966.72</f>
        <v>963512.89999999991</v>
      </c>
      <c r="F49" s="129">
        <f>139152.82+169394.12</f>
        <v>308546.94</v>
      </c>
      <c r="G49" s="130">
        <f>164900+858197.72</f>
        <v>1023097.72</v>
      </c>
      <c r="H49" s="130">
        <f t="shared" ref="H49:H50" si="0">E49+F49-G49</f>
        <v>248962.11999999988</v>
      </c>
      <c r="I49" s="131">
        <f>H49</f>
        <v>248962.11999999988</v>
      </c>
    </row>
    <row r="50" spans="1:9" x14ac:dyDescent="0.2">
      <c r="A50" s="126"/>
      <c r="B50" s="127"/>
      <c r="C50" s="127" t="s">
        <v>15</v>
      </c>
      <c r="D50" s="127"/>
      <c r="E50" s="128">
        <v>219784</v>
      </c>
      <c r="F50" s="129">
        <v>1436958.18</v>
      </c>
      <c r="G50" s="130">
        <v>1321000</v>
      </c>
      <c r="H50" s="130">
        <f t="shared" si="0"/>
        <v>335742.17999999993</v>
      </c>
      <c r="I50" s="131">
        <f>H50</f>
        <v>335742.17999999993</v>
      </c>
    </row>
    <row r="51" spans="1:9" ht="18.75" thickBot="1" x14ac:dyDescent="0.4">
      <c r="A51" s="132" t="s">
        <v>2</v>
      </c>
      <c r="B51" s="133"/>
      <c r="C51" s="133"/>
      <c r="D51" s="133"/>
      <c r="E51" s="134">
        <f>E47+E48+E49+E50</f>
        <v>1584174.38</v>
      </c>
      <c r="F51" s="135">
        <f>F47+F48+F49+F50</f>
        <v>2057603.17</v>
      </c>
      <c r="G51" s="135">
        <f>G47+G48+G49+G50</f>
        <v>2724264.12</v>
      </c>
      <c r="H51" s="135">
        <f>H47+H48+H49+H50</f>
        <v>917513.42999999982</v>
      </c>
      <c r="I51" s="136">
        <f>I47+I48+I49+I50</f>
        <v>915090.16999999981</v>
      </c>
    </row>
    <row r="52" spans="1:9" ht="18.75" thickTop="1" x14ac:dyDescent="0.35">
      <c r="A52" s="137"/>
      <c r="B52" s="115"/>
      <c r="C52" s="115"/>
      <c r="D52" s="81"/>
      <c r="E52" s="81"/>
      <c r="F52" s="118"/>
      <c r="G52" s="119"/>
      <c r="H52" s="138"/>
      <c r="I52" s="138"/>
    </row>
    <row r="53" spans="1:9" ht="18" x14ac:dyDescent="0.35">
      <c r="A53" s="137"/>
      <c r="B53" s="115"/>
      <c r="C53" s="115"/>
      <c r="D53" s="81"/>
      <c r="E53" s="81"/>
      <c r="F53" s="118"/>
      <c r="G53" s="139"/>
      <c r="H53" s="140"/>
      <c r="I53" s="140"/>
    </row>
    <row r="54" spans="1:9" ht="18" x14ac:dyDescent="0.35">
      <c r="A54" s="141"/>
      <c r="B54" s="142"/>
      <c r="C54" s="142"/>
      <c r="D54" s="143"/>
      <c r="E54" s="143"/>
      <c r="F54" s="140"/>
      <c r="G54" s="140"/>
      <c r="H54" s="140"/>
      <c r="I54" s="140"/>
    </row>
    <row r="55" spans="1:9" x14ac:dyDescent="0.2">
      <c r="A55" s="144"/>
      <c r="B55" s="144"/>
      <c r="C55" s="144"/>
      <c r="D55" s="144"/>
      <c r="E55" s="144"/>
      <c r="F55" s="144"/>
      <c r="G55" s="144"/>
      <c r="H55" s="144"/>
      <c r="I55" s="144"/>
    </row>
    <row r="56" spans="1:9" x14ac:dyDescent="0.2">
      <c r="A56" s="144"/>
      <c r="B56" s="144"/>
      <c r="C56" s="144"/>
      <c r="D56" s="144"/>
      <c r="E56" s="144"/>
      <c r="F56" s="144"/>
      <c r="G56" s="144"/>
      <c r="H56" s="144"/>
      <c r="I56" s="144"/>
    </row>
  </sheetData>
  <mergeCells count="10">
    <mergeCell ref="A2:D2"/>
    <mergeCell ref="E2:I2"/>
    <mergeCell ref="E3:I3"/>
    <mergeCell ref="E4:I4"/>
    <mergeCell ref="F44:F45"/>
    <mergeCell ref="E5:I5"/>
    <mergeCell ref="E7:I7"/>
    <mergeCell ref="H12:I12"/>
    <mergeCell ref="A31:I33"/>
    <mergeCell ref="H42:I42"/>
  </mergeCells>
  <phoneticPr fontId="10" type="noConversion"/>
  <printOptions horizontalCentered="1"/>
  <pageMargins left="0.78740157480314965" right="0" top="0.59055118110236227" bottom="0.39370078740157483" header="0.51181102362204722" footer="0.51181102362204722"/>
  <pageSetup paperSize="9" scale="85" firstPageNumber="311" orientation="portrait" useFirstPageNumber="1" r:id="rId1"/>
  <headerFooter alignWithMargins="0">
    <oddFooter>&amp;L&amp;"Arial,Kurzíva"&amp;9Zastupitelstvo Olomouckého kraje 29.6.2012
5.- Rozpočet Olomouckého kraje 2011-závěrečný účet 
Příloha č.14: Financování hospodaření příspěvkových organizací Olomouckého kraje&amp;R&amp;"Arial,Kurzíva"&amp;9Strana &amp;P (celkem 470)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9"/>
  <dimension ref="A1:J60"/>
  <sheetViews>
    <sheetView zoomScale="110" zoomScaleNormal="110" workbookViewId="0">
      <selection activeCell="H29" sqref="H29"/>
    </sheetView>
  </sheetViews>
  <sheetFormatPr defaultRowHeight="12.75" x14ac:dyDescent="0.2"/>
  <cols>
    <col min="1" max="1" width="7.5703125" style="55" customWidth="1"/>
    <col min="2" max="2" width="2.5703125" style="55" customWidth="1"/>
    <col min="3" max="3" width="8.42578125" style="55" customWidth="1"/>
    <col min="4" max="4" width="8.28515625" style="55" customWidth="1"/>
    <col min="5" max="5" width="14.7109375" style="55" customWidth="1"/>
    <col min="6" max="6" width="15.5703125" style="55" customWidth="1"/>
    <col min="7" max="8" width="14.7109375" style="55" customWidth="1"/>
    <col min="9" max="9" width="15" style="55" customWidth="1"/>
    <col min="10" max="10" width="18.85546875" style="56" customWidth="1"/>
    <col min="11" max="11" width="16.28515625" style="56" customWidth="1"/>
    <col min="12" max="16384" width="9.140625" style="56"/>
  </cols>
  <sheetData>
    <row r="1" spans="1:9" ht="19.5" x14ac:dyDescent="0.4">
      <c r="A1" s="53" t="s">
        <v>26</v>
      </c>
      <c r="B1" s="54"/>
      <c r="C1" s="54"/>
      <c r="D1" s="54"/>
    </row>
    <row r="2" spans="1:9" ht="19.5" x14ac:dyDescent="0.4">
      <c r="A2" s="385" t="s">
        <v>112</v>
      </c>
      <c r="B2" s="385"/>
      <c r="C2" s="385"/>
      <c r="D2" s="385"/>
      <c r="E2" s="403" t="s">
        <v>186</v>
      </c>
      <c r="F2" s="403"/>
      <c r="G2" s="403"/>
      <c r="H2" s="403"/>
      <c r="I2" s="403"/>
    </row>
    <row r="3" spans="1:9" ht="9.75" customHeight="1" x14ac:dyDescent="0.4">
      <c r="A3" s="57"/>
      <c r="B3" s="57"/>
      <c r="C3" s="57"/>
      <c r="D3" s="57"/>
      <c r="E3" s="388" t="s">
        <v>113</v>
      </c>
      <c r="F3" s="388"/>
      <c r="G3" s="388"/>
      <c r="H3" s="388"/>
      <c r="I3" s="388"/>
    </row>
    <row r="4" spans="1:9" ht="15.75" x14ac:dyDescent="0.25">
      <c r="A4" s="59" t="s">
        <v>27</v>
      </c>
      <c r="E4" s="401" t="s">
        <v>187</v>
      </c>
      <c r="F4" s="401"/>
      <c r="G4" s="401"/>
      <c r="H4" s="401"/>
      <c r="I4" s="401"/>
    </row>
    <row r="5" spans="1:9" ht="9.75" customHeight="1" x14ac:dyDescent="0.25">
      <c r="A5" s="59"/>
      <c r="E5" s="388" t="s">
        <v>113</v>
      </c>
      <c r="F5" s="388"/>
      <c r="G5" s="388"/>
      <c r="H5" s="388"/>
      <c r="I5" s="388"/>
    </row>
    <row r="6" spans="1:9" ht="19.5" x14ac:dyDescent="0.4">
      <c r="A6" s="60" t="s">
        <v>24</v>
      </c>
      <c r="E6" s="61" t="s">
        <v>188</v>
      </c>
      <c r="F6" s="62"/>
      <c r="G6" s="63" t="s">
        <v>39</v>
      </c>
      <c r="H6" s="64">
        <v>1170</v>
      </c>
    </row>
    <row r="7" spans="1:9" ht="7.5" customHeight="1" x14ac:dyDescent="0.4">
      <c r="A7" s="60"/>
      <c r="E7" s="388" t="s">
        <v>114</v>
      </c>
      <c r="F7" s="388"/>
      <c r="G7" s="388"/>
      <c r="H7" s="388"/>
      <c r="I7" s="388"/>
    </row>
    <row r="8" spans="1:9" ht="5.25" customHeight="1" x14ac:dyDescent="0.4">
      <c r="A8" s="60"/>
      <c r="E8" s="65"/>
      <c r="F8" s="65"/>
      <c r="G8" s="65"/>
      <c r="H8" s="63"/>
      <c r="I8" s="65"/>
    </row>
    <row r="9" spans="1:9" ht="31.5" customHeight="1" x14ac:dyDescent="0.2">
      <c r="F9" s="66"/>
    </row>
    <row r="10" spans="1:9" ht="18.75" x14ac:dyDescent="0.4">
      <c r="A10" s="67"/>
      <c r="B10" s="68"/>
      <c r="C10" s="68"/>
      <c r="D10" s="68"/>
      <c r="E10" s="69" t="s">
        <v>19</v>
      </c>
      <c r="F10" s="69" t="s">
        <v>22</v>
      </c>
      <c r="G10" s="70" t="s">
        <v>0</v>
      </c>
      <c r="H10" s="71" t="s">
        <v>17</v>
      </c>
      <c r="I10" s="71"/>
    </row>
    <row r="11" spans="1:9" ht="18.75" x14ac:dyDescent="0.4">
      <c r="A11" s="72"/>
      <c r="B11" s="72"/>
      <c r="C11" s="72"/>
      <c r="D11" s="72"/>
      <c r="E11" s="69" t="s">
        <v>20</v>
      </c>
      <c r="F11" s="69" t="s">
        <v>20</v>
      </c>
      <c r="G11" s="70" t="s">
        <v>18</v>
      </c>
      <c r="H11" s="73" t="s">
        <v>1</v>
      </c>
      <c r="I11" s="74" t="s">
        <v>16</v>
      </c>
    </row>
    <row r="12" spans="1:9" ht="15" x14ac:dyDescent="0.2">
      <c r="A12" s="72"/>
      <c r="B12" s="72"/>
      <c r="C12" s="72"/>
      <c r="D12" s="72"/>
      <c r="E12" s="69" t="s">
        <v>2</v>
      </c>
      <c r="F12" s="69" t="s">
        <v>2</v>
      </c>
      <c r="G12" s="75"/>
      <c r="H12" s="391" t="s">
        <v>299</v>
      </c>
      <c r="I12" s="391"/>
    </row>
    <row r="13" spans="1:9" ht="15" x14ac:dyDescent="0.2">
      <c r="A13" s="72"/>
      <c r="B13" s="72"/>
      <c r="C13" s="72"/>
      <c r="D13" s="72"/>
      <c r="E13" s="69"/>
      <c r="F13" s="69"/>
      <c r="G13" s="75"/>
      <c r="H13" s="25"/>
      <c r="I13" s="76"/>
    </row>
    <row r="14" spans="1:9" ht="18.75" x14ac:dyDescent="0.4">
      <c r="A14" s="77" t="s">
        <v>21</v>
      </c>
      <c r="B14" s="77"/>
      <c r="C14" s="78"/>
      <c r="D14" s="79"/>
      <c r="E14" s="80"/>
      <c r="F14" s="80"/>
      <c r="G14" s="81"/>
      <c r="H14" s="72"/>
      <c r="I14" s="72"/>
    </row>
    <row r="15" spans="1:9" ht="19.5" x14ac:dyDescent="0.4">
      <c r="A15" s="82" t="s">
        <v>3</v>
      </c>
      <c r="B15" s="77"/>
      <c r="C15" s="78"/>
      <c r="D15" s="79"/>
      <c r="E15" s="302">
        <v>10169000</v>
      </c>
      <c r="F15" s="303">
        <v>30263100.120000001</v>
      </c>
      <c r="G15" s="26">
        <f>H15+I15</f>
        <v>29583861.5</v>
      </c>
      <c r="H15" s="302">
        <v>29166329.34</v>
      </c>
      <c r="I15" s="302">
        <v>417532.15999999997</v>
      </c>
    </row>
    <row r="16" spans="1:9" ht="16.5" x14ac:dyDescent="0.35">
      <c r="A16" s="2"/>
      <c r="B16" s="68"/>
      <c r="C16" s="68"/>
      <c r="D16" s="68"/>
      <c r="E16" s="83"/>
      <c r="F16" s="83"/>
      <c r="G16" s="83"/>
      <c r="H16" s="83"/>
      <c r="I16" s="83"/>
    </row>
    <row r="17" spans="1:9" ht="19.5" x14ac:dyDescent="0.4">
      <c r="A17" s="82" t="s">
        <v>4</v>
      </c>
      <c r="B17" s="3"/>
      <c r="C17" s="3"/>
      <c r="D17" s="3"/>
      <c r="E17" s="302">
        <v>10169000</v>
      </c>
      <c r="F17" s="303">
        <v>30263100.120000001</v>
      </c>
      <c r="G17" s="26">
        <f>H17+I17</f>
        <v>29620103.34</v>
      </c>
      <c r="H17" s="302">
        <v>29166329.34</v>
      </c>
      <c r="I17" s="302">
        <v>453774</v>
      </c>
    </row>
    <row r="18" spans="1:9" ht="18" x14ac:dyDescent="0.35">
      <c r="A18" s="2"/>
      <c r="B18" s="3"/>
      <c r="C18" s="3"/>
      <c r="D18" s="3"/>
      <c r="E18" s="26"/>
      <c r="F18" s="27"/>
      <c r="G18" s="26"/>
      <c r="H18" s="28"/>
      <c r="I18" s="28"/>
    </row>
    <row r="19" spans="1:9" ht="18" x14ac:dyDescent="0.35">
      <c r="A19" s="2"/>
      <c r="B19" s="3"/>
      <c r="C19" s="3"/>
      <c r="D19" s="3"/>
      <c r="E19" s="84"/>
      <c r="F19" s="84"/>
      <c r="G19" s="85"/>
      <c r="H19" s="1"/>
      <c r="I19" s="1"/>
    </row>
    <row r="20" spans="1:9" ht="19.5" x14ac:dyDescent="0.4">
      <c r="A20" s="86" t="s">
        <v>14</v>
      </c>
      <c r="B20" s="84"/>
      <c r="C20" s="84"/>
      <c r="D20" s="84"/>
      <c r="E20" s="84"/>
      <c r="F20" s="84"/>
      <c r="G20" s="87"/>
      <c r="H20" s="85"/>
      <c r="I20" s="85"/>
    </row>
    <row r="21" spans="1:9" ht="18" x14ac:dyDescent="0.35">
      <c r="A21" s="84"/>
      <c r="B21" s="84"/>
      <c r="C21" s="88" t="s">
        <v>115</v>
      </c>
      <c r="D21" s="84"/>
      <c r="E21" s="84"/>
      <c r="F21" s="84"/>
      <c r="G21" s="29">
        <f>H21+I21</f>
        <v>0</v>
      </c>
      <c r="H21" s="30">
        <v>0</v>
      </c>
      <c r="I21" s="30">
        <v>0</v>
      </c>
    </row>
    <row r="22" spans="1:9" ht="18" x14ac:dyDescent="0.35">
      <c r="A22" s="84"/>
      <c r="B22" s="84"/>
      <c r="C22" s="88"/>
      <c r="D22" s="84"/>
      <c r="E22" s="84"/>
      <c r="F22" s="84"/>
      <c r="G22" s="29"/>
      <c r="H22" s="30"/>
      <c r="I22" s="30"/>
    </row>
    <row r="23" spans="1:9" ht="22.5" x14ac:dyDescent="0.45">
      <c r="A23" s="89" t="s">
        <v>116</v>
      </c>
      <c r="B23" s="89"/>
      <c r="C23" s="90"/>
      <c r="D23" s="89"/>
      <c r="E23" s="89"/>
      <c r="F23" s="89"/>
      <c r="G23" s="91">
        <f>G17-G15-G21</f>
        <v>36241.839999999851</v>
      </c>
      <c r="H23" s="91">
        <f>H17-H15-H21</f>
        <v>0</v>
      </c>
      <c r="I23" s="91">
        <f>I17-I15-I21</f>
        <v>36241.840000000026</v>
      </c>
    </row>
    <row r="25" spans="1:9" x14ac:dyDescent="0.2">
      <c r="H25" s="92"/>
    </row>
    <row r="27" spans="1:9" ht="19.5" x14ac:dyDescent="0.4">
      <c r="A27" s="77" t="s">
        <v>5</v>
      </c>
      <c r="B27" s="77" t="s">
        <v>117</v>
      </c>
      <c r="C27" s="77"/>
      <c r="D27" s="3"/>
      <c r="E27" s="3"/>
      <c r="F27" s="72"/>
      <c r="G27" s="93">
        <f>SUM(G28:G30)</f>
        <v>36241.839999999997</v>
      </c>
      <c r="H27" s="94"/>
      <c r="I27" s="95"/>
    </row>
    <row r="28" spans="1:9" ht="18.75" x14ac:dyDescent="0.4">
      <c r="A28" s="96"/>
      <c r="B28" s="96"/>
      <c r="C28" s="97" t="s">
        <v>28</v>
      </c>
      <c r="D28" s="98"/>
      <c r="E28" s="99"/>
      <c r="F28" s="92" t="s">
        <v>6</v>
      </c>
      <c r="G28" s="30">
        <v>15000</v>
      </c>
      <c r="H28" s="94"/>
      <c r="I28" s="95"/>
    </row>
    <row r="29" spans="1:9" ht="18.75" x14ac:dyDescent="0.4">
      <c r="A29" s="96"/>
      <c r="B29" s="96"/>
      <c r="C29" s="97"/>
      <c r="D29" s="98"/>
      <c r="E29" s="99"/>
      <c r="F29" s="92" t="s">
        <v>7</v>
      </c>
      <c r="G29" s="30">
        <v>21241.84</v>
      </c>
      <c r="H29" s="94"/>
      <c r="I29" s="95"/>
    </row>
    <row r="30" spans="1:9" ht="18.75" x14ac:dyDescent="0.4">
      <c r="A30" s="96"/>
      <c r="B30" s="96"/>
      <c r="C30" s="97" t="s">
        <v>29</v>
      </c>
      <c r="D30" s="98"/>
      <c r="E30" s="99"/>
      <c r="F30" s="92" t="s">
        <v>235</v>
      </c>
      <c r="G30" s="100">
        <v>0</v>
      </c>
      <c r="H30" s="101"/>
      <c r="I30" s="95"/>
    </row>
    <row r="31" spans="1:9" x14ac:dyDescent="0.2">
      <c r="A31" s="396"/>
      <c r="B31" s="397"/>
      <c r="C31" s="397"/>
      <c r="D31" s="397"/>
      <c r="E31" s="397"/>
      <c r="F31" s="397"/>
      <c r="G31" s="397"/>
      <c r="H31" s="397"/>
      <c r="I31" s="397"/>
    </row>
    <row r="32" spans="1:9" x14ac:dyDescent="0.2">
      <c r="A32" s="397"/>
      <c r="B32" s="397"/>
      <c r="C32" s="397"/>
      <c r="D32" s="397"/>
      <c r="E32" s="397"/>
      <c r="F32" s="397"/>
      <c r="G32" s="397"/>
      <c r="H32" s="397"/>
      <c r="I32" s="397"/>
    </row>
    <row r="33" spans="1:10" x14ac:dyDescent="0.2">
      <c r="A33" s="397"/>
      <c r="B33" s="397"/>
      <c r="C33" s="397"/>
      <c r="D33" s="397"/>
      <c r="E33" s="397"/>
      <c r="F33" s="397"/>
      <c r="G33" s="397"/>
      <c r="H33" s="397"/>
      <c r="I33" s="397"/>
    </row>
    <row r="34" spans="1:10" ht="19.5" x14ac:dyDescent="0.4">
      <c r="A34" s="77" t="s">
        <v>30</v>
      </c>
      <c r="B34" s="77" t="s">
        <v>31</v>
      </c>
      <c r="C34" s="77"/>
      <c r="D34" s="103"/>
      <c r="E34" s="81"/>
      <c r="F34" s="3"/>
      <c r="G34" s="104"/>
      <c r="H34" s="95"/>
      <c r="I34" s="95"/>
    </row>
    <row r="35" spans="1:10" ht="18.75" x14ac:dyDescent="0.4">
      <c r="A35" s="77"/>
      <c r="B35" s="77"/>
      <c r="C35" s="77"/>
      <c r="D35" s="103"/>
      <c r="F35" s="105" t="s">
        <v>119</v>
      </c>
      <c r="G35" s="106" t="s">
        <v>0</v>
      </c>
      <c r="H35" s="72"/>
      <c r="I35" s="107" t="s">
        <v>120</v>
      </c>
    </row>
    <row r="36" spans="1:10" ht="16.5" x14ac:dyDescent="0.35">
      <c r="A36" s="108" t="s">
        <v>32</v>
      </c>
      <c r="B36" s="109"/>
      <c r="C36" s="2"/>
      <c r="D36" s="109"/>
      <c r="E36" s="81"/>
      <c r="F36" s="110">
        <v>1148540</v>
      </c>
      <c r="G36" s="110">
        <v>1148540</v>
      </c>
      <c r="H36" s="305"/>
      <c r="I36" s="111">
        <f>G36/F36</f>
        <v>1</v>
      </c>
    </row>
    <row r="37" spans="1:10" ht="16.5" x14ac:dyDescent="0.35">
      <c r="A37" s="108" t="s">
        <v>121</v>
      </c>
      <c r="B37" s="109"/>
      <c r="C37" s="2"/>
      <c r="D37" s="112"/>
      <c r="E37" s="112"/>
      <c r="F37" s="110">
        <v>315300</v>
      </c>
      <c r="G37" s="110">
        <v>315300.40000000002</v>
      </c>
      <c r="H37" s="305"/>
      <c r="I37" s="111">
        <f>G37/F37</f>
        <v>1.0000012686330479</v>
      </c>
    </row>
    <row r="38" spans="1:10" ht="16.5" x14ac:dyDescent="0.35">
      <c r="A38" s="108" t="s">
        <v>122</v>
      </c>
      <c r="B38" s="109"/>
      <c r="C38" s="2"/>
      <c r="D38" s="112"/>
      <c r="E38" s="112"/>
      <c r="F38" s="110">
        <v>151653</v>
      </c>
      <c r="G38" s="110">
        <v>151653</v>
      </c>
      <c r="H38" s="305"/>
      <c r="I38" s="114">
        <f>G38/F38</f>
        <v>1</v>
      </c>
    </row>
    <row r="39" spans="1:10" ht="16.5" x14ac:dyDescent="0.35">
      <c r="A39" s="108" t="s">
        <v>232</v>
      </c>
      <c r="B39" s="109"/>
      <c r="C39" s="2"/>
      <c r="D39" s="81"/>
      <c r="E39" s="81"/>
      <c r="F39" s="110">
        <v>236000</v>
      </c>
      <c r="G39" s="110">
        <v>236000</v>
      </c>
      <c r="H39" s="305"/>
      <c r="I39" s="111">
        <f>G39/F39</f>
        <v>1</v>
      </c>
    </row>
    <row r="40" spans="1:10" ht="18" x14ac:dyDescent="0.35">
      <c r="A40" s="108" t="s">
        <v>233</v>
      </c>
      <c r="B40" s="115"/>
      <c r="C40" s="115"/>
      <c r="D40" s="81"/>
      <c r="E40" s="81"/>
      <c r="F40" s="158">
        <v>300000</v>
      </c>
      <c r="G40" s="110">
        <v>237000</v>
      </c>
      <c r="H40" s="305"/>
      <c r="I40" s="114">
        <f>G40/F40</f>
        <v>0.79</v>
      </c>
    </row>
    <row r="41" spans="1:10" x14ac:dyDescent="0.2">
      <c r="A41" s="402" t="s">
        <v>314</v>
      </c>
      <c r="B41" s="398"/>
      <c r="C41" s="398"/>
      <c r="D41" s="398"/>
      <c r="E41" s="398"/>
      <c r="F41" s="398"/>
      <c r="G41" s="398"/>
      <c r="H41" s="398"/>
      <c r="I41" s="398"/>
      <c r="J41" s="58"/>
    </row>
    <row r="42" spans="1:10" s="309" customFormat="1" x14ac:dyDescent="0.2">
      <c r="A42" s="415" t="s">
        <v>315</v>
      </c>
      <c r="B42" s="416"/>
      <c r="C42" s="416"/>
      <c r="D42" s="416"/>
      <c r="E42" s="416"/>
      <c r="F42" s="416"/>
      <c r="G42" s="416"/>
      <c r="H42" s="416"/>
      <c r="I42" s="416"/>
      <c r="J42" s="58"/>
    </row>
    <row r="43" spans="1:10" s="309" customFormat="1" x14ac:dyDescent="0.2">
      <c r="A43" s="418"/>
      <c r="B43" s="418"/>
      <c r="C43" s="418"/>
      <c r="D43" s="418"/>
      <c r="E43" s="418"/>
      <c r="F43" s="418"/>
      <c r="G43" s="418"/>
      <c r="H43" s="418"/>
      <c r="I43" s="418"/>
      <c r="J43" s="58"/>
    </row>
    <row r="44" spans="1:10" s="309" customFormat="1" x14ac:dyDescent="0.2">
      <c r="A44" s="418"/>
      <c r="B44" s="418"/>
      <c r="C44" s="418"/>
      <c r="D44" s="418"/>
      <c r="E44" s="418"/>
      <c r="F44" s="418"/>
      <c r="G44" s="418"/>
      <c r="H44" s="418"/>
      <c r="I44" s="418"/>
      <c r="J44" s="58"/>
    </row>
    <row r="45" spans="1:10" ht="18" x14ac:dyDescent="0.35">
      <c r="A45" s="108"/>
      <c r="B45" s="115"/>
      <c r="C45" s="115"/>
      <c r="D45" s="81"/>
      <c r="E45" s="81"/>
      <c r="F45" s="116"/>
      <c r="G45" s="110"/>
      <c r="H45" s="94"/>
      <c r="I45" s="111"/>
    </row>
    <row r="46" spans="1:10" ht="19.5" thickBot="1" x14ac:dyDescent="0.45">
      <c r="A46" s="77" t="s">
        <v>11</v>
      </c>
      <c r="B46" s="77" t="s">
        <v>12</v>
      </c>
      <c r="C46" s="79"/>
      <c r="D46" s="81"/>
      <c r="E46" s="81"/>
      <c r="F46" s="118"/>
      <c r="G46" s="119"/>
      <c r="H46" s="394" t="s">
        <v>123</v>
      </c>
      <c r="I46" s="395"/>
    </row>
    <row r="47" spans="1:10" ht="18.75" thickTop="1" x14ac:dyDescent="0.35">
      <c r="A47" s="281"/>
      <c r="B47" s="282"/>
      <c r="C47" s="283"/>
      <c r="D47" s="282"/>
      <c r="E47" s="284" t="s">
        <v>297</v>
      </c>
      <c r="F47" s="285" t="s">
        <v>9</v>
      </c>
      <c r="G47" s="286" t="s">
        <v>10</v>
      </c>
      <c r="H47" s="287" t="s">
        <v>13</v>
      </c>
      <c r="I47" s="288" t="s">
        <v>124</v>
      </c>
    </row>
    <row r="48" spans="1:10" x14ac:dyDescent="0.2">
      <c r="A48" s="289"/>
      <c r="B48" s="290"/>
      <c r="C48" s="290"/>
      <c r="D48" s="290"/>
      <c r="E48" s="289"/>
      <c r="F48" s="390"/>
      <c r="G48" s="291"/>
      <c r="H48" s="292">
        <v>40908</v>
      </c>
      <c r="I48" s="293">
        <v>40908</v>
      </c>
    </row>
    <row r="49" spans="1:10" x14ac:dyDescent="0.2">
      <c r="A49" s="289"/>
      <c r="B49" s="290"/>
      <c r="C49" s="290"/>
      <c r="D49" s="290"/>
      <c r="E49" s="289"/>
      <c r="F49" s="390"/>
      <c r="G49" s="294"/>
      <c r="H49" s="294"/>
      <c r="I49" s="295"/>
    </row>
    <row r="50" spans="1:10" ht="13.5" thickBot="1" x14ac:dyDescent="0.25">
      <c r="A50" s="296"/>
      <c r="B50" s="297"/>
      <c r="C50" s="297"/>
      <c r="D50" s="297"/>
      <c r="E50" s="296"/>
      <c r="F50" s="298"/>
      <c r="G50" s="299"/>
      <c r="H50" s="299"/>
      <c r="I50" s="300"/>
    </row>
    <row r="51" spans="1:10" ht="13.5" thickTop="1" x14ac:dyDescent="0.2">
      <c r="A51" s="120"/>
      <c r="B51" s="121"/>
      <c r="C51" s="121" t="s">
        <v>6</v>
      </c>
      <c r="D51" s="121"/>
      <c r="E51" s="122">
        <v>57288</v>
      </c>
      <c r="F51" s="123">
        <v>780.93</v>
      </c>
      <c r="G51" s="124">
        <v>4000</v>
      </c>
      <c r="H51" s="124">
        <f>E51+F51-G51</f>
        <v>54068.93</v>
      </c>
      <c r="I51" s="125">
        <f>H51</f>
        <v>54068.93</v>
      </c>
    </row>
    <row r="52" spans="1:10" x14ac:dyDescent="0.2">
      <c r="A52" s="126"/>
      <c r="B52" s="127"/>
      <c r="C52" s="127" t="s">
        <v>8</v>
      </c>
      <c r="D52" s="127"/>
      <c r="E52" s="128">
        <v>256990.41</v>
      </c>
      <c r="F52" s="129">
        <v>161838</v>
      </c>
      <c r="G52" s="130">
        <v>319115</v>
      </c>
      <c r="H52" s="130">
        <f>E52+F52-G52</f>
        <v>99713.410000000033</v>
      </c>
      <c r="I52" s="131">
        <v>84473.31</v>
      </c>
    </row>
    <row r="53" spans="1:10" s="157" customFormat="1" x14ac:dyDescent="0.2">
      <c r="A53" s="166"/>
      <c r="B53" s="167"/>
      <c r="C53" s="167" t="s">
        <v>7</v>
      </c>
      <c r="D53" s="167"/>
      <c r="E53" s="168">
        <v>420435.20000000001</v>
      </c>
      <c r="F53" s="169">
        <f>195.23+147.55</f>
        <v>342.78</v>
      </c>
      <c r="G53" s="148">
        <v>377163.46</v>
      </c>
      <c r="H53" s="130">
        <f t="shared" ref="H53:H54" si="0">E53+F53-G53</f>
        <v>43614.520000000019</v>
      </c>
      <c r="I53" s="170">
        <f>H53</f>
        <v>43614.520000000019</v>
      </c>
      <c r="J53" s="156"/>
    </row>
    <row r="54" spans="1:10" x14ac:dyDescent="0.2">
      <c r="A54" s="126"/>
      <c r="B54" s="127"/>
      <c r="C54" s="127" t="s">
        <v>15</v>
      </c>
      <c r="D54" s="127"/>
      <c r="E54" s="128">
        <v>159889.38</v>
      </c>
      <c r="F54" s="129">
        <v>357091.4</v>
      </c>
      <c r="G54" s="130">
        <v>516626</v>
      </c>
      <c r="H54" s="130">
        <f t="shared" si="0"/>
        <v>354.78000000002794</v>
      </c>
      <c r="I54" s="131">
        <f>H54</f>
        <v>354.78000000002794</v>
      </c>
    </row>
    <row r="55" spans="1:10" ht="18.75" thickBot="1" x14ac:dyDescent="0.4">
      <c r="A55" s="132" t="s">
        <v>2</v>
      </c>
      <c r="B55" s="133"/>
      <c r="C55" s="133"/>
      <c r="D55" s="133"/>
      <c r="E55" s="134">
        <f>E51+E52+E53+E54</f>
        <v>894602.99000000011</v>
      </c>
      <c r="F55" s="135">
        <f>F51+F52+F53+F54</f>
        <v>520053.11</v>
      </c>
      <c r="G55" s="135">
        <f>G51+G52+G53+G54</f>
        <v>1216904.46</v>
      </c>
      <c r="H55" s="135">
        <f>H51+H52+H53+H54</f>
        <v>197751.64000000007</v>
      </c>
      <c r="I55" s="136">
        <f>I51+I52+I53+I54</f>
        <v>182511.54000000004</v>
      </c>
    </row>
    <row r="56" spans="1:10" ht="18.75" thickTop="1" x14ac:dyDescent="0.35">
      <c r="A56" s="137"/>
      <c r="B56" s="115"/>
      <c r="C56" s="115"/>
      <c r="D56" s="81"/>
      <c r="E56" s="81"/>
      <c r="F56" s="118"/>
      <c r="G56" s="119"/>
      <c r="H56" s="138"/>
      <c r="I56" s="138"/>
    </row>
    <row r="57" spans="1:10" ht="18" x14ac:dyDescent="0.35">
      <c r="A57" s="137"/>
      <c r="B57" s="115"/>
      <c r="C57" s="115"/>
      <c r="D57" s="81"/>
      <c r="E57" s="81"/>
      <c r="F57" s="118"/>
      <c r="G57" s="139"/>
      <c r="H57" s="140"/>
      <c r="I57" s="140"/>
    </row>
    <row r="58" spans="1:10" ht="18" x14ac:dyDescent="0.35">
      <c r="A58" s="141"/>
      <c r="B58" s="142"/>
      <c r="C58" s="142"/>
      <c r="D58" s="143"/>
      <c r="E58" s="143"/>
      <c r="F58" s="140"/>
      <c r="G58" s="140"/>
      <c r="H58" s="140"/>
      <c r="I58" s="140"/>
    </row>
    <row r="59" spans="1:10" x14ac:dyDescent="0.2">
      <c r="A59" s="144"/>
      <c r="B59" s="144"/>
      <c r="C59" s="144"/>
      <c r="D59" s="144"/>
      <c r="E59" s="144"/>
      <c r="F59" s="144"/>
      <c r="G59" s="144"/>
      <c r="H59" s="144"/>
      <c r="I59" s="144"/>
    </row>
    <row r="60" spans="1:10" x14ac:dyDescent="0.2">
      <c r="A60" s="144"/>
      <c r="B60" s="144"/>
      <c r="C60" s="144"/>
      <c r="D60" s="144"/>
      <c r="E60" s="144"/>
      <c r="F60" s="144"/>
      <c r="G60" s="144"/>
      <c r="H60" s="144"/>
      <c r="I60" s="144"/>
    </row>
  </sheetData>
  <mergeCells count="12">
    <mergeCell ref="A2:D2"/>
    <mergeCell ref="E2:I2"/>
    <mergeCell ref="E3:I3"/>
    <mergeCell ref="E4:I4"/>
    <mergeCell ref="H46:I46"/>
    <mergeCell ref="F48:F49"/>
    <mergeCell ref="E5:I5"/>
    <mergeCell ref="E7:I7"/>
    <mergeCell ref="H12:I12"/>
    <mergeCell ref="A31:I33"/>
    <mergeCell ref="A41:I41"/>
    <mergeCell ref="A42:I44"/>
  </mergeCells>
  <phoneticPr fontId="10" type="noConversion"/>
  <printOptions horizontalCentered="1"/>
  <pageMargins left="0.78740157480314965" right="0" top="0.59055118110236227" bottom="0.39370078740157483" header="0.51181102362204722" footer="0.51181102362204722"/>
  <pageSetup paperSize="9" scale="85" firstPageNumber="312" orientation="portrait" useFirstPageNumber="1" r:id="rId1"/>
  <headerFooter alignWithMargins="0">
    <oddFooter>&amp;L&amp;"Arial,Kurzíva"&amp;9Zastupitelstvo Olomouckého kraje 29.6.2012
5.- Rozpočet Olomouckého kraje 2011-závěrečný účet 
Příloha č.14: Financování hospodaření příspěvkových organizací Olomouckého kraje&amp;R&amp;"Arial,Kurzíva"&amp;9Strana &amp;P (celkem 470)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0"/>
  <dimension ref="A1:J57"/>
  <sheetViews>
    <sheetView topLeftCell="A10" zoomScale="110" zoomScaleNormal="110" workbookViewId="0">
      <selection activeCell="H28" sqref="H28"/>
    </sheetView>
  </sheetViews>
  <sheetFormatPr defaultRowHeight="12.75" x14ac:dyDescent="0.2"/>
  <cols>
    <col min="1" max="1" width="7.5703125" style="55" customWidth="1"/>
    <col min="2" max="2" width="2.5703125" style="55" customWidth="1"/>
    <col min="3" max="3" width="8.42578125" style="55" customWidth="1"/>
    <col min="4" max="4" width="8.28515625" style="55" customWidth="1"/>
    <col min="5" max="5" width="14.7109375" style="55" customWidth="1"/>
    <col min="6" max="6" width="15.5703125" style="55" customWidth="1"/>
    <col min="7" max="8" width="14.7109375" style="55" customWidth="1"/>
    <col min="9" max="9" width="15" style="55" customWidth="1"/>
    <col min="10" max="10" width="18.85546875" style="56" customWidth="1"/>
    <col min="11" max="11" width="17.28515625" style="56" customWidth="1"/>
    <col min="12" max="16384" width="9.140625" style="56"/>
  </cols>
  <sheetData>
    <row r="1" spans="1:9" ht="19.5" x14ac:dyDescent="0.4">
      <c r="A1" s="53" t="s">
        <v>26</v>
      </c>
      <c r="B1" s="54"/>
      <c r="C1" s="54"/>
      <c r="D1" s="54"/>
    </row>
    <row r="2" spans="1:9" ht="19.5" x14ac:dyDescent="0.4">
      <c r="A2" s="385" t="s">
        <v>112</v>
      </c>
      <c r="B2" s="385"/>
      <c r="C2" s="385"/>
      <c r="D2" s="385"/>
      <c r="E2" s="403" t="s">
        <v>285</v>
      </c>
      <c r="F2" s="403"/>
      <c r="G2" s="403"/>
      <c r="H2" s="403"/>
      <c r="I2" s="403"/>
    </row>
    <row r="3" spans="1:9" ht="9.75" customHeight="1" x14ac:dyDescent="0.4">
      <c r="A3" s="57"/>
      <c r="B3" s="57"/>
      <c r="C3" s="57"/>
      <c r="D3" s="57"/>
      <c r="E3" s="388" t="s">
        <v>113</v>
      </c>
      <c r="F3" s="388"/>
      <c r="G3" s="388"/>
      <c r="H3" s="388"/>
      <c r="I3" s="388"/>
    </row>
    <row r="4" spans="1:9" ht="15.75" x14ac:dyDescent="0.25">
      <c r="A4" s="59" t="s">
        <v>27</v>
      </c>
      <c r="E4" s="401" t="s">
        <v>189</v>
      </c>
      <c r="F4" s="401"/>
      <c r="G4" s="401"/>
      <c r="H4" s="401"/>
      <c r="I4" s="401"/>
    </row>
    <row r="5" spans="1:9" ht="9.75" customHeight="1" x14ac:dyDescent="0.25">
      <c r="A5" s="59"/>
      <c r="E5" s="388" t="s">
        <v>113</v>
      </c>
      <c r="F5" s="388"/>
      <c r="G5" s="388"/>
      <c r="H5" s="388"/>
      <c r="I5" s="388"/>
    </row>
    <row r="6" spans="1:9" ht="19.5" x14ac:dyDescent="0.4">
      <c r="A6" s="60" t="s">
        <v>24</v>
      </c>
      <c r="E6" s="61" t="s">
        <v>190</v>
      </c>
      <c r="F6" s="62"/>
      <c r="G6" s="63" t="s">
        <v>39</v>
      </c>
      <c r="H6" s="64">
        <v>1200</v>
      </c>
    </row>
    <row r="7" spans="1:9" ht="7.5" customHeight="1" x14ac:dyDescent="0.4">
      <c r="A7" s="60"/>
      <c r="E7" s="388" t="s">
        <v>114</v>
      </c>
      <c r="F7" s="388"/>
      <c r="G7" s="388"/>
      <c r="H7" s="388"/>
      <c r="I7" s="388"/>
    </row>
    <row r="8" spans="1:9" ht="3.75" customHeight="1" x14ac:dyDescent="0.4">
      <c r="A8" s="60"/>
      <c r="E8" s="65"/>
      <c r="F8" s="65"/>
      <c r="G8" s="65"/>
      <c r="H8" s="63"/>
      <c r="I8" s="65"/>
    </row>
    <row r="9" spans="1:9" ht="39" customHeight="1" x14ac:dyDescent="0.2">
      <c r="F9" s="66"/>
    </row>
    <row r="10" spans="1:9" ht="18.75" x14ac:dyDescent="0.4">
      <c r="A10" s="67"/>
      <c r="B10" s="68"/>
      <c r="C10" s="68"/>
      <c r="D10" s="68"/>
      <c r="E10" s="69" t="s">
        <v>19</v>
      </c>
      <c r="F10" s="69" t="s">
        <v>22</v>
      </c>
      <c r="G10" s="70" t="s">
        <v>0</v>
      </c>
      <c r="H10" s="71" t="s">
        <v>17</v>
      </c>
      <c r="I10" s="71"/>
    </row>
    <row r="11" spans="1:9" ht="18.75" x14ac:dyDescent="0.4">
      <c r="A11" s="72"/>
      <c r="B11" s="72"/>
      <c r="C11" s="72"/>
      <c r="D11" s="72"/>
      <c r="E11" s="69" t="s">
        <v>20</v>
      </c>
      <c r="F11" s="69" t="s">
        <v>20</v>
      </c>
      <c r="G11" s="70" t="s">
        <v>18</v>
      </c>
      <c r="H11" s="73" t="s">
        <v>1</v>
      </c>
      <c r="I11" s="74" t="s">
        <v>16</v>
      </c>
    </row>
    <row r="12" spans="1:9" ht="15" x14ac:dyDescent="0.2">
      <c r="A12" s="72"/>
      <c r="B12" s="72"/>
      <c r="C12" s="72"/>
      <c r="D12" s="72"/>
      <c r="E12" s="69" t="s">
        <v>2</v>
      </c>
      <c r="F12" s="69" t="s">
        <v>2</v>
      </c>
      <c r="G12" s="75"/>
      <c r="H12" s="391" t="s">
        <v>299</v>
      </c>
      <c r="I12" s="391"/>
    </row>
    <row r="13" spans="1:9" ht="15" x14ac:dyDescent="0.2">
      <c r="A13" s="72"/>
      <c r="B13" s="72"/>
      <c r="C13" s="72"/>
      <c r="D13" s="72"/>
      <c r="E13" s="69"/>
      <c r="F13" s="69"/>
      <c r="G13" s="75"/>
      <c r="H13" s="25"/>
      <c r="I13" s="76"/>
    </row>
    <row r="14" spans="1:9" ht="18.75" x14ac:dyDescent="0.4">
      <c r="A14" s="77" t="s">
        <v>21</v>
      </c>
      <c r="B14" s="77"/>
      <c r="C14" s="78"/>
      <c r="D14" s="79"/>
      <c r="E14" s="80"/>
      <c r="F14" s="80"/>
      <c r="G14" s="81"/>
      <c r="H14" s="72"/>
      <c r="I14" s="72"/>
    </row>
    <row r="15" spans="1:9" ht="19.5" x14ac:dyDescent="0.4">
      <c r="A15" s="82" t="s">
        <v>3</v>
      </c>
      <c r="B15" s="77"/>
      <c r="C15" s="78"/>
      <c r="D15" s="79"/>
      <c r="E15" s="302">
        <v>5654000</v>
      </c>
      <c r="F15" s="303">
        <v>17303952.190000001</v>
      </c>
      <c r="G15" s="26">
        <f>H15+I15</f>
        <v>18276262.530000001</v>
      </c>
      <c r="H15" s="302">
        <v>17268635.800000001</v>
      </c>
      <c r="I15" s="302">
        <v>1007626.73</v>
      </c>
    </row>
    <row r="16" spans="1:9" ht="16.5" x14ac:dyDescent="0.35">
      <c r="A16" s="2"/>
      <c r="B16" s="68"/>
      <c r="C16" s="68"/>
      <c r="D16" s="68"/>
      <c r="E16" s="83"/>
      <c r="F16" s="83"/>
      <c r="G16" s="83"/>
      <c r="H16" s="83"/>
      <c r="I16" s="83"/>
    </row>
    <row r="17" spans="1:9" ht="19.5" x14ac:dyDescent="0.4">
      <c r="A17" s="82" t="s">
        <v>4</v>
      </c>
      <c r="B17" s="3"/>
      <c r="C17" s="3"/>
      <c r="D17" s="3"/>
      <c r="E17" s="302">
        <v>5654000</v>
      </c>
      <c r="F17" s="303">
        <v>17303952.190000001</v>
      </c>
      <c r="G17" s="26">
        <f>H17+I17</f>
        <v>18522883.16</v>
      </c>
      <c r="H17" s="302">
        <v>17351443.16</v>
      </c>
      <c r="I17" s="302">
        <v>1171440</v>
      </c>
    </row>
    <row r="18" spans="1:9" ht="18" x14ac:dyDescent="0.35">
      <c r="A18" s="2"/>
      <c r="B18" s="3"/>
      <c r="C18" s="3"/>
      <c r="D18" s="3"/>
      <c r="E18" s="26"/>
      <c r="F18" s="27"/>
      <c r="G18" s="26"/>
      <c r="H18" s="28"/>
      <c r="I18" s="28"/>
    </row>
    <row r="19" spans="1:9" ht="18" x14ac:dyDescent="0.35">
      <c r="A19" s="2"/>
      <c r="B19" s="3"/>
      <c r="C19" s="3"/>
      <c r="D19" s="3"/>
      <c r="E19" s="84"/>
      <c r="F19" s="84"/>
      <c r="G19" s="85"/>
      <c r="H19" s="1"/>
      <c r="I19" s="1"/>
    </row>
    <row r="20" spans="1:9" ht="19.5" x14ac:dyDescent="0.4">
      <c r="A20" s="86" t="s">
        <v>14</v>
      </c>
      <c r="B20" s="84"/>
      <c r="C20" s="84"/>
      <c r="D20" s="84"/>
      <c r="E20" s="84"/>
      <c r="F20" s="84"/>
      <c r="G20" s="87"/>
      <c r="H20" s="85"/>
      <c r="I20" s="85"/>
    </row>
    <row r="21" spans="1:9" ht="18" x14ac:dyDescent="0.35">
      <c r="A21" s="84"/>
      <c r="B21" s="84"/>
      <c r="C21" s="88" t="s">
        <v>115</v>
      </c>
      <c r="D21" s="84"/>
      <c r="E21" s="84"/>
      <c r="F21" s="84"/>
      <c r="G21" s="29">
        <f>H21+I21</f>
        <v>0</v>
      </c>
      <c r="H21" s="30">
        <v>0</v>
      </c>
      <c r="I21" s="30">
        <v>0</v>
      </c>
    </row>
    <row r="22" spans="1:9" ht="18" x14ac:dyDescent="0.35">
      <c r="A22" s="84"/>
      <c r="B22" s="84"/>
      <c r="C22" s="88"/>
      <c r="D22" s="84"/>
      <c r="E22" s="84"/>
      <c r="F22" s="84"/>
      <c r="G22" s="29"/>
      <c r="H22" s="30"/>
      <c r="I22" s="30"/>
    </row>
    <row r="23" spans="1:9" ht="22.5" x14ac:dyDescent="0.45">
      <c r="A23" s="89" t="s">
        <v>116</v>
      </c>
      <c r="B23" s="89"/>
      <c r="C23" s="90"/>
      <c r="D23" s="89"/>
      <c r="E23" s="89"/>
      <c r="F23" s="89"/>
      <c r="G23" s="91">
        <f>G17-G15-G21</f>
        <v>246620.62999999896</v>
      </c>
      <c r="H23" s="91">
        <f>H17-H15-H21</f>
        <v>82807.359999999404</v>
      </c>
      <c r="I23" s="91">
        <f>I17-I15-I21</f>
        <v>163813.27000000002</v>
      </c>
    </row>
    <row r="25" spans="1:9" x14ac:dyDescent="0.2">
      <c r="H25" s="92"/>
    </row>
    <row r="27" spans="1:9" ht="19.5" x14ac:dyDescent="0.4">
      <c r="A27" s="77" t="s">
        <v>5</v>
      </c>
      <c r="B27" s="77" t="s">
        <v>117</v>
      </c>
      <c r="C27" s="77"/>
      <c r="D27" s="3"/>
      <c r="E27" s="3"/>
      <c r="F27" s="72"/>
      <c r="G27" s="93">
        <f>SUM(G28:G30)</f>
        <v>246620.63</v>
      </c>
      <c r="H27" s="94"/>
      <c r="I27" s="95"/>
    </row>
    <row r="28" spans="1:9" ht="18.75" x14ac:dyDescent="0.4">
      <c r="A28" s="96"/>
      <c r="B28" s="96"/>
      <c r="C28" s="97" t="s">
        <v>28</v>
      </c>
      <c r="D28" s="98"/>
      <c r="E28" s="99"/>
      <c r="F28" s="92" t="s">
        <v>6</v>
      </c>
      <c r="G28" s="30">
        <v>40000</v>
      </c>
      <c r="H28" s="94"/>
      <c r="I28" s="95"/>
    </row>
    <row r="29" spans="1:9" ht="18.75" x14ac:dyDescent="0.4">
      <c r="A29" s="96"/>
      <c r="B29" s="96"/>
      <c r="C29" s="97"/>
      <c r="D29" s="98"/>
      <c r="E29" s="99"/>
      <c r="F29" s="92" t="s">
        <v>7</v>
      </c>
      <c r="G29" s="30">
        <v>206620.63</v>
      </c>
      <c r="H29" s="94"/>
      <c r="I29" s="95"/>
    </row>
    <row r="30" spans="1:9" ht="18.75" x14ac:dyDescent="0.4">
      <c r="A30" s="96"/>
      <c r="B30" s="96"/>
      <c r="C30" s="97" t="s">
        <v>29</v>
      </c>
      <c r="D30" s="98"/>
      <c r="E30" s="99"/>
      <c r="F30" s="92" t="s">
        <v>235</v>
      </c>
      <c r="G30" s="100">
        <v>0</v>
      </c>
      <c r="H30" s="101"/>
      <c r="I30" s="95"/>
    </row>
    <row r="31" spans="1:9" x14ac:dyDescent="0.2">
      <c r="A31" s="396"/>
      <c r="B31" s="397"/>
      <c r="C31" s="397"/>
      <c r="D31" s="397"/>
      <c r="E31" s="397"/>
      <c r="F31" s="397"/>
      <c r="G31" s="397"/>
      <c r="H31" s="397"/>
      <c r="I31" s="397"/>
    </row>
    <row r="32" spans="1:9" x14ac:dyDescent="0.2">
      <c r="A32" s="397"/>
      <c r="B32" s="397"/>
      <c r="C32" s="397"/>
      <c r="D32" s="397"/>
      <c r="E32" s="397"/>
      <c r="F32" s="397"/>
      <c r="G32" s="397"/>
      <c r="H32" s="397"/>
      <c r="I32" s="397"/>
    </row>
    <row r="33" spans="1:10" x14ac:dyDescent="0.2">
      <c r="A33" s="397"/>
      <c r="B33" s="397"/>
      <c r="C33" s="397"/>
      <c r="D33" s="397"/>
      <c r="E33" s="397"/>
      <c r="F33" s="397"/>
      <c r="G33" s="397"/>
      <c r="H33" s="397"/>
      <c r="I33" s="397"/>
    </row>
    <row r="34" spans="1:10" ht="19.5" x14ac:dyDescent="0.4">
      <c r="A34" s="77" t="s">
        <v>30</v>
      </c>
      <c r="B34" s="77" t="s">
        <v>31</v>
      </c>
      <c r="C34" s="77"/>
      <c r="D34" s="103"/>
      <c r="E34" s="81"/>
      <c r="F34" s="3"/>
      <c r="G34" s="104"/>
      <c r="H34" s="95"/>
      <c r="I34" s="95"/>
    </row>
    <row r="35" spans="1:10" ht="18.75" x14ac:dyDescent="0.4">
      <c r="A35" s="77"/>
      <c r="B35" s="77"/>
      <c r="C35" s="77"/>
      <c r="D35" s="103"/>
      <c r="F35" s="105" t="s">
        <v>119</v>
      </c>
      <c r="G35" s="106" t="s">
        <v>0</v>
      </c>
      <c r="H35" s="72"/>
      <c r="I35" s="107" t="s">
        <v>120</v>
      </c>
    </row>
    <row r="36" spans="1:10" ht="16.5" x14ac:dyDescent="0.35">
      <c r="A36" s="108" t="s">
        <v>32</v>
      </c>
      <c r="B36" s="109"/>
      <c r="C36" s="2"/>
      <c r="D36" s="109"/>
      <c r="E36" s="81"/>
      <c r="F36" s="110">
        <v>418000</v>
      </c>
      <c r="G36" s="110">
        <v>418000</v>
      </c>
      <c r="H36" s="305"/>
      <c r="I36" s="111">
        <f>G36/F36</f>
        <v>1</v>
      </c>
    </row>
    <row r="37" spans="1:10" ht="16.5" x14ac:dyDescent="0.35">
      <c r="A37" s="108" t="s">
        <v>121</v>
      </c>
      <c r="B37" s="109"/>
      <c r="C37" s="2"/>
      <c r="D37" s="112"/>
      <c r="E37" s="112"/>
      <c r="F37" s="110">
        <v>584000</v>
      </c>
      <c r="G37" s="110">
        <v>584069</v>
      </c>
      <c r="H37" s="305"/>
      <c r="I37" s="111">
        <f>G37/F37</f>
        <v>1.0001181506849315</v>
      </c>
    </row>
    <row r="38" spans="1:10" ht="16.5" x14ac:dyDescent="0.35">
      <c r="A38" s="108" t="s">
        <v>122</v>
      </c>
      <c r="B38" s="109"/>
      <c r="C38" s="2"/>
      <c r="D38" s="112"/>
      <c r="E38" s="112"/>
      <c r="F38" s="110">
        <v>0</v>
      </c>
      <c r="G38" s="110">
        <v>0</v>
      </c>
      <c r="H38" s="305"/>
      <c r="I38" s="114" t="s">
        <v>237</v>
      </c>
    </row>
    <row r="39" spans="1:10" ht="16.5" x14ac:dyDescent="0.35">
      <c r="A39" s="108" t="s">
        <v>232</v>
      </c>
      <c r="B39" s="109"/>
      <c r="C39" s="2"/>
      <c r="D39" s="81"/>
      <c r="E39" s="81"/>
      <c r="F39" s="110">
        <v>438000</v>
      </c>
      <c r="G39" s="110">
        <v>438000</v>
      </c>
      <c r="H39" s="305"/>
      <c r="I39" s="111">
        <f>G39/F39</f>
        <v>1</v>
      </c>
    </row>
    <row r="40" spans="1:10" ht="18" x14ac:dyDescent="0.35">
      <c r="A40" s="108" t="s">
        <v>233</v>
      </c>
      <c r="B40" s="115"/>
      <c r="C40" s="115"/>
      <c r="D40" s="81"/>
      <c r="E40" s="81"/>
      <c r="F40" s="158">
        <v>0</v>
      </c>
      <c r="G40" s="110">
        <v>0</v>
      </c>
      <c r="H40" s="305"/>
      <c r="I40" s="114" t="s">
        <v>237</v>
      </c>
    </row>
    <row r="41" spans="1:10" s="309" customFormat="1" x14ac:dyDescent="0.2">
      <c r="A41" s="402" t="s">
        <v>316</v>
      </c>
      <c r="B41" s="402"/>
      <c r="C41" s="402"/>
      <c r="D41" s="402"/>
      <c r="E41" s="402"/>
      <c r="F41" s="402"/>
      <c r="G41" s="402"/>
      <c r="H41" s="402"/>
      <c r="I41" s="402"/>
      <c r="J41" s="58"/>
    </row>
    <row r="42" spans="1:10" ht="18" x14ac:dyDescent="0.35">
      <c r="A42" s="108"/>
      <c r="B42" s="115"/>
      <c r="C42" s="115"/>
      <c r="D42" s="81"/>
      <c r="E42" s="81"/>
      <c r="F42" s="116"/>
      <c r="G42" s="110"/>
      <c r="H42" s="94"/>
      <c r="I42" s="111"/>
    </row>
    <row r="43" spans="1:10" ht="19.5" thickBot="1" x14ac:dyDescent="0.45">
      <c r="A43" s="77" t="s">
        <v>11</v>
      </c>
      <c r="B43" s="77" t="s">
        <v>12</v>
      </c>
      <c r="C43" s="79"/>
      <c r="D43" s="81"/>
      <c r="E43" s="81"/>
      <c r="F43" s="118"/>
      <c r="G43" s="119"/>
      <c r="H43" s="394" t="s">
        <v>123</v>
      </c>
      <c r="I43" s="395"/>
    </row>
    <row r="44" spans="1:10" ht="18.75" thickTop="1" x14ac:dyDescent="0.35">
      <c r="A44" s="281"/>
      <c r="B44" s="282"/>
      <c r="C44" s="283"/>
      <c r="D44" s="282"/>
      <c r="E44" s="284" t="s">
        <v>297</v>
      </c>
      <c r="F44" s="285" t="s">
        <v>9</v>
      </c>
      <c r="G44" s="286" t="s">
        <v>10</v>
      </c>
      <c r="H44" s="287" t="s">
        <v>13</v>
      </c>
      <c r="I44" s="288" t="s">
        <v>124</v>
      </c>
    </row>
    <row r="45" spans="1:10" x14ac:dyDescent="0.2">
      <c r="A45" s="289"/>
      <c r="B45" s="290"/>
      <c r="C45" s="290"/>
      <c r="D45" s="290"/>
      <c r="E45" s="289"/>
      <c r="F45" s="390"/>
      <c r="G45" s="291"/>
      <c r="H45" s="292">
        <v>40908</v>
      </c>
      <c r="I45" s="293">
        <v>40908</v>
      </c>
    </row>
    <row r="46" spans="1:10" x14ac:dyDescent="0.2">
      <c r="A46" s="289"/>
      <c r="B46" s="290"/>
      <c r="C46" s="290"/>
      <c r="D46" s="290"/>
      <c r="E46" s="289"/>
      <c r="F46" s="390"/>
      <c r="G46" s="294"/>
      <c r="H46" s="294"/>
      <c r="I46" s="295"/>
    </row>
    <row r="47" spans="1:10" ht="13.5" thickBot="1" x14ac:dyDescent="0.25">
      <c r="A47" s="296"/>
      <c r="B47" s="297"/>
      <c r="C47" s="297"/>
      <c r="D47" s="297"/>
      <c r="E47" s="296"/>
      <c r="F47" s="298"/>
      <c r="G47" s="299"/>
      <c r="H47" s="299"/>
      <c r="I47" s="300"/>
    </row>
    <row r="48" spans="1:10" ht="13.5" thickTop="1" x14ac:dyDescent="0.2">
      <c r="A48" s="120"/>
      <c r="B48" s="121"/>
      <c r="C48" s="121" t="s">
        <v>6</v>
      </c>
      <c r="D48" s="121"/>
      <c r="E48" s="122">
        <v>300</v>
      </c>
      <c r="F48" s="123">
        <v>3700</v>
      </c>
      <c r="G48" s="124">
        <v>4000</v>
      </c>
      <c r="H48" s="124">
        <f>E48+F48-G48</f>
        <v>0</v>
      </c>
      <c r="I48" s="125">
        <f>H48</f>
        <v>0</v>
      </c>
    </row>
    <row r="49" spans="1:9" x14ac:dyDescent="0.2">
      <c r="A49" s="126"/>
      <c r="B49" s="127"/>
      <c r="C49" s="127" t="s">
        <v>8</v>
      </c>
      <c r="D49" s="127"/>
      <c r="E49" s="128">
        <v>112605.51</v>
      </c>
      <c r="F49" s="129">
        <v>75851</v>
      </c>
      <c r="G49" s="130">
        <v>138256.34</v>
      </c>
      <c r="H49" s="130">
        <f>E49+F49-G49</f>
        <v>50200.170000000013</v>
      </c>
      <c r="I49" s="131">
        <v>21065.22</v>
      </c>
    </row>
    <row r="50" spans="1:9" x14ac:dyDescent="0.2">
      <c r="A50" s="126"/>
      <c r="B50" s="127"/>
      <c r="C50" s="127" t="s">
        <v>7</v>
      </c>
      <c r="D50" s="127"/>
      <c r="E50" s="128">
        <v>0</v>
      </c>
      <c r="F50" s="129">
        <v>1897.15</v>
      </c>
      <c r="G50" s="130">
        <v>0</v>
      </c>
      <c r="H50" s="130">
        <f t="shared" ref="H50:H51" si="0">E50+F50-G50</f>
        <v>1897.15</v>
      </c>
      <c r="I50" s="131">
        <f>H50</f>
        <v>1897.15</v>
      </c>
    </row>
    <row r="51" spans="1:9" x14ac:dyDescent="0.2">
      <c r="A51" s="126"/>
      <c r="B51" s="127"/>
      <c r="C51" s="127" t="s">
        <v>15</v>
      </c>
      <c r="D51" s="127"/>
      <c r="E51" s="128">
        <v>397043.16</v>
      </c>
      <c r="F51" s="129">
        <v>586119</v>
      </c>
      <c r="G51" s="130">
        <v>438000</v>
      </c>
      <c r="H51" s="130">
        <f t="shared" si="0"/>
        <v>545162.15999999992</v>
      </c>
      <c r="I51" s="131">
        <f>H51</f>
        <v>545162.15999999992</v>
      </c>
    </row>
    <row r="52" spans="1:9" ht="18.75" thickBot="1" x14ac:dyDescent="0.4">
      <c r="A52" s="132" t="s">
        <v>2</v>
      </c>
      <c r="B52" s="133"/>
      <c r="C52" s="133"/>
      <c r="D52" s="133"/>
      <c r="E52" s="134">
        <f>E48+E49+E50+E51</f>
        <v>509948.67</v>
      </c>
      <c r="F52" s="135">
        <f>F48+F49+F50+F51</f>
        <v>667567.15</v>
      </c>
      <c r="G52" s="135">
        <f>G48+G49+G50+G51</f>
        <v>580256.34</v>
      </c>
      <c r="H52" s="135">
        <f>H48+H49+H50+H51</f>
        <v>597259.48</v>
      </c>
      <c r="I52" s="136">
        <f>I48+I49+I50+I51</f>
        <v>568124.52999999991</v>
      </c>
    </row>
    <row r="53" spans="1:9" ht="18.75" thickTop="1" x14ac:dyDescent="0.35">
      <c r="A53" s="137"/>
      <c r="B53" s="115"/>
      <c r="C53" s="115"/>
      <c r="D53" s="81"/>
      <c r="E53" s="81"/>
      <c r="F53" s="118"/>
      <c r="G53" s="119"/>
      <c r="H53" s="138"/>
      <c r="I53" s="138"/>
    </row>
    <row r="54" spans="1:9" x14ac:dyDescent="0.2">
      <c r="A54" s="56"/>
      <c r="B54" s="56"/>
      <c r="C54" s="56"/>
      <c r="D54" s="56"/>
      <c r="E54" s="56"/>
      <c r="F54" s="56"/>
      <c r="G54" s="56"/>
      <c r="H54" s="56"/>
      <c r="I54" s="56"/>
    </row>
    <row r="55" spans="1:9" x14ac:dyDescent="0.2">
      <c r="A55" s="56"/>
      <c r="B55" s="56"/>
      <c r="C55" s="56"/>
      <c r="D55" s="56"/>
      <c r="E55" s="56"/>
      <c r="F55" s="56"/>
      <c r="G55" s="56"/>
      <c r="H55" s="56"/>
      <c r="I55" s="56"/>
    </row>
    <row r="56" spans="1:9" x14ac:dyDescent="0.2">
      <c r="A56" s="144"/>
      <c r="B56" s="144"/>
      <c r="C56" s="144"/>
      <c r="D56" s="144"/>
      <c r="E56" s="144"/>
      <c r="F56" s="144"/>
      <c r="G56" s="144"/>
      <c r="H56" s="144"/>
      <c r="I56" s="144"/>
    </row>
    <row r="57" spans="1:9" x14ac:dyDescent="0.2">
      <c r="A57" s="144"/>
      <c r="B57" s="144"/>
      <c r="C57" s="144"/>
      <c r="D57" s="144"/>
      <c r="E57" s="144"/>
      <c r="F57" s="144"/>
      <c r="G57" s="144"/>
      <c r="H57" s="144"/>
      <c r="I57" s="144"/>
    </row>
  </sheetData>
  <mergeCells count="11">
    <mergeCell ref="A2:D2"/>
    <mergeCell ref="E2:I2"/>
    <mergeCell ref="E3:I3"/>
    <mergeCell ref="E4:I4"/>
    <mergeCell ref="H43:I43"/>
    <mergeCell ref="F45:F46"/>
    <mergeCell ref="E5:I5"/>
    <mergeCell ref="E7:I7"/>
    <mergeCell ref="H12:I12"/>
    <mergeCell ref="A31:I33"/>
    <mergeCell ref="A41:I41"/>
  </mergeCells>
  <phoneticPr fontId="10" type="noConversion"/>
  <printOptions horizontalCentered="1"/>
  <pageMargins left="0.78740157480314965" right="0" top="0.59055118110236227" bottom="0.39370078740157483" header="0.51181102362204722" footer="0.51181102362204722"/>
  <pageSetup paperSize="9" scale="85" firstPageNumber="313" orientation="portrait" useFirstPageNumber="1" r:id="rId1"/>
  <headerFooter alignWithMargins="0">
    <oddFooter>&amp;L&amp;"Arial,Kurzíva"&amp;9Zastupitelstvo Olomouckého kraje 29.6.2012
5.- Rozpočet Olomouckého kraje 2011-závěrečný účet 
Příloha č.14: Financování hospodaření příspěvkových organizací Olomouckého kraje&amp;R&amp;"Arial,Kurzíva"&amp;9Strana &amp;P (celkem 470)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1"/>
  <dimension ref="A1:J58"/>
  <sheetViews>
    <sheetView zoomScale="110" zoomScaleNormal="110" workbookViewId="0">
      <selection activeCell="G30" sqref="G30"/>
    </sheetView>
  </sheetViews>
  <sheetFormatPr defaultRowHeight="12.75" x14ac:dyDescent="0.2"/>
  <cols>
    <col min="1" max="1" width="7.5703125" style="55" customWidth="1"/>
    <col min="2" max="2" width="2.5703125" style="55" customWidth="1"/>
    <col min="3" max="3" width="8.42578125" style="55" customWidth="1"/>
    <col min="4" max="4" width="8.28515625" style="55" customWidth="1"/>
    <col min="5" max="5" width="14.7109375" style="55" customWidth="1"/>
    <col min="6" max="6" width="15.5703125" style="55" customWidth="1"/>
    <col min="7" max="8" width="14.7109375" style="55" customWidth="1"/>
    <col min="9" max="9" width="15.140625" style="55" customWidth="1"/>
    <col min="10" max="10" width="18.85546875" style="56" customWidth="1"/>
    <col min="11" max="11" width="17.28515625" style="56" customWidth="1"/>
    <col min="12" max="16384" width="9.140625" style="56"/>
  </cols>
  <sheetData>
    <row r="1" spans="1:9" ht="19.5" x14ac:dyDescent="0.4">
      <c r="A1" s="53" t="s">
        <v>26</v>
      </c>
      <c r="B1" s="54"/>
      <c r="C1" s="54"/>
      <c r="D1" s="54"/>
    </row>
    <row r="2" spans="1:9" ht="19.5" x14ac:dyDescent="0.4">
      <c r="A2" s="385" t="s">
        <v>112</v>
      </c>
      <c r="B2" s="385"/>
      <c r="C2" s="385"/>
      <c r="D2" s="385"/>
      <c r="E2" s="403" t="s">
        <v>136</v>
      </c>
      <c r="F2" s="403"/>
      <c r="G2" s="403"/>
      <c r="H2" s="403"/>
      <c r="I2" s="403"/>
    </row>
    <row r="3" spans="1:9" ht="9.75" customHeight="1" x14ac:dyDescent="0.4">
      <c r="A3" s="57"/>
      <c r="B3" s="57"/>
      <c r="C3" s="57"/>
      <c r="D3" s="57"/>
      <c r="E3" s="388" t="s">
        <v>113</v>
      </c>
      <c r="F3" s="388"/>
      <c r="G3" s="388"/>
      <c r="H3" s="388"/>
      <c r="I3" s="388"/>
    </row>
    <row r="4" spans="1:9" ht="15.75" x14ac:dyDescent="0.25">
      <c r="A4" s="59" t="s">
        <v>27</v>
      </c>
      <c r="E4" s="401" t="s">
        <v>191</v>
      </c>
      <c r="F4" s="401"/>
      <c r="G4" s="401"/>
      <c r="H4" s="401"/>
      <c r="I4" s="401"/>
    </row>
    <row r="5" spans="1:9" ht="9.75" customHeight="1" x14ac:dyDescent="0.25">
      <c r="A5" s="59"/>
      <c r="E5" s="388" t="s">
        <v>113</v>
      </c>
      <c r="F5" s="388"/>
      <c r="G5" s="388"/>
      <c r="H5" s="388"/>
      <c r="I5" s="388"/>
    </row>
    <row r="6" spans="1:9" ht="19.5" x14ac:dyDescent="0.4">
      <c r="A6" s="60" t="s">
        <v>24</v>
      </c>
      <c r="E6" s="61" t="s">
        <v>192</v>
      </c>
      <c r="F6" s="62"/>
      <c r="G6" s="63" t="s">
        <v>39</v>
      </c>
      <c r="H6" s="64">
        <v>1201</v>
      </c>
    </row>
    <row r="7" spans="1:9" ht="7.5" customHeight="1" x14ac:dyDescent="0.4">
      <c r="A7" s="60"/>
      <c r="E7" s="388" t="s">
        <v>114</v>
      </c>
      <c r="F7" s="388"/>
      <c r="G7" s="388"/>
      <c r="H7" s="388"/>
      <c r="I7" s="388"/>
    </row>
    <row r="8" spans="1:9" ht="3.75" customHeight="1" x14ac:dyDescent="0.4">
      <c r="A8" s="60"/>
      <c r="E8" s="65"/>
      <c r="F8" s="65"/>
      <c r="G8" s="65"/>
      <c r="H8" s="63"/>
      <c r="I8" s="65"/>
    </row>
    <row r="9" spans="1:9" ht="37.5" customHeight="1" x14ac:dyDescent="0.2">
      <c r="F9" s="66"/>
    </row>
    <row r="10" spans="1:9" ht="18.75" x14ac:dyDescent="0.4">
      <c r="A10" s="67"/>
      <c r="B10" s="68"/>
      <c r="C10" s="68"/>
      <c r="D10" s="68"/>
      <c r="E10" s="69" t="s">
        <v>19</v>
      </c>
      <c r="F10" s="69" t="s">
        <v>22</v>
      </c>
      <c r="G10" s="70" t="s">
        <v>0</v>
      </c>
      <c r="H10" s="71" t="s">
        <v>17</v>
      </c>
      <c r="I10" s="71"/>
    </row>
    <row r="11" spans="1:9" ht="18.75" x14ac:dyDescent="0.4">
      <c r="A11" s="72"/>
      <c r="B11" s="72"/>
      <c r="C11" s="72"/>
      <c r="D11" s="72"/>
      <c r="E11" s="69" t="s">
        <v>20</v>
      </c>
      <c r="F11" s="69" t="s">
        <v>20</v>
      </c>
      <c r="G11" s="70" t="s">
        <v>18</v>
      </c>
      <c r="H11" s="73" t="s">
        <v>1</v>
      </c>
      <c r="I11" s="74" t="s">
        <v>16</v>
      </c>
    </row>
    <row r="12" spans="1:9" ht="15" x14ac:dyDescent="0.2">
      <c r="A12" s="72"/>
      <c r="B12" s="72"/>
      <c r="C12" s="72"/>
      <c r="D12" s="72"/>
      <c r="E12" s="69" t="s">
        <v>2</v>
      </c>
      <c r="F12" s="69" t="s">
        <v>2</v>
      </c>
      <c r="G12" s="75"/>
      <c r="H12" s="391" t="s">
        <v>299</v>
      </c>
      <c r="I12" s="391"/>
    </row>
    <row r="13" spans="1:9" ht="15" x14ac:dyDescent="0.2">
      <c r="A13" s="72"/>
      <c r="B13" s="72"/>
      <c r="C13" s="72"/>
      <c r="D13" s="72"/>
      <c r="E13" s="69"/>
      <c r="F13" s="69"/>
      <c r="G13" s="75"/>
      <c r="H13" s="25"/>
      <c r="I13" s="76"/>
    </row>
    <row r="14" spans="1:9" ht="18.75" x14ac:dyDescent="0.4">
      <c r="A14" s="77" t="s">
        <v>21</v>
      </c>
      <c r="B14" s="77"/>
      <c r="C14" s="78"/>
      <c r="D14" s="79"/>
      <c r="E14" s="80"/>
      <c r="F14" s="80"/>
      <c r="G14" s="81"/>
      <c r="H14" s="72"/>
      <c r="I14" s="72"/>
    </row>
    <row r="15" spans="1:9" ht="19.5" x14ac:dyDescent="0.4">
      <c r="A15" s="82" t="s">
        <v>3</v>
      </c>
      <c r="B15" s="77"/>
      <c r="C15" s="78"/>
      <c r="D15" s="79"/>
      <c r="E15" s="302">
        <v>8534000</v>
      </c>
      <c r="F15" s="303">
        <v>28438330.199999999</v>
      </c>
      <c r="G15" s="26">
        <f>H15+I15</f>
        <v>28438330.199999999</v>
      </c>
      <c r="H15" s="302">
        <v>27267631.629999999</v>
      </c>
      <c r="I15" s="302">
        <v>1170698.57</v>
      </c>
    </row>
    <row r="16" spans="1:9" ht="16.5" x14ac:dyDescent="0.35">
      <c r="A16" s="2"/>
      <c r="B16" s="68"/>
      <c r="C16" s="68"/>
      <c r="D16" s="68"/>
      <c r="E16" s="83"/>
      <c r="F16" s="83"/>
      <c r="G16" s="83"/>
      <c r="H16" s="83"/>
      <c r="I16" s="83"/>
    </row>
    <row r="17" spans="1:9" ht="19.5" x14ac:dyDescent="0.4">
      <c r="A17" s="82" t="s">
        <v>4</v>
      </c>
      <c r="B17" s="3"/>
      <c r="C17" s="3"/>
      <c r="D17" s="3"/>
      <c r="E17" s="302">
        <v>8534000</v>
      </c>
      <c r="F17" s="303">
        <v>29235815.829999998</v>
      </c>
      <c r="G17" s="26">
        <f>H17+I17</f>
        <v>28529887.300000001</v>
      </c>
      <c r="H17" s="302">
        <v>27008360.77</v>
      </c>
      <c r="I17" s="302">
        <v>1521526.53</v>
      </c>
    </row>
    <row r="18" spans="1:9" ht="18" x14ac:dyDescent="0.35">
      <c r="A18" s="2"/>
      <c r="B18" s="3"/>
      <c r="C18" s="3"/>
      <c r="D18" s="3"/>
      <c r="E18" s="26"/>
      <c r="F18" s="27"/>
      <c r="G18" s="26"/>
      <c r="H18" s="28"/>
      <c r="I18" s="28"/>
    </row>
    <row r="19" spans="1:9" ht="18" x14ac:dyDescent="0.35">
      <c r="A19" s="2"/>
      <c r="B19" s="3"/>
      <c r="C19" s="3"/>
      <c r="D19" s="3"/>
      <c r="E19" s="84"/>
      <c r="F19" s="84"/>
      <c r="G19" s="85"/>
      <c r="H19" s="1"/>
      <c r="I19" s="1"/>
    </row>
    <row r="20" spans="1:9" ht="19.5" x14ac:dyDescent="0.4">
      <c r="A20" s="86" t="s">
        <v>14</v>
      </c>
      <c r="B20" s="84"/>
      <c r="C20" s="84"/>
      <c r="D20" s="84"/>
      <c r="E20" s="84"/>
      <c r="F20" s="84"/>
      <c r="G20" s="87"/>
      <c r="H20" s="85"/>
      <c r="I20" s="85"/>
    </row>
    <row r="21" spans="1:9" ht="18" x14ac:dyDescent="0.35">
      <c r="A21" s="84"/>
      <c r="B21" s="84"/>
      <c r="C21" s="88" t="s">
        <v>115</v>
      </c>
      <c r="D21" s="84"/>
      <c r="E21" s="84"/>
      <c r="F21" s="84"/>
      <c r="G21" s="29">
        <f>H21+I21</f>
        <v>0</v>
      </c>
      <c r="H21" s="30">
        <v>0</v>
      </c>
      <c r="I21" s="30">
        <v>0</v>
      </c>
    </row>
    <row r="22" spans="1:9" ht="18" x14ac:dyDescent="0.35">
      <c r="A22" s="84"/>
      <c r="B22" s="84"/>
      <c r="C22" s="88"/>
      <c r="D22" s="84"/>
      <c r="E22" s="84"/>
      <c r="F22" s="84"/>
      <c r="G22" s="29"/>
      <c r="H22" s="30"/>
      <c r="I22" s="30"/>
    </row>
    <row r="23" spans="1:9" ht="22.5" x14ac:dyDescent="0.45">
      <c r="A23" s="89" t="s">
        <v>116</v>
      </c>
      <c r="B23" s="89"/>
      <c r="C23" s="90"/>
      <c r="D23" s="89"/>
      <c r="E23" s="89"/>
      <c r="F23" s="89"/>
      <c r="G23" s="91">
        <f>G17-G15-G21</f>
        <v>91557.10000000149</v>
      </c>
      <c r="H23" s="91">
        <f>H17-H15-H21</f>
        <v>-259270.8599999994</v>
      </c>
      <c r="I23" s="91">
        <f>I17-I15-I21</f>
        <v>350827.95999999996</v>
      </c>
    </row>
    <row r="25" spans="1:9" x14ac:dyDescent="0.2">
      <c r="H25" s="92"/>
    </row>
    <row r="27" spans="1:9" ht="19.5" x14ac:dyDescent="0.4">
      <c r="A27" s="77" t="s">
        <v>5</v>
      </c>
      <c r="B27" s="77" t="s">
        <v>117</v>
      </c>
      <c r="C27" s="77"/>
      <c r="D27" s="3"/>
      <c r="E27" s="3"/>
      <c r="F27" s="72"/>
      <c r="G27" s="93">
        <f>SUM(G28:G30)</f>
        <v>91557.1</v>
      </c>
      <c r="H27" s="94"/>
      <c r="I27" s="95"/>
    </row>
    <row r="28" spans="1:9" ht="18.75" x14ac:dyDescent="0.4">
      <c r="A28" s="96"/>
      <c r="B28" s="96"/>
      <c r="C28" s="97" t="s">
        <v>28</v>
      </c>
      <c r="D28" s="98"/>
      <c r="E28" s="99"/>
      <c r="F28" s="92" t="s">
        <v>6</v>
      </c>
      <c r="G28" s="30">
        <v>25000</v>
      </c>
      <c r="H28" s="94"/>
      <c r="I28" s="95"/>
    </row>
    <row r="29" spans="1:9" ht="18.75" x14ac:dyDescent="0.4">
      <c r="A29" s="96"/>
      <c r="B29" s="96"/>
      <c r="C29" s="97"/>
      <c r="D29" s="98"/>
      <c r="E29" s="99"/>
      <c r="F29" s="92" t="s">
        <v>7</v>
      </c>
      <c r="G29" s="30">
        <v>66557.100000000006</v>
      </c>
      <c r="H29" s="94"/>
      <c r="I29" s="95"/>
    </row>
    <row r="30" spans="1:9" ht="18.75" x14ac:dyDescent="0.4">
      <c r="A30" s="96"/>
      <c r="B30" s="96"/>
      <c r="C30" s="97" t="s">
        <v>29</v>
      </c>
      <c r="D30" s="98"/>
      <c r="E30" s="99"/>
      <c r="F30" s="92" t="s">
        <v>235</v>
      </c>
      <c r="G30" s="100">
        <v>0</v>
      </c>
      <c r="H30" s="101"/>
      <c r="I30" s="95"/>
    </row>
    <row r="31" spans="1:9" x14ac:dyDescent="0.2">
      <c r="A31" s="396"/>
      <c r="B31" s="397"/>
      <c r="C31" s="397"/>
      <c r="D31" s="397"/>
      <c r="E31" s="397"/>
      <c r="F31" s="397"/>
      <c r="G31" s="397"/>
      <c r="H31" s="397"/>
      <c r="I31" s="397"/>
    </row>
    <row r="32" spans="1:9" x14ac:dyDescent="0.2">
      <c r="A32" s="397"/>
      <c r="B32" s="397"/>
      <c r="C32" s="397"/>
      <c r="D32" s="397"/>
      <c r="E32" s="397"/>
      <c r="F32" s="397"/>
      <c r="G32" s="397"/>
      <c r="H32" s="397"/>
      <c r="I32" s="397"/>
    </row>
    <row r="33" spans="1:10" x14ac:dyDescent="0.2">
      <c r="A33" s="397"/>
      <c r="B33" s="397"/>
      <c r="C33" s="397"/>
      <c r="D33" s="397"/>
      <c r="E33" s="397"/>
      <c r="F33" s="397"/>
      <c r="G33" s="397"/>
      <c r="H33" s="397"/>
      <c r="I33" s="397"/>
    </row>
    <row r="34" spans="1:10" ht="19.5" x14ac:dyDescent="0.4">
      <c r="A34" s="77" t="s">
        <v>30</v>
      </c>
      <c r="B34" s="77" t="s">
        <v>31</v>
      </c>
      <c r="C34" s="77"/>
      <c r="D34" s="103"/>
      <c r="E34" s="81"/>
      <c r="F34" s="3"/>
      <c r="G34" s="104"/>
      <c r="H34" s="95"/>
      <c r="I34" s="95"/>
    </row>
    <row r="35" spans="1:10" ht="18.75" x14ac:dyDescent="0.4">
      <c r="A35" s="77"/>
      <c r="B35" s="77"/>
      <c r="C35" s="77"/>
      <c r="D35" s="103"/>
      <c r="F35" s="105" t="s">
        <v>119</v>
      </c>
      <c r="G35" s="106" t="s">
        <v>0</v>
      </c>
      <c r="H35" s="72"/>
      <c r="I35" s="107" t="s">
        <v>120</v>
      </c>
    </row>
    <row r="36" spans="1:10" s="147" customFormat="1" ht="16.5" x14ac:dyDescent="0.35">
      <c r="A36" s="108" t="s">
        <v>32</v>
      </c>
      <c r="B36" s="109"/>
      <c r="C36" s="2"/>
      <c r="D36" s="109"/>
      <c r="E36" s="81"/>
      <c r="F36" s="110">
        <v>22000</v>
      </c>
      <c r="G36" s="110">
        <v>22000</v>
      </c>
      <c r="H36" s="305"/>
      <c r="I36" s="111">
        <f>G36/F36</f>
        <v>1</v>
      </c>
    </row>
    <row r="37" spans="1:10" ht="16.5" x14ac:dyDescent="0.35">
      <c r="A37" s="108" t="s">
        <v>121</v>
      </c>
      <c r="B37" s="109"/>
      <c r="C37" s="2"/>
      <c r="D37" s="112"/>
      <c r="E37" s="112"/>
      <c r="F37" s="110">
        <v>2948940</v>
      </c>
      <c r="G37" s="110">
        <v>2948940</v>
      </c>
      <c r="H37" s="305"/>
      <c r="I37" s="111">
        <f>G37/F37</f>
        <v>1</v>
      </c>
    </row>
    <row r="38" spans="1:10" ht="16.5" x14ac:dyDescent="0.35">
      <c r="A38" s="108" t="s">
        <v>122</v>
      </c>
      <c r="B38" s="109"/>
      <c r="C38" s="2"/>
      <c r="D38" s="112"/>
      <c r="E38" s="112"/>
      <c r="F38" s="110">
        <v>0</v>
      </c>
      <c r="G38" s="110">
        <v>0</v>
      </c>
      <c r="H38" s="305"/>
      <c r="I38" s="114" t="s">
        <v>237</v>
      </c>
    </row>
    <row r="39" spans="1:10" ht="16.5" x14ac:dyDescent="0.35">
      <c r="A39" s="108" t="s">
        <v>232</v>
      </c>
      <c r="B39" s="109"/>
      <c r="C39" s="2"/>
      <c r="D39" s="81"/>
      <c r="E39" s="81"/>
      <c r="F39" s="110">
        <v>2212000</v>
      </c>
      <c r="G39" s="110">
        <v>2212000</v>
      </c>
      <c r="H39" s="305"/>
      <c r="I39" s="111">
        <f>G39/F39</f>
        <v>1</v>
      </c>
    </row>
    <row r="40" spans="1:10" ht="18" x14ac:dyDescent="0.35">
      <c r="A40" s="108" t="s">
        <v>233</v>
      </c>
      <c r="B40" s="115"/>
      <c r="C40" s="115"/>
      <c r="D40" s="81"/>
      <c r="E40" s="81"/>
      <c r="F40" s="116">
        <v>0</v>
      </c>
      <c r="G40" s="110">
        <v>0</v>
      </c>
      <c r="H40" s="305"/>
      <c r="I40" s="114" t="s">
        <v>237</v>
      </c>
    </row>
    <row r="41" spans="1:10" x14ac:dyDescent="0.2">
      <c r="A41" s="402"/>
      <c r="B41" s="398"/>
      <c r="C41" s="398"/>
      <c r="D41" s="398"/>
      <c r="E41" s="398"/>
      <c r="F41" s="398"/>
      <c r="G41" s="398"/>
      <c r="H41" s="398"/>
      <c r="I41" s="398"/>
      <c r="J41" s="58"/>
    </row>
    <row r="42" spans="1:10" x14ac:dyDescent="0.2">
      <c r="A42" s="398"/>
      <c r="B42" s="398"/>
      <c r="C42" s="398"/>
      <c r="D42" s="398"/>
      <c r="E42" s="398"/>
      <c r="F42" s="398"/>
      <c r="G42" s="398"/>
      <c r="H42" s="398"/>
      <c r="I42" s="398"/>
      <c r="J42" s="58"/>
    </row>
    <row r="43" spans="1:10" ht="18" x14ac:dyDescent="0.35">
      <c r="A43" s="108"/>
      <c r="B43" s="115"/>
      <c r="C43" s="115"/>
      <c r="D43" s="81"/>
      <c r="E43" s="81"/>
      <c r="F43" s="116"/>
      <c r="G43" s="110"/>
      <c r="H43" s="94"/>
      <c r="I43" s="111"/>
    </row>
    <row r="44" spans="1:10" ht="19.5" thickBot="1" x14ac:dyDescent="0.45">
      <c r="A44" s="77" t="s">
        <v>11</v>
      </c>
      <c r="B44" s="77" t="s">
        <v>12</v>
      </c>
      <c r="C44" s="79"/>
      <c r="D44" s="81"/>
      <c r="E44" s="81"/>
      <c r="F44" s="118"/>
      <c r="G44" s="119"/>
      <c r="H44" s="394" t="s">
        <v>123</v>
      </c>
      <c r="I44" s="395"/>
    </row>
    <row r="45" spans="1:10" ht="18.75" thickTop="1" x14ac:dyDescent="0.35">
      <c r="A45" s="281"/>
      <c r="B45" s="282"/>
      <c r="C45" s="283"/>
      <c r="D45" s="282"/>
      <c r="E45" s="284" t="s">
        <v>297</v>
      </c>
      <c r="F45" s="285" t="s">
        <v>9</v>
      </c>
      <c r="G45" s="286" t="s">
        <v>10</v>
      </c>
      <c r="H45" s="287" t="s">
        <v>13</v>
      </c>
      <c r="I45" s="288" t="s">
        <v>124</v>
      </c>
    </row>
    <row r="46" spans="1:10" x14ac:dyDescent="0.2">
      <c r="A46" s="289"/>
      <c r="B46" s="290"/>
      <c r="C46" s="290"/>
      <c r="D46" s="290"/>
      <c r="E46" s="289"/>
      <c r="F46" s="390"/>
      <c r="G46" s="291"/>
      <c r="H46" s="292">
        <v>40908</v>
      </c>
      <c r="I46" s="293">
        <v>40908</v>
      </c>
    </row>
    <row r="47" spans="1:10" x14ac:dyDescent="0.2">
      <c r="A47" s="289"/>
      <c r="B47" s="290"/>
      <c r="C47" s="290"/>
      <c r="D47" s="290"/>
      <c r="E47" s="289"/>
      <c r="F47" s="390"/>
      <c r="G47" s="294"/>
      <c r="H47" s="294"/>
      <c r="I47" s="295"/>
    </row>
    <row r="48" spans="1:10" ht="13.5" thickBot="1" x14ac:dyDescent="0.25">
      <c r="A48" s="296"/>
      <c r="B48" s="297"/>
      <c r="C48" s="297"/>
      <c r="D48" s="297"/>
      <c r="E48" s="296"/>
      <c r="F48" s="298"/>
      <c r="G48" s="299"/>
      <c r="H48" s="299"/>
      <c r="I48" s="300"/>
    </row>
    <row r="49" spans="1:9" s="83" customFormat="1" ht="13.5" thickTop="1" x14ac:dyDescent="0.2">
      <c r="A49" s="160"/>
      <c r="B49" s="161"/>
      <c r="C49" s="161" t="s">
        <v>6</v>
      </c>
      <c r="D49" s="161"/>
      <c r="E49" s="162">
        <v>20475</v>
      </c>
      <c r="F49" s="163">
        <v>0</v>
      </c>
      <c r="G49" s="164">
        <v>10800</v>
      </c>
      <c r="H49" s="164">
        <f>E49+F49-G49</f>
        <v>9675</v>
      </c>
      <c r="I49" s="165">
        <f>H49</f>
        <v>9675</v>
      </c>
    </row>
    <row r="50" spans="1:9" s="83" customFormat="1" x14ac:dyDescent="0.2">
      <c r="A50" s="166"/>
      <c r="B50" s="167"/>
      <c r="C50" s="167" t="s">
        <v>8</v>
      </c>
      <c r="D50" s="167"/>
      <c r="E50" s="168">
        <v>360080.28</v>
      </c>
      <c r="F50" s="169">
        <v>140466</v>
      </c>
      <c r="G50" s="148">
        <v>228232</v>
      </c>
      <c r="H50" s="148">
        <f>E50+F50-G50</f>
        <v>272314.28000000003</v>
      </c>
      <c r="I50" s="170">
        <v>160971.39000000001</v>
      </c>
    </row>
    <row r="51" spans="1:9" s="83" customFormat="1" x14ac:dyDescent="0.2">
      <c r="A51" s="166"/>
      <c r="B51" s="167"/>
      <c r="C51" s="167" t="s">
        <v>7</v>
      </c>
      <c r="D51" s="167"/>
      <c r="E51" s="168">
        <f>1069959.92+12000</f>
        <v>1081959.92</v>
      </c>
      <c r="F51" s="169">
        <f>4753.2+54900</f>
        <v>59653.2</v>
      </c>
      <c r="G51" s="148">
        <v>55250</v>
      </c>
      <c r="H51" s="148">
        <f t="shared" ref="H51:H52" si="0">E51+F51-G51</f>
        <v>1086363.1199999999</v>
      </c>
      <c r="I51" s="170">
        <f>1064156.02+11650</f>
        <v>1075806.02</v>
      </c>
    </row>
    <row r="52" spans="1:9" s="83" customFormat="1" x14ac:dyDescent="0.2">
      <c r="A52" s="166"/>
      <c r="B52" s="167"/>
      <c r="C52" s="167" t="s">
        <v>15</v>
      </c>
      <c r="D52" s="167"/>
      <c r="E52" s="168">
        <v>1071943.1000000001</v>
      </c>
      <c r="F52" s="169">
        <v>2953964</v>
      </c>
      <c r="G52" s="148">
        <v>2582323</v>
      </c>
      <c r="H52" s="148">
        <f t="shared" si="0"/>
        <v>1443584.1</v>
      </c>
      <c r="I52" s="170">
        <f>H52</f>
        <v>1443584.1</v>
      </c>
    </row>
    <row r="53" spans="1:9" s="147" customFormat="1" ht="18.75" thickBot="1" x14ac:dyDescent="0.4">
      <c r="A53" s="132" t="s">
        <v>2</v>
      </c>
      <c r="B53" s="133"/>
      <c r="C53" s="133"/>
      <c r="D53" s="133"/>
      <c r="E53" s="134">
        <f>E49+E50+E51+E52</f>
        <v>2534458.2999999998</v>
      </c>
      <c r="F53" s="135">
        <f>F49+F50+F51+F52</f>
        <v>3154083.2</v>
      </c>
      <c r="G53" s="135">
        <f>G49+G50+G51+G52</f>
        <v>2876605</v>
      </c>
      <c r="H53" s="135">
        <f>H49+H50+H51+H52</f>
        <v>2811936.5</v>
      </c>
      <c r="I53" s="136">
        <f>I49+I50+I51+I52</f>
        <v>2690036.5100000002</v>
      </c>
    </row>
    <row r="54" spans="1:9" ht="18.75" thickTop="1" x14ac:dyDescent="0.35">
      <c r="A54" s="137"/>
      <c r="B54" s="115"/>
      <c r="C54" s="115"/>
      <c r="D54" s="81"/>
      <c r="E54" s="81"/>
      <c r="F54" s="118"/>
      <c r="G54" s="119"/>
      <c r="H54" s="138"/>
      <c r="I54" s="138"/>
    </row>
    <row r="55" spans="1:9" ht="18" x14ac:dyDescent="0.35">
      <c r="A55" s="137"/>
      <c r="B55" s="115"/>
      <c r="C55" s="115"/>
      <c r="D55" s="81"/>
      <c r="E55" s="81"/>
      <c r="F55" s="118"/>
      <c r="G55" s="139"/>
      <c r="H55" s="140"/>
      <c r="I55" s="140"/>
    </row>
    <row r="56" spans="1:9" ht="18" x14ac:dyDescent="0.35">
      <c r="A56" s="141"/>
      <c r="B56" s="142"/>
      <c r="C56" s="142"/>
      <c r="D56" s="143"/>
      <c r="E56" s="143"/>
      <c r="F56" s="140"/>
      <c r="G56" s="140"/>
      <c r="H56" s="140"/>
      <c r="I56" s="140"/>
    </row>
    <row r="57" spans="1:9" x14ac:dyDescent="0.2">
      <c r="A57" s="144"/>
      <c r="B57" s="144"/>
      <c r="C57" s="144"/>
      <c r="D57" s="144"/>
      <c r="E57" s="144"/>
      <c r="F57" s="144"/>
      <c r="G57" s="144"/>
      <c r="H57" s="144"/>
      <c r="I57" s="144"/>
    </row>
    <row r="58" spans="1:9" x14ac:dyDescent="0.2">
      <c r="A58" s="144"/>
      <c r="B58" s="144"/>
      <c r="C58" s="144"/>
      <c r="D58" s="144"/>
      <c r="E58" s="144"/>
      <c r="F58" s="144"/>
      <c r="G58" s="144"/>
      <c r="H58" s="144"/>
      <c r="I58" s="144"/>
    </row>
  </sheetData>
  <mergeCells count="12">
    <mergeCell ref="A2:D2"/>
    <mergeCell ref="E2:I2"/>
    <mergeCell ref="E3:I3"/>
    <mergeCell ref="E4:I4"/>
    <mergeCell ref="H44:I44"/>
    <mergeCell ref="F46:F47"/>
    <mergeCell ref="E5:I5"/>
    <mergeCell ref="E7:I7"/>
    <mergeCell ref="H12:I12"/>
    <mergeCell ref="A31:I33"/>
    <mergeCell ref="A41:I41"/>
    <mergeCell ref="A42:I42"/>
  </mergeCells>
  <phoneticPr fontId="10" type="noConversion"/>
  <printOptions horizontalCentered="1"/>
  <pageMargins left="0.78740157480314965" right="0" top="0.59055118110236227" bottom="0.39370078740157483" header="0.51181102362204722" footer="0.51181102362204722"/>
  <pageSetup paperSize="9" scale="85" firstPageNumber="314" orientation="portrait" useFirstPageNumber="1" r:id="rId1"/>
  <headerFooter alignWithMargins="0">
    <oddFooter>&amp;L&amp;"Arial,Kurzíva"&amp;9Zastupitelstvo Olomouckého kraje 29.6.2012
5.- Rozpočet Olomouckého kraje 2011-závěrečný účet 
Příloha č.14: Financování hospodaření příspěvkových organizací Olomouckého kraje&amp;R&amp;"Arial,Kurzíva"&amp;9Strana &amp;P (celkem 470)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2"/>
  <dimension ref="A1:J57"/>
  <sheetViews>
    <sheetView topLeftCell="A13" zoomScale="110" zoomScaleNormal="110" workbookViewId="0">
      <selection activeCell="G30" sqref="G30"/>
    </sheetView>
  </sheetViews>
  <sheetFormatPr defaultRowHeight="12.75" x14ac:dyDescent="0.2"/>
  <cols>
    <col min="1" max="1" width="7.5703125" style="55" customWidth="1"/>
    <col min="2" max="2" width="2.5703125" style="55" customWidth="1"/>
    <col min="3" max="3" width="8.42578125" style="55" customWidth="1"/>
    <col min="4" max="4" width="8.28515625" style="55" customWidth="1"/>
    <col min="5" max="5" width="14.7109375" style="55" customWidth="1"/>
    <col min="6" max="6" width="15.5703125" style="55" customWidth="1"/>
    <col min="7" max="8" width="14.7109375" style="55" customWidth="1"/>
    <col min="9" max="9" width="15" style="55" customWidth="1"/>
    <col min="10" max="10" width="18.85546875" style="56" customWidth="1"/>
    <col min="11" max="11" width="15.42578125" style="56" customWidth="1"/>
    <col min="12" max="16384" width="9.140625" style="56"/>
  </cols>
  <sheetData>
    <row r="1" spans="1:9" ht="19.5" x14ac:dyDescent="0.4">
      <c r="A1" s="53" t="s">
        <v>26</v>
      </c>
      <c r="B1" s="54"/>
      <c r="C1" s="54"/>
      <c r="D1" s="54"/>
    </row>
    <row r="2" spans="1:9" ht="19.5" x14ac:dyDescent="0.4">
      <c r="A2" s="385" t="s">
        <v>112</v>
      </c>
      <c r="B2" s="385"/>
      <c r="C2" s="385"/>
      <c r="D2" s="385"/>
      <c r="E2" s="403" t="s">
        <v>269</v>
      </c>
      <c r="F2" s="403"/>
      <c r="G2" s="403"/>
      <c r="H2" s="403"/>
      <c r="I2" s="403"/>
    </row>
    <row r="3" spans="1:9" ht="9.75" customHeight="1" x14ac:dyDescent="0.4">
      <c r="A3" s="57"/>
      <c r="B3" s="57"/>
      <c r="C3" s="57"/>
      <c r="D3" s="57"/>
      <c r="E3" s="388" t="s">
        <v>113</v>
      </c>
      <c r="F3" s="388"/>
      <c r="G3" s="388"/>
      <c r="H3" s="388"/>
      <c r="I3" s="388"/>
    </row>
    <row r="4" spans="1:9" ht="15.75" x14ac:dyDescent="0.25">
      <c r="A4" s="59" t="s">
        <v>27</v>
      </c>
      <c r="E4" s="401" t="s">
        <v>270</v>
      </c>
      <c r="F4" s="401"/>
      <c r="G4" s="401"/>
      <c r="H4" s="401"/>
      <c r="I4" s="401"/>
    </row>
    <row r="5" spans="1:9" ht="9.75" customHeight="1" x14ac:dyDescent="0.25">
      <c r="A5" s="59"/>
      <c r="E5" s="388" t="s">
        <v>113</v>
      </c>
      <c r="F5" s="388"/>
      <c r="G5" s="388"/>
      <c r="H5" s="388"/>
      <c r="I5" s="388"/>
    </row>
    <row r="6" spans="1:9" ht="19.5" x14ac:dyDescent="0.4">
      <c r="A6" s="60" t="s">
        <v>24</v>
      </c>
      <c r="E6" s="61" t="s">
        <v>193</v>
      </c>
      <c r="F6" s="62"/>
      <c r="G6" s="63" t="s">
        <v>39</v>
      </c>
      <c r="H6" s="64">
        <v>1202</v>
      </c>
    </row>
    <row r="7" spans="1:9" ht="7.5" customHeight="1" x14ac:dyDescent="0.4">
      <c r="A7" s="60"/>
      <c r="E7" s="388" t="s">
        <v>114</v>
      </c>
      <c r="F7" s="388"/>
      <c r="G7" s="388"/>
      <c r="H7" s="388"/>
      <c r="I7" s="388"/>
    </row>
    <row r="8" spans="1:9" ht="4.5" customHeight="1" x14ac:dyDescent="0.4">
      <c r="A8" s="60"/>
      <c r="E8" s="65"/>
      <c r="F8" s="65"/>
      <c r="G8" s="65"/>
      <c r="H8" s="63"/>
      <c r="I8" s="65"/>
    </row>
    <row r="9" spans="1:9" ht="44.25" customHeight="1" x14ac:dyDescent="0.2">
      <c r="F9" s="66"/>
    </row>
    <row r="10" spans="1:9" ht="18.75" x14ac:dyDescent="0.4">
      <c r="A10" s="67"/>
      <c r="B10" s="68"/>
      <c r="C10" s="68"/>
      <c r="D10" s="68"/>
      <c r="E10" s="69" t="s">
        <v>19</v>
      </c>
      <c r="F10" s="69" t="s">
        <v>22</v>
      </c>
      <c r="G10" s="70" t="s">
        <v>0</v>
      </c>
      <c r="H10" s="71" t="s">
        <v>17</v>
      </c>
      <c r="I10" s="71"/>
    </row>
    <row r="11" spans="1:9" ht="18.75" x14ac:dyDescent="0.4">
      <c r="A11" s="72"/>
      <c r="B11" s="72"/>
      <c r="C11" s="72"/>
      <c r="D11" s="72"/>
      <c r="E11" s="69" t="s">
        <v>20</v>
      </c>
      <c r="F11" s="69" t="s">
        <v>20</v>
      </c>
      <c r="G11" s="70" t="s">
        <v>18</v>
      </c>
      <c r="H11" s="73" t="s">
        <v>1</v>
      </c>
      <c r="I11" s="74" t="s">
        <v>16</v>
      </c>
    </row>
    <row r="12" spans="1:9" ht="15" x14ac:dyDescent="0.2">
      <c r="A12" s="72"/>
      <c r="B12" s="72"/>
      <c r="C12" s="72"/>
      <c r="D12" s="72"/>
      <c r="E12" s="69" t="s">
        <v>2</v>
      </c>
      <c r="F12" s="69" t="s">
        <v>2</v>
      </c>
      <c r="G12" s="75"/>
      <c r="H12" s="391" t="s">
        <v>299</v>
      </c>
      <c r="I12" s="391"/>
    </row>
    <row r="13" spans="1:9" ht="15" x14ac:dyDescent="0.2">
      <c r="A13" s="72"/>
      <c r="B13" s="72"/>
      <c r="C13" s="72"/>
      <c r="D13" s="72"/>
      <c r="E13" s="69"/>
      <c r="F13" s="69"/>
      <c r="G13" s="75"/>
      <c r="H13" s="25"/>
      <c r="I13" s="76"/>
    </row>
    <row r="14" spans="1:9" ht="18.75" x14ac:dyDescent="0.4">
      <c r="A14" s="77" t="s">
        <v>21</v>
      </c>
      <c r="B14" s="77"/>
      <c r="C14" s="78"/>
      <c r="D14" s="79"/>
      <c r="E14" s="80"/>
      <c r="F14" s="80"/>
      <c r="G14" s="81"/>
      <c r="H14" s="72"/>
      <c r="I14" s="72"/>
    </row>
    <row r="15" spans="1:9" ht="19.5" x14ac:dyDescent="0.4">
      <c r="A15" s="82" t="s">
        <v>3</v>
      </c>
      <c r="B15" s="77"/>
      <c r="C15" s="78"/>
      <c r="D15" s="79"/>
      <c r="E15" s="302">
        <v>9024000</v>
      </c>
      <c r="F15" s="303">
        <v>31588431.649999999</v>
      </c>
      <c r="G15" s="26">
        <f>H15+I15</f>
        <v>31588859.649999999</v>
      </c>
      <c r="H15" s="302">
        <v>30648113.649999999</v>
      </c>
      <c r="I15" s="302">
        <v>940746</v>
      </c>
    </row>
    <row r="16" spans="1:9" ht="16.5" x14ac:dyDescent="0.35">
      <c r="A16" s="2"/>
      <c r="B16" s="68"/>
      <c r="C16" s="68"/>
      <c r="D16" s="68"/>
      <c r="E16" s="83"/>
      <c r="F16" s="83"/>
      <c r="G16" s="83"/>
      <c r="H16" s="83"/>
      <c r="I16" s="83"/>
    </row>
    <row r="17" spans="1:9" ht="19.5" x14ac:dyDescent="0.4">
      <c r="A17" s="82" t="s">
        <v>4</v>
      </c>
      <c r="B17" s="3"/>
      <c r="C17" s="3"/>
      <c r="D17" s="3"/>
      <c r="E17" s="302">
        <v>9143000</v>
      </c>
      <c r="F17" s="303">
        <v>32114069.530000001</v>
      </c>
      <c r="G17" s="26">
        <f>H17+I17</f>
        <v>31844715.649999999</v>
      </c>
      <c r="H17" s="302">
        <v>30648113.649999999</v>
      </c>
      <c r="I17" s="302">
        <v>1196602</v>
      </c>
    </row>
    <row r="18" spans="1:9" ht="18" x14ac:dyDescent="0.35">
      <c r="A18" s="2"/>
      <c r="B18" s="3"/>
      <c r="C18" s="3"/>
      <c r="D18" s="3"/>
      <c r="E18" s="26"/>
      <c r="F18" s="27"/>
      <c r="G18" s="26"/>
      <c r="H18" s="28"/>
      <c r="I18" s="28"/>
    </row>
    <row r="19" spans="1:9" ht="18" x14ac:dyDescent="0.35">
      <c r="A19" s="2"/>
      <c r="B19" s="3"/>
      <c r="C19" s="3"/>
      <c r="D19" s="3"/>
      <c r="E19" s="84"/>
      <c r="F19" s="84"/>
      <c r="G19" s="85"/>
      <c r="H19" s="1"/>
      <c r="I19" s="1"/>
    </row>
    <row r="20" spans="1:9" ht="19.5" x14ac:dyDescent="0.4">
      <c r="A20" s="86" t="s">
        <v>14</v>
      </c>
      <c r="B20" s="84"/>
      <c r="C20" s="84"/>
      <c r="D20" s="84"/>
      <c r="E20" s="84"/>
      <c r="F20" s="84"/>
      <c r="G20" s="87"/>
      <c r="H20" s="85"/>
      <c r="I20" s="85"/>
    </row>
    <row r="21" spans="1:9" ht="18" x14ac:dyDescent="0.35">
      <c r="A21" s="84"/>
      <c r="B21" s="84"/>
      <c r="C21" s="88" t="s">
        <v>115</v>
      </c>
      <c r="D21" s="84"/>
      <c r="E21" s="84"/>
      <c r="F21" s="84"/>
      <c r="G21" s="29">
        <f>H21+I21</f>
        <v>0</v>
      </c>
      <c r="H21" s="30">
        <v>0</v>
      </c>
      <c r="I21" s="30">
        <v>0</v>
      </c>
    </row>
    <row r="22" spans="1:9" ht="18" x14ac:dyDescent="0.35">
      <c r="A22" s="84"/>
      <c r="B22" s="84"/>
      <c r="C22" s="88"/>
      <c r="D22" s="84"/>
      <c r="E22" s="84"/>
      <c r="F22" s="84"/>
      <c r="G22" s="29"/>
      <c r="H22" s="30"/>
      <c r="I22" s="30"/>
    </row>
    <row r="23" spans="1:9" ht="22.5" x14ac:dyDescent="0.45">
      <c r="A23" s="89" t="s">
        <v>116</v>
      </c>
      <c r="B23" s="89"/>
      <c r="C23" s="90"/>
      <c r="D23" s="89"/>
      <c r="E23" s="89"/>
      <c r="F23" s="89"/>
      <c r="G23" s="91">
        <f>G17-G15-G21</f>
        <v>255856</v>
      </c>
      <c r="H23" s="91">
        <f>H17-H15-H21</f>
        <v>0</v>
      </c>
      <c r="I23" s="91">
        <f>I17-I15-I21</f>
        <v>255856</v>
      </c>
    </row>
    <row r="25" spans="1:9" x14ac:dyDescent="0.2">
      <c r="H25" s="92"/>
    </row>
    <row r="27" spans="1:9" ht="19.5" x14ac:dyDescent="0.4">
      <c r="A27" s="77" t="s">
        <v>5</v>
      </c>
      <c r="B27" s="77" t="s">
        <v>117</v>
      </c>
      <c r="C27" s="77"/>
      <c r="D27" s="3"/>
      <c r="E27" s="3"/>
      <c r="F27" s="72"/>
      <c r="G27" s="93">
        <f>SUM(G28:G30)</f>
        <v>255856</v>
      </c>
      <c r="H27" s="94"/>
      <c r="I27" s="95"/>
    </row>
    <row r="28" spans="1:9" ht="18.75" x14ac:dyDescent="0.4">
      <c r="A28" s="96"/>
      <c r="B28" s="96"/>
      <c r="C28" s="97" t="s">
        <v>28</v>
      </c>
      <c r="D28" s="98"/>
      <c r="E28" s="99"/>
      <c r="F28" s="92" t="s">
        <v>6</v>
      </c>
      <c r="G28" s="30">
        <v>40000</v>
      </c>
      <c r="H28" s="94"/>
      <c r="I28" s="95"/>
    </row>
    <row r="29" spans="1:9" ht="18.75" x14ac:dyDescent="0.4">
      <c r="A29" s="96"/>
      <c r="B29" s="96"/>
      <c r="C29" s="97"/>
      <c r="D29" s="98"/>
      <c r="E29" s="99"/>
      <c r="F29" s="92" t="s">
        <v>7</v>
      </c>
      <c r="G29" s="30">
        <v>215856</v>
      </c>
      <c r="H29" s="94"/>
      <c r="I29" s="95"/>
    </row>
    <row r="30" spans="1:9" ht="18.75" x14ac:dyDescent="0.4">
      <c r="A30" s="96"/>
      <c r="B30" s="96"/>
      <c r="C30" s="97" t="s">
        <v>29</v>
      </c>
      <c r="D30" s="98"/>
      <c r="E30" s="99"/>
      <c r="F30" s="92" t="s">
        <v>235</v>
      </c>
      <c r="G30" s="100">
        <v>0</v>
      </c>
      <c r="H30" s="101"/>
      <c r="I30" s="95"/>
    </row>
    <row r="31" spans="1:9" x14ac:dyDescent="0.2">
      <c r="A31" s="396"/>
      <c r="B31" s="397"/>
      <c r="C31" s="397"/>
      <c r="D31" s="397"/>
      <c r="E31" s="397"/>
      <c r="F31" s="397"/>
      <c r="G31" s="397"/>
      <c r="H31" s="397"/>
      <c r="I31" s="397"/>
    </row>
    <row r="32" spans="1:9" x14ac:dyDescent="0.2">
      <c r="A32" s="397"/>
      <c r="B32" s="397"/>
      <c r="C32" s="397"/>
      <c r="D32" s="397"/>
      <c r="E32" s="397"/>
      <c r="F32" s="397"/>
      <c r="G32" s="397"/>
      <c r="H32" s="397"/>
      <c r="I32" s="397"/>
    </row>
    <row r="33" spans="1:10" x14ac:dyDescent="0.2">
      <c r="A33" s="397"/>
      <c r="B33" s="397"/>
      <c r="C33" s="397"/>
      <c r="D33" s="397"/>
      <c r="E33" s="397"/>
      <c r="F33" s="397"/>
      <c r="G33" s="397"/>
      <c r="H33" s="397"/>
      <c r="I33" s="397"/>
    </row>
    <row r="34" spans="1:10" ht="19.5" x14ac:dyDescent="0.4">
      <c r="A34" s="77" t="s">
        <v>30</v>
      </c>
      <c r="B34" s="77" t="s">
        <v>31</v>
      </c>
      <c r="C34" s="77"/>
      <c r="D34" s="103"/>
      <c r="E34" s="81"/>
      <c r="F34" s="3"/>
      <c r="G34" s="104"/>
      <c r="H34" s="95"/>
      <c r="I34" s="95"/>
    </row>
    <row r="35" spans="1:10" ht="18.75" x14ac:dyDescent="0.4">
      <c r="A35" s="77"/>
      <c r="B35" s="77"/>
      <c r="C35" s="77"/>
      <c r="D35" s="103"/>
      <c r="F35" s="105" t="s">
        <v>119</v>
      </c>
      <c r="G35" s="106" t="s">
        <v>0</v>
      </c>
      <c r="H35" s="72"/>
      <c r="I35" s="107" t="s">
        <v>120</v>
      </c>
    </row>
    <row r="36" spans="1:10" ht="16.5" x14ac:dyDescent="0.35">
      <c r="A36" s="108" t="s">
        <v>32</v>
      </c>
      <c r="B36" s="109"/>
      <c r="C36" s="2"/>
      <c r="D36" s="109"/>
      <c r="E36" s="81"/>
      <c r="F36" s="110">
        <v>0</v>
      </c>
      <c r="G36" s="110">
        <v>0</v>
      </c>
      <c r="H36" s="305"/>
      <c r="I36" s="111" t="s">
        <v>237</v>
      </c>
    </row>
    <row r="37" spans="1:10" ht="16.5" x14ac:dyDescent="0.35">
      <c r="A37" s="108" t="s">
        <v>121</v>
      </c>
      <c r="B37" s="109"/>
      <c r="C37" s="2"/>
      <c r="D37" s="112"/>
      <c r="E37" s="112"/>
      <c r="F37" s="110">
        <v>962060</v>
      </c>
      <c r="G37" s="110">
        <v>968409</v>
      </c>
      <c r="H37" s="305"/>
      <c r="I37" s="111">
        <f>G37/F37</f>
        <v>1.0065993804960189</v>
      </c>
    </row>
    <row r="38" spans="1:10" ht="16.5" x14ac:dyDescent="0.35">
      <c r="A38" s="108" t="s">
        <v>122</v>
      </c>
      <c r="B38" s="109"/>
      <c r="C38" s="2"/>
      <c r="D38" s="112"/>
      <c r="E38" s="112"/>
      <c r="F38" s="110">
        <v>0</v>
      </c>
      <c r="G38" s="110">
        <v>0</v>
      </c>
      <c r="H38" s="305"/>
      <c r="I38" s="114" t="s">
        <v>237</v>
      </c>
    </row>
    <row r="39" spans="1:10" ht="16.5" x14ac:dyDescent="0.35">
      <c r="A39" s="108" t="s">
        <v>232</v>
      </c>
      <c r="B39" s="109"/>
      <c r="C39" s="2"/>
      <c r="D39" s="81"/>
      <c r="E39" s="81"/>
      <c r="F39" s="110">
        <v>722000</v>
      </c>
      <c r="G39" s="110">
        <v>722000</v>
      </c>
      <c r="H39" s="305"/>
      <c r="I39" s="111">
        <f>G39/F39</f>
        <v>1</v>
      </c>
    </row>
    <row r="40" spans="1:10" ht="18" x14ac:dyDescent="0.35">
      <c r="A40" s="108" t="s">
        <v>233</v>
      </c>
      <c r="B40" s="115"/>
      <c r="C40" s="115"/>
      <c r="D40" s="81"/>
      <c r="E40" s="81"/>
      <c r="F40" s="158">
        <v>300000</v>
      </c>
      <c r="G40" s="110">
        <v>300000</v>
      </c>
      <c r="H40" s="305"/>
      <c r="I40" s="114">
        <f>G40/F40</f>
        <v>1</v>
      </c>
    </row>
    <row r="41" spans="1:10" x14ac:dyDescent="0.2">
      <c r="A41" s="402" t="s">
        <v>317</v>
      </c>
      <c r="B41" s="402"/>
      <c r="C41" s="402"/>
      <c r="D41" s="402"/>
      <c r="E41" s="402"/>
      <c r="F41" s="402"/>
      <c r="G41" s="402"/>
      <c r="H41" s="402"/>
      <c r="I41" s="402"/>
      <c r="J41" s="58"/>
    </row>
    <row r="42" spans="1:10" ht="18" x14ac:dyDescent="0.35">
      <c r="A42" s="108"/>
      <c r="B42" s="115"/>
      <c r="C42" s="115"/>
      <c r="D42" s="81"/>
      <c r="E42" s="81"/>
      <c r="F42" s="116"/>
      <c r="G42" s="110"/>
      <c r="H42" s="94"/>
      <c r="I42" s="111"/>
    </row>
    <row r="43" spans="1:10" ht="19.5" thickBot="1" x14ac:dyDescent="0.45">
      <c r="A43" s="77" t="s">
        <v>11</v>
      </c>
      <c r="B43" s="77" t="s">
        <v>12</v>
      </c>
      <c r="C43" s="79"/>
      <c r="D43" s="81"/>
      <c r="E43" s="81"/>
      <c r="F43" s="118"/>
      <c r="G43" s="119"/>
      <c r="H43" s="394" t="s">
        <v>123</v>
      </c>
      <c r="I43" s="395"/>
    </row>
    <row r="44" spans="1:10" ht="18.75" thickTop="1" x14ac:dyDescent="0.35">
      <c r="A44" s="281"/>
      <c r="B44" s="282"/>
      <c r="C44" s="283"/>
      <c r="D44" s="282"/>
      <c r="E44" s="284" t="s">
        <v>297</v>
      </c>
      <c r="F44" s="285" t="s">
        <v>9</v>
      </c>
      <c r="G44" s="286" t="s">
        <v>10</v>
      </c>
      <c r="H44" s="287" t="s">
        <v>13</v>
      </c>
      <c r="I44" s="288" t="s">
        <v>124</v>
      </c>
    </row>
    <row r="45" spans="1:10" x14ac:dyDescent="0.2">
      <c r="A45" s="289"/>
      <c r="B45" s="290"/>
      <c r="C45" s="290"/>
      <c r="D45" s="290"/>
      <c r="E45" s="289"/>
      <c r="F45" s="390"/>
      <c r="G45" s="291"/>
      <c r="H45" s="292">
        <v>40908</v>
      </c>
      <c r="I45" s="293">
        <v>40908</v>
      </c>
    </row>
    <row r="46" spans="1:10" x14ac:dyDescent="0.2">
      <c r="A46" s="289"/>
      <c r="B46" s="290"/>
      <c r="C46" s="290"/>
      <c r="D46" s="290"/>
      <c r="E46" s="289"/>
      <c r="F46" s="390"/>
      <c r="G46" s="294"/>
      <c r="H46" s="294"/>
      <c r="I46" s="295"/>
    </row>
    <row r="47" spans="1:10" ht="13.5" thickBot="1" x14ac:dyDescent="0.25">
      <c r="A47" s="296"/>
      <c r="B47" s="297"/>
      <c r="C47" s="297"/>
      <c r="D47" s="297"/>
      <c r="E47" s="296"/>
      <c r="F47" s="298"/>
      <c r="G47" s="299"/>
      <c r="H47" s="299"/>
      <c r="I47" s="300"/>
    </row>
    <row r="48" spans="1:10" ht="13.5" thickTop="1" x14ac:dyDescent="0.2">
      <c r="A48" s="120"/>
      <c r="B48" s="121"/>
      <c r="C48" s="121" t="s">
        <v>6</v>
      </c>
      <c r="D48" s="121"/>
      <c r="E48" s="122">
        <v>28100</v>
      </c>
      <c r="F48" s="123">
        <v>20000</v>
      </c>
      <c r="G48" s="124">
        <v>44000</v>
      </c>
      <c r="H48" s="124">
        <f>E48+F48-G48</f>
        <v>4100</v>
      </c>
      <c r="I48" s="125">
        <f>H48</f>
        <v>4100</v>
      </c>
    </row>
    <row r="49" spans="1:9" x14ac:dyDescent="0.2">
      <c r="A49" s="126"/>
      <c r="B49" s="127"/>
      <c r="C49" s="127" t="s">
        <v>8</v>
      </c>
      <c r="D49" s="127"/>
      <c r="E49" s="128">
        <v>206812.87</v>
      </c>
      <c r="F49" s="129">
        <v>148688</v>
      </c>
      <c r="G49" s="130">
        <v>217224</v>
      </c>
      <c r="H49" s="130">
        <f>E49+F49-G49</f>
        <v>138276.87</v>
      </c>
      <c r="I49" s="131">
        <v>127948.13</v>
      </c>
    </row>
    <row r="50" spans="1:9" x14ac:dyDescent="0.2">
      <c r="A50" s="126"/>
      <c r="B50" s="127"/>
      <c r="C50" s="127" t="s">
        <v>7</v>
      </c>
      <c r="D50" s="127"/>
      <c r="E50" s="128">
        <f>433751.86+93820</f>
        <v>527571.86</v>
      </c>
      <c r="F50" s="129">
        <f>149084+301232.88</f>
        <v>450316.88</v>
      </c>
      <c r="G50" s="130">
        <f>400000+20406</f>
        <v>420406</v>
      </c>
      <c r="H50" s="130">
        <f>E50+F50-G50</f>
        <v>557482.74</v>
      </c>
      <c r="I50" s="131">
        <f>H50</f>
        <v>557482.74</v>
      </c>
    </row>
    <row r="51" spans="1:9" x14ac:dyDescent="0.2">
      <c r="A51" s="126"/>
      <c r="B51" s="127"/>
      <c r="C51" s="127" t="s">
        <v>15</v>
      </c>
      <c r="D51" s="127"/>
      <c r="E51" s="128">
        <v>171157.55</v>
      </c>
      <c r="F51" s="129">
        <v>1386813</v>
      </c>
      <c r="G51" s="130">
        <v>1481800</v>
      </c>
      <c r="H51" s="130">
        <f>E51+F51-G51</f>
        <v>76170.550000000047</v>
      </c>
      <c r="I51" s="131">
        <f>H51</f>
        <v>76170.550000000047</v>
      </c>
    </row>
    <row r="52" spans="1:9" ht="18.75" thickBot="1" x14ac:dyDescent="0.4">
      <c r="A52" s="132" t="s">
        <v>2</v>
      </c>
      <c r="B52" s="133"/>
      <c r="C52" s="133"/>
      <c r="D52" s="133"/>
      <c r="E52" s="134">
        <f>E48+E49+E50+E51</f>
        <v>933642.28</v>
      </c>
      <c r="F52" s="135">
        <f>F48+F49+F50+F51</f>
        <v>2005817.88</v>
      </c>
      <c r="G52" s="135">
        <f>G48+G49+G50+G51</f>
        <v>2163430</v>
      </c>
      <c r="H52" s="135">
        <f>H48+H49+H50+H51</f>
        <v>776030.16</v>
      </c>
      <c r="I52" s="136">
        <f>I48+I49+I50+I51</f>
        <v>765701.42</v>
      </c>
    </row>
    <row r="53" spans="1:9" ht="18.75" thickTop="1" x14ac:dyDescent="0.35">
      <c r="A53" s="137"/>
      <c r="B53" s="115"/>
      <c r="C53" s="115"/>
      <c r="D53" s="81"/>
      <c r="E53" s="81"/>
      <c r="F53" s="118"/>
      <c r="G53" s="119"/>
      <c r="H53" s="138"/>
      <c r="I53" s="138"/>
    </row>
    <row r="54" spans="1:9" ht="18" x14ac:dyDescent="0.35">
      <c r="A54" s="137"/>
      <c r="B54" s="115"/>
      <c r="C54" s="115"/>
      <c r="D54" s="81"/>
      <c r="E54" s="81"/>
      <c r="F54" s="118"/>
      <c r="G54" s="139"/>
      <c r="H54" s="140"/>
      <c r="I54" s="140"/>
    </row>
    <row r="55" spans="1:9" ht="18" x14ac:dyDescent="0.35">
      <c r="A55" s="141"/>
      <c r="B55" s="142"/>
      <c r="C55" s="142"/>
      <c r="D55" s="143"/>
      <c r="E55" s="143"/>
      <c r="F55" s="140"/>
      <c r="G55" s="140"/>
      <c r="H55" s="140"/>
      <c r="I55" s="140"/>
    </row>
    <row r="56" spans="1:9" x14ac:dyDescent="0.2">
      <c r="A56" s="144"/>
      <c r="B56" s="144"/>
      <c r="C56" s="144"/>
      <c r="D56" s="144"/>
      <c r="E56" s="144"/>
      <c r="F56" s="144"/>
      <c r="G56" s="144"/>
      <c r="H56" s="144"/>
      <c r="I56" s="144"/>
    </row>
    <row r="57" spans="1:9" x14ac:dyDescent="0.2">
      <c r="A57" s="144"/>
      <c r="B57" s="144"/>
      <c r="C57" s="144"/>
      <c r="D57" s="144"/>
      <c r="E57" s="144"/>
      <c r="F57" s="144"/>
      <c r="G57" s="144"/>
      <c r="H57" s="144"/>
      <c r="I57" s="144"/>
    </row>
  </sheetData>
  <mergeCells count="11">
    <mergeCell ref="A2:D2"/>
    <mergeCell ref="E2:I2"/>
    <mergeCell ref="E3:I3"/>
    <mergeCell ref="E4:I4"/>
    <mergeCell ref="H43:I43"/>
    <mergeCell ref="F45:F46"/>
    <mergeCell ref="E5:I5"/>
    <mergeCell ref="E7:I7"/>
    <mergeCell ref="H12:I12"/>
    <mergeCell ref="A31:I33"/>
    <mergeCell ref="A41:I41"/>
  </mergeCells>
  <phoneticPr fontId="10" type="noConversion"/>
  <printOptions horizontalCentered="1"/>
  <pageMargins left="0.78740157480314965" right="0" top="0.59055118110236227" bottom="0.39370078740157483" header="0.51181102362204722" footer="0.51181102362204722"/>
  <pageSetup paperSize="9" scale="85" firstPageNumber="315" orientation="portrait" useFirstPageNumber="1" r:id="rId1"/>
  <headerFooter alignWithMargins="0">
    <oddFooter>&amp;L&amp;"Arial,Kurzíva"&amp;9Zastupitelstvo Olomouckého kraje 29.6.2012
5.- Rozpočet Olomouckého kraje 2011-závěrečný účet 
Příloha č.14: Financování hospodaření příspěvkových organizací Olomouckého kraje&amp;R&amp;"Arial,Kurzíva"&amp;9Strana &amp;P (celkem 470)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/>
  <dimension ref="A1:J57"/>
  <sheetViews>
    <sheetView topLeftCell="A13" zoomScale="110" zoomScaleNormal="110" workbookViewId="0">
      <selection activeCell="G35" sqref="G35"/>
    </sheetView>
  </sheetViews>
  <sheetFormatPr defaultRowHeight="12.75" x14ac:dyDescent="0.2"/>
  <cols>
    <col min="1" max="1" width="7.5703125" style="55" customWidth="1"/>
    <col min="2" max="2" width="2.5703125" style="55" customWidth="1"/>
    <col min="3" max="3" width="8.42578125" style="55" customWidth="1"/>
    <col min="4" max="4" width="8.28515625" style="55" customWidth="1"/>
    <col min="5" max="5" width="14.7109375" style="55" customWidth="1"/>
    <col min="6" max="6" width="15.5703125" style="55" customWidth="1"/>
    <col min="7" max="8" width="14.7109375" style="55" customWidth="1"/>
    <col min="9" max="9" width="15.28515625" style="55" customWidth="1"/>
    <col min="10" max="10" width="18.85546875" style="56" customWidth="1"/>
    <col min="11" max="11" width="17.28515625" style="56" customWidth="1"/>
    <col min="12" max="16384" width="9.140625" style="56"/>
  </cols>
  <sheetData>
    <row r="1" spans="1:9" ht="19.5" x14ac:dyDescent="0.4">
      <c r="A1" s="53" t="s">
        <v>26</v>
      </c>
      <c r="B1" s="54"/>
      <c r="C1" s="54"/>
      <c r="D1" s="54"/>
    </row>
    <row r="2" spans="1:9" ht="19.5" x14ac:dyDescent="0.4">
      <c r="A2" s="385" t="s">
        <v>112</v>
      </c>
      <c r="B2" s="385"/>
      <c r="C2" s="385"/>
      <c r="D2" s="385"/>
      <c r="E2" s="386" t="s">
        <v>128</v>
      </c>
      <c r="F2" s="387"/>
      <c r="G2" s="387"/>
      <c r="H2" s="387"/>
      <c r="I2" s="387"/>
    </row>
    <row r="3" spans="1:9" ht="9.75" customHeight="1" x14ac:dyDescent="0.4">
      <c r="A3" s="57"/>
      <c r="B3" s="57"/>
      <c r="C3" s="57"/>
      <c r="D3" s="57"/>
      <c r="E3" s="388" t="s">
        <v>113</v>
      </c>
      <c r="F3" s="388"/>
      <c r="G3" s="388"/>
      <c r="H3" s="388"/>
      <c r="I3" s="388"/>
    </row>
    <row r="4" spans="1:9" ht="15.75" x14ac:dyDescent="0.25">
      <c r="A4" s="59" t="s">
        <v>27</v>
      </c>
      <c r="E4" s="389" t="s">
        <v>143</v>
      </c>
      <c r="F4" s="389"/>
      <c r="G4" s="389"/>
      <c r="H4" s="389"/>
      <c r="I4" s="389"/>
    </row>
    <row r="5" spans="1:9" ht="9.75" customHeight="1" x14ac:dyDescent="0.25">
      <c r="A5" s="59"/>
      <c r="E5" s="388" t="s">
        <v>113</v>
      </c>
      <c r="F5" s="388"/>
      <c r="G5" s="388"/>
      <c r="H5" s="388"/>
      <c r="I5" s="388"/>
    </row>
    <row r="6" spans="1:9" ht="19.5" x14ac:dyDescent="0.4">
      <c r="A6" s="60" t="s">
        <v>24</v>
      </c>
      <c r="E6" s="177">
        <v>66181500</v>
      </c>
      <c r="F6" s="62"/>
      <c r="G6" s="63" t="s">
        <v>39</v>
      </c>
      <c r="H6" s="64">
        <v>1001</v>
      </c>
    </row>
    <row r="7" spans="1:9" ht="8.25" customHeight="1" x14ac:dyDescent="0.4">
      <c r="A7" s="60"/>
      <c r="E7" s="388" t="s">
        <v>114</v>
      </c>
      <c r="F7" s="388"/>
      <c r="G7" s="388"/>
      <c r="H7" s="388"/>
      <c r="I7" s="388"/>
    </row>
    <row r="8" spans="1:9" ht="3" customHeight="1" x14ac:dyDescent="0.4">
      <c r="A8" s="60"/>
      <c r="E8" s="65"/>
      <c r="F8" s="65"/>
      <c r="G8" s="65"/>
      <c r="H8" s="63"/>
      <c r="I8" s="65"/>
    </row>
    <row r="9" spans="1:9" ht="36.75" customHeight="1" x14ac:dyDescent="0.2">
      <c r="F9" s="66"/>
    </row>
    <row r="10" spans="1:9" ht="18.75" x14ac:dyDescent="0.4">
      <c r="A10" s="67"/>
      <c r="B10" s="68"/>
      <c r="C10" s="68"/>
      <c r="D10" s="68"/>
      <c r="E10" s="69" t="s">
        <v>19</v>
      </c>
      <c r="F10" s="69" t="s">
        <v>22</v>
      </c>
      <c r="G10" s="70" t="s">
        <v>0</v>
      </c>
      <c r="H10" s="71" t="s">
        <v>17</v>
      </c>
      <c r="I10" s="71"/>
    </row>
    <row r="11" spans="1:9" ht="18.75" x14ac:dyDescent="0.4">
      <c r="A11" s="72"/>
      <c r="B11" s="72"/>
      <c r="C11" s="72"/>
      <c r="D11" s="72"/>
      <c r="E11" s="69" t="s">
        <v>20</v>
      </c>
      <c r="F11" s="69" t="s">
        <v>20</v>
      </c>
      <c r="G11" s="70" t="s">
        <v>18</v>
      </c>
      <c r="H11" s="73" t="s">
        <v>1</v>
      </c>
      <c r="I11" s="74" t="s">
        <v>16</v>
      </c>
    </row>
    <row r="12" spans="1:9" ht="15" x14ac:dyDescent="0.2">
      <c r="A12" s="72"/>
      <c r="B12" s="72"/>
      <c r="C12" s="72"/>
      <c r="D12" s="72"/>
      <c r="E12" s="69" t="s">
        <v>2</v>
      </c>
      <c r="F12" s="69" t="s">
        <v>2</v>
      </c>
      <c r="G12" s="75"/>
      <c r="H12" s="391" t="s">
        <v>299</v>
      </c>
      <c r="I12" s="391"/>
    </row>
    <row r="13" spans="1:9" ht="15" x14ac:dyDescent="0.2">
      <c r="A13" s="72"/>
      <c r="B13" s="72"/>
      <c r="C13" s="72"/>
      <c r="D13" s="72"/>
      <c r="E13" s="69"/>
      <c r="F13" s="69"/>
      <c r="G13" s="75"/>
      <c r="H13" s="25"/>
      <c r="I13" s="76"/>
    </row>
    <row r="14" spans="1:9" ht="18.75" x14ac:dyDescent="0.4">
      <c r="A14" s="77" t="s">
        <v>21</v>
      </c>
      <c r="B14" s="77"/>
      <c r="C14" s="78"/>
      <c r="D14" s="79"/>
      <c r="E14" s="80"/>
      <c r="F14" s="80"/>
      <c r="G14" s="81"/>
      <c r="H14" s="72"/>
      <c r="I14" s="72"/>
    </row>
    <row r="15" spans="1:9" ht="19.5" x14ac:dyDescent="0.4">
      <c r="A15" s="82" t="s">
        <v>3</v>
      </c>
      <c r="B15" s="77"/>
      <c r="C15" s="78"/>
      <c r="D15" s="79"/>
      <c r="E15" s="302">
        <v>435000</v>
      </c>
      <c r="F15" s="303">
        <v>3149359.63</v>
      </c>
      <c r="G15" s="26">
        <f>H15+I15</f>
        <v>3149359.63</v>
      </c>
      <c r="H15" s="302">
        <v>3149359.63</v>
      </c>
      <c r="I15" s="302">
        <v>0</v>
      </c>
    </row>
    <row r="16" spans="1:9" ht="16.5" x14ac:dyDescent="0.35">
      <c r="A16" s="2"/>
      <c r="B16" s="68"/>
      <c r="C16" s="68"/>
      <c r="D16" s="68"/>
      <c r="E16" s="83"/>
      <c r="F16" s="83"/>
      <c r="G16" s="83"/>
      <c r="H16" s="83"/>
      <c r="I16" s="83"/>
    </row>
    <row r="17" spans="1:9" ht="19.5" x14ac:dyDescent="0.4">
      <c r="A17" s="82" t="s">
        <v>4</v>
      </c>
      <c r="B17" s="3"/>
      <c r="C17" s="3"/>
      <c r="D17" s="3"/>
      <c r="E17" s="302">
        <v>435000</v>
      </c>
      <c r="F17" s="303">
        <v>3149599.17</v>
      </c>
      <c r="G17" s="26">
        <f>H17+I17</f>
        <v>3149599.17</v>
      </c>
      <c r="H17" s="302">
        <v>3149599.17</v>
      </c>
      <c r="I17" s="302">
        <v>0</v>
      </c>
    </row>
    <row r="18" spans="1:9" ht="18" x14ac:dyDescent="0.35">
      <c r="A18" s="2"/>
      <c r="B18" s="3"/>
      <c r="C18" s="3"/>
      <c r="D18" s="3"/>
      <c r="E18" s="26"/>
      <c r="F18" s="27"/>
      <c r="G18" s="26"/>
      <c r="H18" s="28"/>
      <c r="I18" s="28"/>
    </row>
    <row r="19" spans="1:9" ht="18" x14ac:dyDescent="0.35">
      <c r="A19" s="2"/>
      <c r="B19" s="3"/>
      <c r="C19" s="3"/>
      <c r="D19" s="3"/>
      <c r="E19" s="84"/>
      <c r="F19" s="84"/>
      <c r="G19" s="85"/>
      <c r="H19" s="1"/>
      <c r="I19" s="1"/>
    </row>
    <row r="20" spans="1:9" ht="19.5" x14ac:dyDescent="0.4">
      <c r="A20" s="86" t="s">
        <v>14</v>
      </c>
      <c r="B20" s="84"/>
      <c r="C20" s="84"/>
      <c r="D20" s="84"/>
      <c r="E20" s="84"/>
      <c r="F20" s="84"/>
      <c r="G20" s="87"/>
      <c r="H20" s="85"/>
      <c r="I20" s="85"/>
    </row>
    <row r="21" spans="1:9" ht="18" x14ac:dyDescent="0.35">
      <c r="A21" s="84"/>
      <c r="B21" s="84"/>
      <c r="C21" s="88" t="s">
        <v>115</v>
      </c>
      <c r="D21" s="84"/>
      <c r="E21" s="84"/>
      <c r="F21" s="84"/>
      <c r="G21" s="29">
        <f>H21+I21</f>
        <v>0</v>
      </c>
      <c r="H21" s="30">
        <v>0</v>
      </c>
      <c r="I21" s="30">
        <v>0</v>
      </c>
    </row>
    <row r="22" spans="1:9" ht="18" x14ac:dyDescent="0.35">
      <c r="A22" s="84"/>
      <c r="B22" s="84"/>
      <c r="C22" s="88"/>
      <c r="D22" s="84"/>
      <c r="E22" s="84"/>
      <c r="F22" s="84"/>
      <c r="G22" s="29"/>
      <c r="H22" s="30"/>
      <c r="I22" s="30"/>
    </row>
    <row r="23" spans="1:9" ht="22.5" x14ac:dyDescent="0.45">
      <c r="A23" s="89" t="s">
        <v>116</v>
      </c>
      <c r="B23" s="89"/>
      <c r="C23" s="90"/>
      <c r="D23" s="89"/>
      <c r="E23" s="89"/>
      <c r="F23" s="89"/>
      <c r="G23" s="91">
        <f>G17-G15-G21</f>
        <v>239.54000000003725</v>
      </c>
      <c r="H23" s="91">
        <f>H17-H15-H21</f>
        <v>239.54000000003725</v>
      </c>
      <c r="I23" s="91">
        <f>I17-I15-I21</f>
        <v>0</v>
      </c>
    </row>
    <row r="25" spans="1:9" x14ac:dyDescent="0.2">
      <c r="H25" s="92"/>
    </row>
    <row r="27" spans="1:9" ht="19.5" x14ac:dyDescent="0.4">
      <c r="A27" s="77" t="s">
        <v>5</v>
      </c>
      <c r="B27" s="77" t="s">
        <v>117</v>
      </c>
      <c r="C27" s="77"/>
      <c r="D27" s="3"/>
      <c r="E27" s="3"/>
      <c r="F27" s="72"/>
      <c r="G27" s="93">
        <f>SUM(G28:G30)</f>
        <v>239.54</v>
      </c>
      <c r="H27" s="94"/>
      <c r="I27" s="95"/>
    </row>
    <row r="28" spans="1:9" ht="18.75" x14ac:dyDescent="0.4">
      <c r="A28" s="96"/>
      <c r="B28" s="96"/>
      <c r="C28" s="97" t="s">
        <v>28</v>
      </c>
      <c r="D28" s="98"/>
      <c r="E28" s="99"/>
      <c r="F28" s="92" t="s">
        <v>6</v>
      </c>
      <c r="G28" s="30">
        <v>0</v>
      </c>
      <c r="H28" s="94"/>
      <c r="I28" s="95"/>
    </row>
    <row r="29" spans="1:9" ht="18.75" x14ac:dyDescent="0.4">
      <c r="A29" s="96"/>
      <c r="B29" s="96"/>
      <c r="C29" s="97"/>
      <c r="D29" s="98"/>
      <c r="E29" s="99"/>
      <c r="F29" s="92" t="s">
        <v>7</v>
      </c>
      <c r="G29" s="30">
        <v>239.54</v>
      </c>
      <c r="H29" s="94"/>
      <c r="I29" s="95"/>
    </row>
    <row r="30" spans="1:9" ht="18.75" x14ac:dyDescent="0.4">
      <c r="A30" s="96"/>
      <c r="B30" s="96"/>
      <c r="C30" s="97" t="s">
        <v>29</v>
      </c>
      <c r="D30" s="98"/>
      <c r="E30" s="99"/>
      <c r="F30" s="92" t="s">
        <v>235</v>
      </c>
      <c r="G30" s="100">
        <v>0</v>
      </c>
      <c r="H30" s="101"/>
      <c r="I30" s="95"/>
    </row>
    <row r="31" spans="1:9" x14ac:dyDescent="0.2">
      <c r="A31" s="396"/>
      <c r="B31" s="397"/>
      <c r="C31" s="397"/>
      <c r="D31" s="397"/>
      <c r="E31" s="397"/>
      <c r="F31" s="397"/>
      <c r="G31" s="397"/>
      <c r="H31" s="397"/>
      <c r="I31" s="397"/>
    </row>
    <row r="32" spans="1:9" x14ac:dyDescent="0.2">
      <c r="A32" s="397"/>
      <c r="B32" s="397"/>
      <c r="C32" s="397"/>
      <c r="D32" s="397"/>
      <c r="E32" s="397"/>
      <c r="F32" s="397"/>
      <c r="G32" s="397"/>
      <c r="H32" s="397"/>
      <c r="I32" s="397"/>
    </row>
    <row r="33" spans="1:10" x14ac:dyDescent="0.2">
      <c r="A33" s="397"/>
      <c r="B33" s="397"/>
      <c r="C33" s="397"/>
      <c r="D33" s="397"/>
      <c r="E33" s="397"/>
      <c r="F33" s="397"/>
      <c r="G33" s="397"/>
      <c r="H33" s="397"/>
      <c r="I33" s="397"/>
    </row>
    <row r="34" spans="1:10" ht="19.5" x14ac:dyDescent="0.4">
      <c r="A34" s="77" t="s">
        <v>30</v>
      </c>
      <c r="B34" s="77" t="s">
        <v>31</v>
      </c>
      <c r="C34" s="77"/>
      <c r="D34" s="103"/>
      <c r="E34" s="81"/>
      <c r="F34" s="3"/>
      <c r="G34" s="104"/>
      <c r="H34" s="95"/>
      <c r="I34" s="95"/>
    </row>
    <row r="35" spans="1:10" ht="18.75" x14ac:dyDescent="0.4">
      <c r="A35" s="77"/>
      <c r="B35" s="77"/>
      <c r="C35" s="77"/>
      <c r="D35" s="103"/>
      <c r="F35" s="105" t="s">
        <v>119</v>
      </c>
      <c r="G35" s="106" t="s">
        <v>0</v>
      </c>
      <c r="H35" s="72"/>
      <c r="I35" s="107" t="s">
        <v>120</v>
      </c>
    </row>
    <row r="36" spans="1:10" ht="16.5" x14ac:dyDescent="0.35">
      <c r="A36" s="108" t="s">
        <v>32</v>
      </c>
      <c r="B36" s="109"/>
      <c r="C36" s="2"/>
      <c r="D36" s="109"/>
      <c r="E36" s="81"/>
      <c r="F36" s="110">
        <v>0</v>
      </c>
      <c r="G36" s="110">
        <v>0</v>
      </c>
      <c r="H36" s="305"/>
      <c r="I36" s="111" t="s">
        <v>237</v>
      </c>
    </row>
    <row r="37" spans="1:10" ht="16.5" x14ac:dyDescent="0.35">
      <c r="A37" s="108" t="s">
        <v>121</v>
      </c>
      <c r="B37" s="109"/>
      <c r="C37" s="2"/>
      <c r="D37" s="112"/>
      <c r="E37" s="112"/>
      <c r="F37" s="110">
        <v>44632</v>
      </c>
      <c r="G37" s="110">
        <v>44632</v>
      </c>
      <c r="H37" s="305"/>
      <c r="I37" s="111">
        <f>G37/F37</f>
        <v>1</v>
      </c>
    </row>
    <row r="38" spans="1:10" ht="16.5" x14ac:dyDescent="0.35">
      <c r="A38" s="108" t="s">
        <v>122</v>
      </c>
      <c r="B38" s="109"/>
      <c r="C38" s="2"/>
      <c r="D38" s="112"/>
      <c r="E38" s="112"/>
      <c r="F38" s="110">
        <v>0</v>
      </c>
      <c r="G38" s="110">
        <v>0</v>
      </c>
      <c r="H38" s="305"/>
      <c r="I38" s="114" t="s">
        <v>237</v>
      </c>
    </row>
    <row r="39" spans="1:10" ht="16.5" x14ac:dyDescent="0.35">
      <c r="A39" s="108" t="s">
        <v>232</v>
      </c>
      <c r="B39" s="109"/>
      <c r="C39" s="2"/>
      <c r="D39" s="81"/>
      <c r="E39" s="81"/>
      <c r="F39" s="110">
        <v>33000</v>
      </c>
      <c r="G39" s="110">
        <v>33000</v>
      </c>
      <c r="H39" s="305"/>
      <c r="I39" s="111">
        <f>G39/F39</f>
        <v>1</v>
      </c>
    </row>
    <row r="40" spans="1:10" ht="18" x14ac:dyDescent="0.35">
      <c r="A40" s="108" t="s">
        <v>233</v>
      </c>
      <c r="B40" s="115"/>
      <c r="C40" s="115"/>
      <c r="D40" s="81"/>
      <c r="E40" s="81"/>
      <c r="F40" s="116">
        <v>0</v>
      </c>
      <c r="G40" s="110">
        <v>0</v>
      </c>
      <c r="H40" s="305"/>
      <c r="I40" s="114" t="s">
        <v>237</v>
      </c>
    </row>
    <row r="41" spans="1:10" x14ac:dyDescent="0.2">
      <c r="A41" s="398"/>
      <c r="B41" s="398"/>
      <c r="C41" s="398"/>
      <c r="D41" s="398"/>
      <c r="E41" s="398"/>
      <c r="F41" s="398"/>
      <c r="G41" s="398"/>
      <c r="H41" s="398"/>
      <c r="I41" s="398"/>
      <c r="J41" s="58"/>
    </row>
    <row r="42" spans="1:10" x14ac:dyDescent="0.2">
      <c r="A42" s="247"/>
      <c r="B42" s="247"/>
      <c r="C42" s="247"/>
      <c r="D42" s="247"/>
      <c r="E42" s="247"/>
      <c r="F42" s="247"/>
      <c r="G42" s="247"/>
      <c r="H42" s="247"/>
      <c r="I42" s="247"/>
      <c r="J42" s="58"/>
    </row>
    <row r="43" spans="1:10" ht="19.5" thickBot="1" x14ac:dyDescent="0.45">
      <c r="A43" s="77" t="s">
        <v>11</v>
      </c>
      <c r="B43" s="77" t="s">
        <v>12</v>
      </c>
      <c r="C43" s="79"/>
      <c r="D43" s="81"/>
      <c r="E43" s="81"/>
      <c r="F43" s="118"/>
      <c r="G43" s="119"/>
      <c r="H43" s="394" t="s">
        <v>123</v>
      </c>
      <c r="I43" s="395"/>
    </row>
    <row r="44" spans="1:10" ht="18.75" thickTop="1" x14ac:dyDescent="0.35">
      <c r="A44" s="281"/>
      <c r="B44" s="282"/>
      <c r="C44" s="283"/>
      <c r="D44" s="282"/>
      <c r="E44" s="284" t="s">
        <v>297</v>
      </c>
      <c r="F44" s="285" t="s">
        <v>9</v>
      </c>
      <c r="G44" s="286" t="s">
        <v>10</v>
      </c>
      <c r="H44" s="287" t="s">
        <v>13</v>
      </c>
      <c r="I44" s="288" t="s">
        <v>124</v>
      </c>
    </row>
    <row r="45" spans="1:10" x14ac:dyDescent="0.2">
      <c r="A45" s="289"/>
      <c r="B45" s="290"/>
      <c r="C45" s="290"/>
      <c r="D45" s="290"/>
      <c r="E45" s="289"/>
      <c r="F45" s="390"/>
      <c r="G45" s="291"/>
      <c r="H45" s="292">
        <v>40908</v>
      </c>
      <c r="I45" s="293">
        <v>40908</v>
      </c>
    </row>
    <row r="46" spans="1:10" x14ac:dyDescent="0.2">
      <c r="A46" s="289"/>
      <c r="B46" s="290"/>
      <c r="C46" s="290"/>
      <c r="D46" s="290"/>
      <c r="E46" s="289"/>
      <c r="F46" s="390"/>
      <c r="G46" s="294"/>
      <c r="H46" s="294"/>
      <c r="I46" s="295"/>
    </row>
    <row r="47" spans="1:10" ht="13.5" thickBot="1" x14ac:dyDescent="0.25">
      <c r="A47" s="296"/>
      <c r="B47" s="297"/>
      <c r="C47" s="297"/>
      <c r="D47" s="297"/>
      <c r="E47" s="296"/>
      <c r="F47" s="298"/>
      <c r="G47" s="299"/>
      <c r="H47" s="299"/>
      <c r="I47" s="300"/>
    </row>
    <row r="48" spans="1:10" ht="13.5" thickTop="1" x14ac:dyDescent="0.2">
      <c r="A48" s="120"/>
      <c r="B48" s="121"/>
      <c r="C48" s="121" t="s">
        <v>6</v>
      </c>
      <c r="D48" s="121"/>
      <c r="E48" s="122">
        <v>2050</v>
      </c>
      <c r="F48" s="123">
        <v>0</v>
      </c>
      <c r="G48" s="124">
        <v>0</v>
      </c>
      <c r="H48" s="249">
        <f>E48+F48-G48</f>
        <v>2050</v>
      </c>
      <c r="I48" s="125">
        <f>H48</f>
        <v>2050</v>
      </c>
    </row>
    <row r="49" spans="1:9" x14ac:dyDescent="0.2">
      <c r="A49" s="126"/>
      <c r="B49" s="127"/>
      <c r="C49" s="127" t="s">
        <v>8</v>
      </c>
      <c r="D49" s="127"/>
      <c r="E49" s="128">
        <v>23724.7</v>
      </c>
      <c r="F49" s="129">
        <v>18670</v>
      </c>
      <c r="G49" s="130">
        <v>28604</v>
      </c>
      <c r="H49" s="250">
        <f>E49+F49-G49</f>
        <v>13790.699999999997</v>
      </c>
      <c r="I49" s="131">
        <v>14454.97</v>
      </c>
    </row>
    <row r="50" spans="1:9" x14ac:dyDescent="0.2">
      <c r="A50" s="126"/>
      <c r="B50" s="127"/>
      <c r="C50" s="127" t="s">
        <v>7</v>
      </c>
      <c r="D50" s="127"/>
      <c r="E50" s="128">
        <f>52.1+114655.11</f>
        <v>114707.21</v>
      </c>
      <c r="F50" s="129">
        <f>175.32+63650</f>
        <v>63825.32</v>
      </c>
      <c r="G50" s="130">
        <v>168498.45</v>
      </c>
      <c r="H50" s="250">
        <f t="shared" ref="H50:H51" si="0">E50+F50-G50</f>
        <v>10034.079999999987</v>
      </c>
      <c r="I50" s="131">
        <f>H50</f>
        <v>10034.079999999987</v>
      </c>
    </row>
    <row r="51" spans="1:9" x14ac:dyDescent="0.2">
      <c r="A51" s="126"/>
      <c r="B51" s="127"/>
      <c r="C51" s="127" t="s">
        <v>15</v>
      </c>
      <c r="D51" s="127"/>
      <c r="E51" s="128">
        <v>54952.79</v>
      </c>
      <c r="F51" s="129">
        <v>1400111</v>
      </c>
      <c r="G51" s="130">
        <v>1233000</v>
      </c>
      <c r="H51" s="250">
        <f t="shared" si="0"/>
        <v>222063.79000000004</v>
      </c>
      <c r="I51" s="131">
        <f>H51</f>
        <v>222063.79000000004</v>
      </c>
    </row>
    <row r="52" spans="1:9" ht="18.75" thickBot="1" x14ac:dyDescent="0.4">
      <c r="A52" s="132" t="s">
        <v>2</v>
      </c>
      <c r="B52" s="133"/>
      <c r="C52" s="133"/>
      <c r="D52" s="133"/>
      <c r="E52" s="134">
        <f>E48+E49+E50+E51</f>
        <v>195434.7</v>
      </c>
      <c r="F52" s="135">
        <f>F48+F49+F50+F51</f>
        <v>1482606.32</v>
      </c>
      <c r="G52" s="135">
        <f>G48+G49+G50+G51</f>
        <v>1430102.45</v>
      </c>
      <c r="H52" s="135">
        <f>H48+H49+H50+H51</f>
        <v>247938.57</v>
      </c>
      <c r="I52" s="136">
        <f>I48+I49+I50+I51</f>
        <v>248602.84000000003</v>
      </c>
    </row>
    <row r="53" spans="1:9" ht="18.75" thickTop="1" x14ac:dyDescent="0.35">
      <c r="A53" s="137"/>
      <c r="B53" s="115"/>
      <c r="C53" s="115"/>
      <c r="D53" s="81"/>
      <c r="E53" s="81"/>
      <c r="F53" s="118"/>
      <c r="G53" s="119"/>
      <c r="H53" s="138"/>
      <c r="I53" s="138"/>
    </row>
    <row r="54" spans="1:9" ht="18" x14ac:dyDescent="0.35">
      <c r="A54" s="137"/>
      <c r="B54" s="115"/>
      <c r="C54" s="115"/>
      <c r="D54" s="81"/>
      <c r="E54" s="81"/>
      <c r="F54" s="118"/>
      <c r="G54" s="139"/>
      <c r="H54" s="140"/>
      <c r="I54" s="140"/>
    </row>
    <row r="55" spans="1:9" ht="18" x14ac:dyDescent="0.35">
      <c r="A55" s="141"/>
      <c r="B55" s="142"/>
      <c r="C55" s="142"/>
      <c r="D55" s="143"/>
      <c r="E55" s="143"/>
      <c r="F55" s="140"/>
      <c r="G55" s="140"/>
      <c r="H55" s="140"/>
      <c r="I55" s="140"/>
    </row>
    <row r="56" spans="1:9" x14ac:dyDescent="0.2">
      <c r="A56" s="144"/>
      <c r="B56" s="144"/>
      <c r="C56" s="144"/>
      <c r="D56" s="144"/>
      <c r="E56" s="144"/>
      <c r="F56" s="144"/>
      <c r="G56" s="144"/>
      <c r="H56" s="144"/>
      <c r="I56" s="144"/>
    </row>
    <row r="57" spans="1:9" x14ac:dyDescent="0.2">
      <c r="A57" s="144"/>
      <c r="B57" s="144"/>
      <c r="C57" s="144"/>
      <c r="D57" s="144"/>
      <c r="E57" s="144"/>
      <c r="F57" s="144"/>
      <c r="G57" s="144"/>
      <c r="H57" s="144"/>
      <c r="I57" s="144"/>
    </row>
  </sheetData>
  <mergeCells count="11">
    <mergeCell ref="A2:D2"/>
    <mergeCell ref="E2:I2"/>
    <mergeCell ref="E3:I3"/>
    <mergeCell ref="E4:I4"/>
    <mergeCell ref="H43:I43"/>
    <mergeCell ref="F45:F46"/>
    <mergeCell ref="E5:I5"/>
    <mergeCell ref="E7:I7"/>
    <mergeCell ref="H12:I12"/>
    <mergeCell ref="A31:I33"/>
    <mergeCell ref="A41:I41"/>
  </mergeCells>
  <phoneticPr fontId="10" type="noConversion"/>
  <printOptions horizontalCentered="1"/>
  <pageMargins left="0.78740157480314965" right="0" top="0.59055118110236227" bottom="0.39370078740157483" header="0.51181102362204722" footer="0.51181102362204722"/>
  <pageSetup paperSize="9" scale="85" firstPageNumber="289" orientation="portrait" useFirstPageNumber="1" r:id="rId1"/>
  <headerFooter alignWithMargins="0">
    <oddFooter>&amp;L&amp;"Arial,Kurzíva"&amp;9Zastupitelstvo Olomouckého kraje 29.6.2012
5.- Rozpočet Olomouckého kraje 2011-závěrečný účet 
Příloha č.14: Financování hospodaření příspěvkových organizací Olomouckého kraje&amp;R&amp;"Arial,Kurzíva"&amp;9Strana &amp;P (celkem  470)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4"/>
  <dimension ref="A1:I56"/>
  <sheetViews>
    <sheetView zoomScale="110" zoomScaleNormal="110" workbookViewId="0">
      <selection activeCell="G30" sqref="G30"/>
    </sheetView>
  </sheetViews>
  <sheetFormatPr defaultRowHeight="12.75" x14ac:dyDescent="0.2"/>
  <cols>
    <col min="1" max="1" width="7.5703125" style="55" customWidth="1"/>
    <col min="2" max="2" width="2.5703125" style="55" customWidth="1"/>
    <col min="3" max="3" width="8.42578125" style="55" customWidth="1"/>
    <col min="4" max="4" width="8.28515625" style="55" customWidth="1"/>
    <col min="5" max="5" width="14.7109375" style="55" customWidth="1"/>
    <col min="6" max="6" width="15.5703125" style="55" customWidth="1"/>
    <col min="7" max="8" width="14.7109375" style="55" customWidth="1"/>
    <col min="9" max="9" width="15.140625" style="55" customWidth="1"/>
    <col min="10" max="10" width="18.85546875" style="56" customWidth="1"/>
    <col min="11" max="11" width="17.28515625" style="56" customWidth="1"/>
    <col min="12" max="16384" width="9.140625" style="56"/>
  </cols>
  <sheetData>
    <row r="1" spans="1:9" ht="19.5" x14ac:dyDescent="0.4">
      <c r="A1" s="53" t="s">
        <v>26</v>
      </c>
      <c r="B1" s="54"/>
      <c r="C1" s="54"/>
      <c r="D1" s="54"/>
    </row>
    <row r="2" spans="1:9" ht="19.5" x14ac:dyDescent="0.4">
      <c r="A2" s="385" t="s">
        <v>112</v>
      </c>
      <c r="B2" s="385"/>
      <c r="C2" s="385"/>
      <c r="D2" s="385"/>
      <c r="E2" s="403" t="s">
        <v>137</v>
      </c>
      <c r="F2" s="403"/>
      <c r="G2" s="403"/>
      <c r="H2" s="403"/>
      <c r="I2" s="403"/>
    </row>
    <row r="3" spans="1:9" ht="9.75" customHeight="1" x14ac:dyDescent="0.4">
      <c r="A3" s="57"/>
      <c r="B3" s="57"/>
      <c r="C3" s="57"/>
      <c r="D3" s="57"/>
      <c r="E3" s="388" t="s">
        <v>113</v>
      </c>
      <c r="F3" s="388"/>
      <c r="G3" s="388"/>
      <c r="H3" s="388"/>
      <c r="I3" s="388"/>
    </row>
    <row r="4" spans="1:9" ht="15.75" x14ac:dyDescent="0.25">
      <c r="A4" s="59" t="s">
        <v>27</v>
      </c>
      <c r="E4" s="401" t="s">
        <v>194</v>
      </c>
      <c r="F4" s="401"/>
      <c r="G4" s="401"/>
      <c r="H4" s="401"/>
      <c r="I4" s="401"/>
    </row>
    <row r="5" spans="1:9" ht="9.75" customHeight="1" x14ac:dyDescent="0.25">
      <c r="A5" s="59"/>
      <c r="E5" s="388" t="s">
        <v>113</v>
      </c>
      <c r="F5" s="388"/>
      <c r="G5" s="388"/>
      <c r="H5" s="388"/>
      <c r="I5" s="388"/>
    </row>
    <row r="6" spans="1:9" ht="19.5" x14ac:dyDescent="0.4">
      <c r="A6" s="60" t="s">
        <v>24</v>
      </c>
      <c r="E6" s="61" t="s">
        <v>195</v>
      </c>
      <c r="F6" s="62"/>
      <c r="G6" s="63" t="s">
        <v>39</v>
      </c>
      <c r="H6" s="64">
        <v>1204</v>
      </c>
    </row>
    <row r="7" spans="1:9" ht="9.75" customHeight="1" x14ac:dyDescent="0.4">
      <c r="A7" s="60"/>
      <c r="E7" s="388" t="s">
        <v>114</v>
      </c>
      <c r="F7" s="388"/>
      <c r="G7" s="388"/>
      <c r="H7" s="388"/>
      <c r="I7" s="388"/>
    </row>
    <row r="8" spans="1:9" ht="2.25" customHeight="1" x14ac:dyDescent="0.4">
      <c r="A8" s="60"/>
      <c r="E8" s="65"/>
      <c r="F8" s="65"/>
      <c r="G8" s="65"/>
      <c r="H8" s="63"/>
      <c r="I8" s="65"/>
    </row>
    <row r="9" spans="1:9" ht="36.75" customHeight="1" x14ac:dyDescent="0.2">
      <c r="F9" s="66"/>
    </row>
    <row r="10" spans="1:9" ht="18.75" x14ac:dyDescent="0.4">
      <c r="A10" s="67"/>
      <c r="B10" s="68"/>
      <c r="C10" s="68"/>
      <c r="D10" s="68"/>
      <c r="E10" s="69" t="s">
        <v>19</v>
      </c>
      <c r="F10" s="69" t="s">
        <v>22</v>
      </c>
      <c r="G10" s="70" t="s">
        <v>0</v>
      </c>
      <c r="H10" s="71" t="s">
        <v>17</v>
      </c>
      <c r="I10" s="71"/>
    </row>
    <row r="11" spans="1:9" ht="18.75" x14ac:dyDescent="0.4">
      <c r="A11" s="72"/>
      <c r="B11" s="72"/>
      <c r="C11" s="72"/>
      <c r="D11" s="72"/>
      <c r="E11" s="69" t="s">
        <v>20</v>
      </c>
      <c r="F11" s="69" t="s">
        <v>20</v>
      </c>
      <c r="G11" s="70" t="s">
        <v>18</v>
      </c>
      <c r="H11" s="73" t="s">
        <v>1</v>
      </c>
      <c r="I11" s="74" t="s">
        <v>16</v>
      </c>
    </row>
    <row r="12" spans="1:9" ht="15" x14ac:dyDescent="0.2">
      <c r="A12" s="72"/>
      <c r="B12" s="72"/>
      <c r="C12" s="72"/>
      <c r="D12" s="72"/>
      <c r="E12" s="69" t="s">
        <v>2</v>
      </c>
      <c r="F12" s="69" t="s">
        <v>2</v>
      </c>
      <c r="G12" s="75"/>
      <c r="H12" s="391" t="s">
        <v>299</v>
      </c>
      <c r="I12" s="391"/>
    </row>
    <row r="13" spans="1:9" ht="15" x14ac:dyDescent="0.2">
      <c r="A13" s="72"/>
      <c r="B13" s="72"/>
      <c r="C13" s="72"/>
      <c r="D13" s="72"/>
      <c r="E13" s="69"/>
      <c r="F13" s="69"/>
      <c r="G13" s="75"/>
      <c r="H13" s="25"/>
      <c r="I13" s="76"/>
    </row>
    <row r="14" spans="1:9" ht="18.75" x14ac:dyDescent="0.4">
      <c r="A14" s="77" t="s">
        <v>21</v>
      </c>
      <c r="B14" s="77"/>
      <c r="C14" s="78"/>
      <c r="D14" s="79"/>
      <c r="E14" s="80"/>
      <c r="F14" s="80"/>
      <c r="G14" s="81"/>
      <c r="H14" s="72"/>
      <c r="I14" s="72"/>
    </row>
    <row r="15" spans="1:9" ht="19.5" x14ac:dyDescent="0.4">
      <c r="A15" s="82" t="s">
        <v>3</v>
      </c>
      <c r="B15" s="77"/>
      <c r="C15" s="78"/>
      <c r="D15" s="79"/>
      <c r="E15" s="302">
        <v>24870000</v>
      </c>
      <c r="F15" s="303">
        <v>77948151.549999997</v>
      </c>
      <c r="G15" s="26">
        <f>H15+I15</f>
        <v>77082834.959999993</v>
      </c>
      <c r="H15" s="302">
        <v>72603455.239999995</v>
      </c>
      <c r="I15" s="302">
        <v>4479379.72</v>
      </c>
    </row>
    <row r="16" spans="1:9" ht="16.5" x14ac:dyDescent="0.35">
      <c r="A16" s="2"/>
      <c r="B16" s="68"/>
      <c r="C16" s="68"/>
      <c r="D16" s="68"/>
      <c r="E16" s="83"/>
      <c r="F16" s="83"/>
      <c r="G16" s="83"/>
      <c r="H16" s="83"/>
      <c r="I16" s="83"/>
    </row>
    <row r="17" spans="1:9" ht="19.5" x14ac:dyDescent="0.4">
      <c r="A17" s="82" t="s">
        <v>4</v>
      </c>
      <c r="B17" s="3"/>
      <c r="C17" s="3"/>
      <c r="D17" s="3"/>
      <c r="E17" s="302">
        <v>24870000</v>
      </c>
      <c r="F17" s="303">
        <v>78078151.549999997</v>
      </c>
      <c r="G17" s="26">
        <f>H17+I17</f>
        <v>77357042.129999995</v>
      </c>
      <c r="H17" s="302">
        <v>71690904.989999995</v>
      </c>
      <c r="I17" s="302">
        <v>5666137.1399999997</v>
      </c>
    </row>
    <row r="18" spans="1:9" ht="18" x14ac:dyDescent="0.35">
      <c r="A18" s="2"/>
      <c r="B18" s="3"/>
      <c r="C18" s="3"/>
      <c r="D18" s="3"/>
      <c r="E18" s="26"/>
      <c r="F18" s="27"/>
      <c r="G18" s="26"/>
      <c r="H18" s="28"/>
      <c r="I18" s="28"/>
    </row>
    <row r="19" spans="1:9" ht="18" x14ac:dyDescent="0.35">
      <c r="A19" s="2"/>
      <c r="B19" s="3"/>
      <c r="C19" s="3"/>
      <c r="D19" s="3"/>
      <c r="E19" s="159"/>
      <c r="F19" s="84"/>
      <c r="G19" s="85"/>
      <c r="H19" s="1"/>
      <c r="I19" s="1"/>
    </row>
    <row r="20" spans="1:9" ht="19.5" x14ac:dyDescent="0.4">
      <c r="A20" s="86" t="s">
        <v>14</v>
      </c>
      <c r="B20" s="84"/>
      <c r="C20" s="84"/>
      <c r="D20" s="84"/>
      <c r="E20" s="84"/>
      <c r="F20" s="84"/>
      <c r="G20" s="87"/>
      <c r="H20" s="85"/>
      <c r="I20" s="85"/>
    </row>
    <row r="21" spans="1:9" ht="18" x14ac:dyDescent="0.35">
      <c r="A21" s="84"/>
      <c r="B21" s="84"/>
      <c r="C21" s="88" t="s">
        <v>115</v>
      </c>
      <c r="D21" s="84"/>
      <c r="E21" s="84"/>
      <c r="F21" s="84"/>
      <c r="G21" s="29">
        <f>H21+I21</f>
        <v>128990</v>
      </c>
      <c r="H21" s="30">
        <v>0</v>
      </c>
      <c r="I21" s="30">
        <v>128990</v>
      </c>
    </row>
    <row r="22" spans="1:9" ht="18" x14ac:dyDescent="0.35">
      <c r="A22" s="84"/>
      <c r="B22" s="84"/>
      <c r="C22" s="88"/>
      <c r="D22" s="84"/>
      <c r="E22" s="84"/>
      <c r="F22" s="84"/>
      <c r="G22" s="29"/>
      <c r="H22" s="30"/>
      <c r="I22" s="30"/>
    </row>
    <row r="23" spans="1:9" ht="22.5" x14ac:dyDescent="0.45">
      <c r="A23" s="89" t="s">
        <v>116</v>
      </c>
      <c r="B23" s="89"/>
      <c r="C23" s="90"/>
      <c r="D23" s="89"/>
      <c r="E23" s="89"/>
      <c r="F23" s="89"/>
      <c r="G23" s="91">
        <f>G17-G15-G21</f>
        <v>145217.17000000179</v>
      </c>
      <c r="H23" s="91">
        <f>H17-H15-H21</f>
        <v>-912550.25</v>
      </c>
      <c r="I23" s="91">
        <f>I17-I15-I21</f>
        <v>1057767.42</v>
      </c>
    </row>
    <row r="25" spans="1:9" x14ac:dyDescent="0.2">
      <c r="H25" s="92"/>
    </row>
    <row r="27" spans="1:9" ht="19.5" x14ac:dyDescent="0.4">
      <c r="A27" s="77" t="s">
        <v>5</v>
      </c>
      <c r="B27" s="77" t="s">
        <v>117</v>
      </c>
      <c r="C27" s="77"/>
      <c r="D27" s="3"/>
      <c r="E27" s="3"/>
      <c r="F27" s="72"/>
      <c r="G27" s="93">
        <f>SUM(G28:G30)</f>
        <v>145217.16999999998</v>
      </c>
      <c r="H27" s="94"/>
      <c r="I27" s="95"/>
    </row>
    <row r="28" spans="1:9" ht="18.75" x14ac:dyDescent="0.4">
      <c r="A28" s="96"/>
      <c r="B28" s="96"/>
      <c r="C28" s="97" t="s">
        <v>28</v>
      </c>
      <c r="D28" s="98"/>
      <c r="E28" s="99"/>
      <c r="F28" s="92" t="s">
        <v>6</v>
      </c>
      <c r="G28" s="30">
        <v>15000</v>
      </c>
      <c r="H28" s="94"/>
      <c r="I28" s="95"/>
    </row>
    <row r="29" spans="1:9" ht="18.75" x14ac:dyDescent="0.4">
      <c r="A29" s="96"/>
      <c r="B29" s="96"/>
      <c r="C29" s="97"/>
      <c r="D29" s="98"/>
      <c r="E29" s="99"/>
      <c r="F29" s="92" t="s">
        <v>7</v>
      </c>
      <c r="G29" s="30">
        <v>130217.17</v>
      </c>
      <c r="H29" s="94"/>
      <c r="I29" s="95"/>
    </row>
    <row r="30" spans="1:9" ht="18.75" x14ac:dyDescent="0.4">
      <c r="A30" s="96"/>
      <c r="B30" s="96"/>
      <c r="C30" s="97" t="s">
        <v>29</v>
      </c>
      <c r="D30" s="98"/>
      <c r="E30" s="99"/>
      <c r="F30" s="92" t="s">
        <v>235</v>
      </c>
      <c r="G30" s="100">
        <v>0</v>
      </c>
      <c r="H30" s="101"/>
      <c r="I30" s="95"/>
    </row>
    <row r="31" spans="1:9" x14ac:dyDescent="0.2">
      <c r="A31" s="396"/>
      <c r="B31" s="397"/>
      <c r="C31" s="397"/>
      <c r="D31" s="397"/>
      <c r="E31" s="397"/>
      <c r="F31" s="397"/>
      <c r="G31" s="397"/>
      <c r="H31" s="397"/>
      <c r="I31" s="397"/>
    </row>
    <row r="32" spans="1:9" x14ac:dyDescent="0.2">
      <c r="A32" s="397"/>
      <c r="B32" s="397"/>
      <c r="C32" s="397"/>
      <c r="D32" s="397"/>
      <c r="E32" s="397"/>
      <c r="F32" s="397"/>
      <c r="G32" s="397"/>
      <c r="H32" s="397"/>
      <c r="I32" s="397"/>
    </row>
    <row r="33" spans="1:9" x14ac:dyDescent="0.2">
      <c r="A33" s="397"/>
      <c r="B33" s="397"/>
      <c r="C33" s="397"/>
      <c r="D33" s="397"/>
      <c r="E33" s="397"/>
      <c r="F33" s="397"/>
      <c r="G33" s="397"/>
      <c r="H33" s="397"/>
      <c r="I33" s="397"/>
    </row>
    <row r="34" spans="1:9" ht="19.5" x14ac:dyDescent="0.4">
      <c r="A34" s="77" t="s">
        <v>30</v>
      </c>
      <c r="B34" s="77" t="s">
        <v>31</v>
      </c>
      <c r="C34" s="77"/>
      <c r="D34" s="103"/>
      <c r="E34" s="81"/>
      <c r="F34" s="3"/>
      <c r="G34" s="104"/>
      <c r="H34" s="95"/>
      <c r="I34" s="95"/>
    </row>
    <row r="35" spans="1:9" ht="18.75" x14ac:dyDescent="0.4">
      <c r="A35" s="77"/>
      <c r="B35" s="77"/>
      <c r="C35" s="77"/>
      <c r="D35" s="103"/>
      <c r="F35" s="105" t="s">
        <v>119</v>
      </c>
      <c r="G35" s="106" t="s">
        <v>0</v>
      </c>
      <c r="H35" s="72"/>
      <c r="I35" s="107" t="s">
        <v>120</v>
      </c>
    </row>
    <row r="36" spans="1:9" ht="16.5" x14ac:dyDescent="0.35">
      <c r="A36" s="108" t="s">
        <v>32</v>
      </c>
      <c r="B36" s="109"/>
      <c r="C36" s="2"/>
      <c r="D36" s="109"/>
      <c r="E36" s="81"/>
      <c r="F36" s="110">
        <v>1000000</v>
      </c>
      <c r="G36" s="110">
        <v>889250</v>
      </c>
      <c r="H36" s="305"/>
      <c r="I36" s="111">
        <f>G36/F36</f>
        <v>0.88924999999999998</v>
      </c>
    </row>
    <row r="37" spans="1:9" ht="16.5" x14ac:dyDescent="0.35">
      <c r="A37" s="108" t="s">
        <v>121</v>
      </c>
      <c r="B37" s="109"/>
      <c r="C37" s="2"/>
      <c r="D37" s="112"/>
      <c r="E37" s="112"/>
      <c r="F37" s="110">
        <v>2441879</v>
      </c>
      <c r="G37" s="110">
        <v>2441879</v>
      </c>
      <c r="H37" s="305"/>
      <c r="I37" s="111">
        <f>G37/F37</f>
        <v>1</v>
      </c>
    </row>
    <row r="38" spans="1:9" ht="16.5" x14ac:dyDescent="0.35">
      <c r="A38" s="108" t="s">
        <v>122</v>
      </c>
      <c r="B38" s="109"/>
      <c r="C38" s="2"/>
      <c r="D38" s="112"/>
      <c r="E38" s="112"/>
      <c r="F38" s="110">
        <v>0</v>
      </c>
      <c r="G38" s="110">
        <v>0</v>
      </c>
      <c r="H38" s="305"/>
      <c r="I38" s="114" t="s">
        <v>237</v>
      </c>
    </row>
    <row r="39" spans="1:9" ht="16.5" x14ac:dyDescent="0.35">
      <c r="A39" s="108" t="s">
        <v>232</v>
      </c>
      <c r="B39" s="109"/>
      <c r="C39" s="2"/>
      <c r="D39" s="81"/>
      <c r="E39" s="81"/>
      <c r="F39" s="110">
        <v>1831000</v>
      </c>
      <c r="G39" s="110">
        <v>1831000</v>
      </c>
      <c r="H39" s="305"/>
      <c r="I39" s="111">
        <f>G39/F39</f>
        <v>1</v>
      </c>
    </row>
    <row r="40" spans="1:9" ht="18" x14ac:dyDescent="0.35">
      <c r="A40" s="108" t="s">
        <v>233</v>
      </c>
      <c r="B40" s="115"/>
      <c r="C40" s="115"/>
      <c r="D40" s="81"/>
      <c r="E40" s="81"/>
      <c r="F40" s="116">
        <v>0</v>
      </c>
      <c r="G40" s="110">
        <v>0</v>
      </c>
      <c r="H40" s="305"/>
      <c r="I40" s="114" t="s">
        <v>237</v>
      </c>
    </row>
    <row r="41" spans="1:9" ht="18" x14ac:dyDescent="0.35">
      <c r="A41" s="108"/>
      <c r="B41" s="115"/>
      <c r="C41" s="115"/>
      <c r="D41" s="81"/>
      <c r="E41" s="81"/>
      <c r="F41" s="116"/>
      <c r="G41" s="110"/>
      <c r="H41" s="94"/>
      <c r="I41" s="111"/>
    </row>
    <row r="42" spans="1:9" ht="19.5" thickBot="1" x14ac:dyDescent="0.45">
      <c r="A42" s="77" t="s">
        <v>11</v>
      </c>
      <c r="B42" s="77" t="s">
        <v>12</v>
      </c>
      <c r="C42" s="79"/>
      <c r="D42" s="81"/>
      <c r="E42" s="81"/>
      <c r="F42" s="118"/>
      <c r="G42" s="119"/>
      <c r="H42" s="394" t="s">
        <v>123</v>
      </c>
      <c r="I42" s="395"/>
    </row>
    <row r="43" spans="1:9" ht="18.75" thickTop="1" x14ac:dyDescent="0.35">
      <c r="A43" s="281"/>
      <c r="B43" s="282"/>
      <c r="C43" s="283"/>
      <c r="D43" s="282"/>
      <c r="E43" s="284" t="s">
        <v>297</v>
      </c>
      <c r="F43" s="285" t="s">
        <v>9</v>
      </c>
      <c r="G43" s="286" t="s">
        <v>10</v>
      </c>
      <c r="H43" s="287" t="s">
        <v>13</v>
      </c>
      <c r="I43" s="288" t="s">
        <v>124</v>
      </c>
    </row>
    <row r="44" spans="1:9" x14ac:dyDescent="0.2">
      <c r="A44" s="289"/>
      <c r="B44" s="290"/>
      <c r="C44" s="290"/>
      <c r="D44" s="290"/>
      <c r="E44" s="289"/>
      <c r="F44" s="390"/>
      <c r="G44" s="291"/>
      <c r="H44" s="292">
        <v>40908</v>
      </c>
      <c r="I44" s="293">
        <v>40908</v>
      </c>
    </row>
    <row r="45" spans="1:9" x14ac:dyDescent="0.2">
      <c r="A45" s="289"/>
      <c r="B45" s="290"/>
      <c r="C45" s="290"/>
      <c r="D45" s="290"/>
      <c r="E45" s="289"/>
      <c r="F45" s="390"/>
      <c r="G45" s="294"/>
      <c r="H45" s="294"/>
      <c r="I45" s="295"/>
    </row>
    <row r="46" spans="1:9" ht="13.5" thickBot="1" x14ac:dyDescent="0.25">
      <c r="A46" s="296"/>
      <c r="B46" s="297"/>
      <c r="C46" s="297"/>
      <c r="D46" s="297"/>
      <c r="E46" s="296"/>
      <c r="F46" s="298"/>
      <c r="G46" s="299"/>
      <c r="H46" s="299"/>
      <c r="I46" s="300"/>
    </row>
    <row r="47" spans="1:9" ht="13.5" thickTop="1" x14ac:dyDescent="0.2">
      <c r="A47" s="120"/>
      <c r="B47" s="121"/>
      <c r="C47" s="121" t="s">
        <v>6</v>
      </c>
      <c r="D47" s="121"/>
      <c r="E47" s="122">
        <v>76300</v>
      </c>
      <c r="F47" s="123">
        <v>15000</v>
      </c>
      <c r="G47" s="124">
        <v>40000</v>
      </c>
      <c r="H47" s="124">
        <f>E47+F47-G47</f>
        <v>51300</v>
      </c>
      <c r="I47" s="125">
        <f>H47</f>
        <v>51300</v>
      </c>
    </row>
    <row r="48" spans="1:9" x14ac:dyDescent="0.2">
      <c r="A48" s="126"/>
      <c r="B48" s="127"/>
      <c r="C48" s="127" t="s">
        <v>8</v>
      </c>
      <c r="D48" s="127"/>
      <c r="E48" s="128">
        <v>704900.3</v>
      </c>
      <c r="F48" s="129">
        <v>377337</v>
      </c>
      <c r="G48" s="130">
        <v>560695</v>
      </c>
      <c r="H48" s="130">
        <f>E48+F48-G48</f>
        <v>521542.30000000005</v>
      </c>
      <c r="I48" s="131">
        <v>558850.85</v>
      </c>
    </row>
    <row r="49" spans="1:9" x14ac:dyDescent="0.2">
      <c r="A49" s="126"/>
      <c r="B49" s="127"/>
      <c r="C49" s="127" t="s">
        <v>7</v>
      </c>
      <c r="D49" s="127"/>
      <c r="E49" s="128">
        <v>51902.78</v>
      </c>
      <c r="F49" s="129">
        <f>117596.84+72583</f>
        <v>190179.84</v>
      </c>
      <c r="G49" s="130">
        <v>60554</v>
      </c>
      <c r="H49" s="130">
        <f t="shared" ref="H49:H50" si="0">E49+F49-G49</f>
        <v>181528.62</v>
      </c>
      <c r="I49" s="131">
        <f>H49</f>
        <v>181528.62</v>
      </c>
    </row>
    <row r="50" spans="1:9" x14ac:dyDescent="0.2">
      <c r="A50" s="126"/>
      <c r="B50" s="127"/>
      <c r="C50" s="127" t="s">
        <v>15</v>
      </c>
      <c r="D50" s="127"/>
      <c r="E50" s="128">
        <v>1003513.58</v>
      </c>
      <c r="F50" s="129">
        <v>3043883</v>
      </c>
      <c r="G50" s="130">
        <v>3868079.2</v>
      </c>
      <c r="H50" s="130">
        <f t="shared" si="0"/>
        <v>179317.37999999989</v>
      </c>
      <c r="I50" s="131">
        <f>H50</f>
        <v>179317.37999999989</v>
      </c>
    </row>
    <row r="51" spans="1:9" ht="18.75" thickBot="1" x14ac:dyDescent="0.4">
      <c r="A51" s="132" t="s">
        <v>2</v>
      </c>
      <c r="B51" s="133"/>
      <c r="C51" s="133"/>
      <c r="D51" s="133"/>
      <c r="E51" s="134">
        <f>E47+E48+E49+E50</f>
        <v>1836616.6600000001</v>
      </c>
      <c r="F51" s="135">
        <f>F47+F48+F49+F50</f>
        <v>3626399.84</v>
      </c>
      <c r="G51" s="135">
        <f>G47+G48+G49+G50</f>
        <v>4529328.2</v>
      </c>
      <c r="H51" s="135">
        <f>H47+H48+H49+H50</f>
        <v>933688.29999999993</v>
      </c>
      <c r="I51" s="136">
        <f>I47+I48+I49+I50</f>
        <v>970996.84999999986</v>
      </c>
    </row>
    <row r="52" spans="1:9" ht="18.75" thickTop="1" x14ac:dyDescent="0.35">
      <c r="A52" s="137"/>
      <c r="B52" s="115"/>
      <c r="C52" s="115"/>
      <c r="D52" s="81"/>
      <c r="E52" s="81"/>
      <c r="F52" s="118"/>
      <c r="G52" s="119"/>
      <c r="H52" s="138"/>
      <c r="I52" s="138"/>
    </row>
    <row r="53" spans="1:9" ht="18" x14ac:dyDescent="0.35">
      <c r="A53" s="137"/>
      <c r="B53" s="115"/>
      <c r="C53" s="115"/>
      <c r="D53" s="81"/>
      <c r="E53" s="81"/>
      <c r="F53" s="118"/>
      <c r="G53" s="139"/>
      <c r="H53" s="140"/>
      <c r="I53" s="140"/>
    </row>
    <row r="54" spans="1:9" ht="18" x14ac:dyDescent="0.35">
      <c r="A54" s="141"/>
      <c r="B54" s="142"/>
      <c r="C54" s="142"/>
      <c r="D54" s="143"/>
      <c r="E54" s="143"/>
      <c r="F54" s="140"/>
      <c r="G54" s="140"/>
      <c r="H54" s="140"/>
      <c r="I54" s="140"/>
    </row>
    <row r="55" spans="1:9" x14ac:dyDescent="0.2">
      <c r="A55" s="144"/>
      <c r="B55" s="144"/>
      <c r="C55" s="144"/>
      <c r="D55" s="144"/>
      <c r="E55" s="144"/>
      <c r="F55" s="144"/>
      <c r="G55" s="144"/>
      <c r="H55" s="144"/>
      <c r="I55" s="144"/>
    </row>
    <row r="56" spans="1:9" x14ac:dyDescent="0.2">
      <c r="A56" s="144"/>
      <c r="B56" s="144"/>
      <c r="C56" s="144"/>
      <c r="D56" s="144"/>
      <c r="E56" s="144"/>
      <c r="F56" s="144"/>
      <c r="G56" s="144"/>
      <c r="H56" s="144"/>
      <c r="I56" s="144"/>
    </row>
  </sheetData>
  <mergeCells count="10">
    <mergeCell ref="A31:I33"/>
    <mergeCell ref="H42:I42"/>
    <mergeCell ref="F44:F45"/>
    <mergeCell ref="A2:D2"/>
    <mergeCell ref="E2:I2"/>
    <mergeCell ref="E4:I4"/>
    <mergeCell ref="H12:I12"/>
    <mergeCell ref="E3:I3"/>
    <mergeCell ref="E5:I5"/>
    <mergeCell ref="E7:I7"/>
  </mergeCells>
  <phoneticPr fontId="10" type="noConversion"/>
  <printOptions horizontalCentered="1"/>
  <pageMargins left="0.78740157480314965" right="0" top="0.59055118110236227" bottom="0.39370078740157483" header="0.51181102362204722" footer="0.51181102362204722"/>
  <pageSetup paperSize="9" scale="85" firstPageNumber="316" orientation="portrait" useFirstPageNumber="1" r:id="rId1"/>
  <headerFooter alignWithMargins="0">
    <oddFooter>&amp;L&amp;"Arial,Kurzíva"&amp;9Zastupitelstvo Olomouckého kraje 29.6.2012
5.- Rozpočet Olomouckého kraje 2011-závěrečný účet 
Příloha č.14: Financování hospodaření příspěvkových organizací Olomouckého kraje&amp;R&amp;"Arial,Kurzíva"&amp;9Strana &amp;P (celkem 470)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5"/>
  <dimension ref="A1:J57"/>
  <sheetViews>
    <sheetView zoomScale="110" zoomScaleNormal="110" workbookViewId="0">
      <selection activeCell="G30" sqref="G30"/>
    </sheetView>
  </sheetViews>
  <sheetFormatPr defaultRowHeight="12.75" x14ac:dyDescent="0.2"/>
  <cols>
    <col min="1" max="1" width="7.5703125" style="55" customWidth="1"/>
    <col min="2" max="2" width="2.5703125" style="55" customWidth="1"/>
    <col min="3" max="3" width="8.42578125" style="55" customWidth="1"/>
    <col min="4" max="4" width="8.28515625" style="55" customWidth="1"/>
    <col min="5" max="5" width="14.7109375" style="55" customWidth="1"/>
    <col min="6" max="6" width="15.5703125" style="55" customWidth="1"/>
    <col min="7" max="8" width="14.7109375" style="55" customWidth="1"/>
    <col min="9" max="9" width="15.140625" style="55" customWidth="1"/>
    <col min="10" max="10" width="18.85546875" style="56" customWidth="1"/>
    <col min="11" max="11" width="17.28515625" style="56" customWidth="1"/>
    <col min="12" max="16384" width="9.140625" style="56"/>
  </cols>
  <sheetData>
    <row r="1" spans="1:9" ht="19.5" x14ac:dyDescent="0.4">
      <c r="A1" s="53" t="s">
        <v>26</v>
      </c>
      <c r="B1" s="54"/>
      <c r="C1" s="54"/>
      <c r="D1" s="54"/>
    </row>
    <row r="2" spans="1:9" ht="19.5" x14ac:dyDescent="0.4">
      <c r="A2" s="385" t="s">
        <v>112</v>
      </c>
      <c r="B2" s="385"/>
      <c r="C2" s="385"/>
      <c r="D2" s="385"/>
      <c r="E2" s="403" t="s">
        <v>127</v>
      </c>
      <c r="F2" s="403"/>
      <c r="G2" s="403"/>
      <c r="H2" s="403"/>
      <c r="I2" s="403"/>
    </row>
    <row r="3" spans="1:9" ht="9.75" customHeight="1" x14ac:dyDescent="0.4">
      <c r="A3" s="57"/>
      <c r="B3" s="57"/>
      <c r="C3" s="57"/>
      <c r="D3" s="57"/>
      <c r="E3" s="388" t="s">
        <v>113</v>
      </c>
      <c r="F3" s="388"/>
      <c r="G3" s="388"/>
      <c r="H3" s="388"/>
      <c r="I3" s="388"/>
    </row>
    <row r="4" spans="1:9" ht="15.75" x14ac:dyDescent="0.25">
      <c r="A4" s="59" t="s">
        <v>27</v>
      </c>
      <c r="E4" s="401" t="s">
        <v>196</v>
      </c>
      <c r="F4" s="401"/>
      <c r="G4" s="401"/>
      <c r="H4" s="401"/>
      <c r="I4" s="401"/>
    </row>
    <row r="5" spans="1:9" ht="9.75" customHeight="1" x14ac:dyDescent="0.25">
      <c r="A5" s="59"/>
      <c r="E5" s="388" t="s">
        <v>113</v>
      </c>
      <c r="F5" s="388"/>
      <c r="G5" s="388"/>
      <c r="H5" s="388"/>
      <c r="I5" s="388"/>
    </row>
    <row r="6" spans="1:9" ht="19.5" x14ac:dyDescent="0.4">
      <c r="A6" s="60" t="s">
        <v>24</v>
      </c>
      <c r="E6" s="61" t="s">
        <v>197</v>
      </c>
      <c r="F6" s="62"/>
      <c r="G6" s="63" t="s">
        <v>39</v>
      </c>
      <c r="H6" s="64">
        <v>1205</v>
      </c>
    </row>
    <row r="7" spans="1:9" ht="7.5" customHeight="1" x14ac:dyDescent="0.4">
      <c r="A7" s="60"/>
      <c r="E7" s="388" t="s">
        <v>114</v>
      </c>
      <c r="F7" s="388"/>
      <c r="G7" s="388"/>
      <c r="H7" s="388"/>
      <c r="I7" s="388"/>
    </row>
    <row r="8" spans="1:9" ht="3" customHeight="1" x14ac:dyDescent="0.4">
      <c r="A8" s="60"/>
      <c r="E8" s="65"/>
      <c r="F8" s="65"/>
      <c r="G8" s="65"/>
      <c r="H8" s="63"/>
      <c r="I8" s="65"/>
    </row>
    <row r="9" spans="1:9" ht="36" customHeight="1" x14ac:dyDescent="0.2">
      <c r="F9" s="66"/>
    </row>
    <row r="10" spans="1:9" ht="18.75" x14ac:dyDescent="0.4">
      <c r="A10" s="67"/>
      <c r="B10" s="68"/>
      <c r="C10" s="68"/>
      <c r="D10" s="68"/>
      <c r="E10" s="69" t="s">
        <v>19</v>
      </c>
      <c r="F10" s="69" t="s">
        <v>22</v>
      </c>
      <c r="G10" s="70" t="s">
        <v>0</v>
      </c>
      <c r="H10" s="71" t="s">
        <v>17</v>
      </c>
      <c r="I10" s="71"/>
    </row>
    <row r="11" spans="1:9" ht="18.75" x14ac:dyDescent="0.4">
      <c r="A11" s="72"/>
      <c r="B11" s="72"/>
      <c r="C11" s="72"/>
      <c r="D11" s="72"/>
      <c r="E11" s="69" t="s">
        <v>20</v>
      </c>
      <c r="F11" s="69" t="s">
        <v>20</v>
      </c>
      <c r="G11" s="70" t="s">
        <v>18</v>
      </c>
      <c r="H11" s="73" t="s">
        <v>1</v>
      </c>
      <c r="I11" s="74" t="s">
        <v>16</v>
      </c>
    </row>
    <row r="12" spans="1:9" ht="15" x14ac:dyDescent="0.2">
      <c r="A12" s="72"/>
      <c r="B12" s="72"/>
      <c r="C12" s="72"/>
      <c r="D12" s="72"/>
      <c r="E12" s="69" t="s">
        <v>2</v>
      </c>
      <c r="F12" s="69" t="s">
        <v>2</v>
      </c>
      <c r="G12" s="75"/>
      <c r="H12" s="391" t="s">
        <v>299</v>
      </c>
      <c r="I12" s="391"/>
    </row>
    <row r="13" spans="1:9" ht="15" x14ac:dyDescent="0.2">
      <c r="A13" s="72"/>
      <c r="B13" s="72"/>
      <c r="C13" s="72"/>
      <c r="D13" s="72"/>
      <c r="E13" s="69"/>
      <c r="F13" s="69"/>
      <c r="G13" s="75"/>
      <c r="H13" s="25"/>
      <c r="I13" s="76"/>
    </row>
    <row r="14" spans="1:9" ht="18.75" x14ac:dyDescent="0.4">
      <c r="A14" s="77" t="s">
        <v>21</v>
      </c>
      <c r="B14" s="77"/>
      <c r="C14" s="78"/>
      <c r="D14" s="79"/>
      <c r="E14" s="80"/>
      <c r="F14" s="80"/>
      <c r="G14" s="81"/>
      <c r="H14" s="72"/>
      <c r="I14" s="72"/>
    </row>
    <row r="15" spans="1:9" ht="19.5" x14ac:dyDescent="0.4">
      <c r="A15" s="82" t="s">
        <v>3</v>
      </c>
      <c r="B15" s="77"/>
      <c r="C15" s="78"/>
      <c r="D15" s="79"/>
      <c r="E15" s="302">
        <v>8964000</v>
      </c>
      <c r="F15" s="303">
        <v>26475501</v>
      </c>
      <c r="G15" s="26">
        <f>H15+I15</f>
        <v>26472355.149999999</v>
      </c>
      <c r="H15" s="302">
        <v>25417969.699999999</v>
      </c>
      <c r="I15" s="302">
        <v>1054385.45</v>
      </c>
    </row>
    <row r="16" spans="1:9" ht="16.5" x14ac:dyDescent="0.35">
      <c r="A16" s="2"/>
      <c r="B16" s="68"/>
      <c r="C16" s="68"/>
      <c r="D16" s="68"/>
      <c r="E16" s="83"/>
      <c r="F16" s="83"/>
      <c r="G16" s="83"/>
      <c r="H16" s="83"/>
      <c r="I16" s="83"/>
    </row>
    <row r="17" spans="1:9" ht="19.5" x14ac:dyDescent="0.4">
      <c r="A17" s="82" t="s">
        <v>4</v>
      </c>
      <c r="B17" s="3"/>
      <c r="C17" s="3"/>
      <c r="D17" s="3"/>
      <c r="E17" s="302">
        <v>8964000</v>
      </c>
      <c r="F17" s="303">
        <v>26653019.199999999</v>
      </c>
      <c r="G17" s="26">
        <f>H17+I17</f>
        <v>26761622.720000003</v>
      </c>
      <c r="H17" s="302">
        <v>25502785.420000002</v>
      </c>
      <c r="I17" s="302">
        <v>1258837.3</v>
      </c>
    </row>
    <row r="18" spans="1:9" ht="18" x14ac:dyDescent="0.35">
      <c r="A18" s="2"/>
      <c r="B18" s="3"/>
      <c r="C18" s="3"/>
      <c r="D18" s="3"/>
      <c r="E18" s="26"/>
      <c r="F18" s="27"/>
      <c r="G18" s="26"/>
      <c r="H18" s="28"/>
      <c r="I18" s="28"/>
    </row>
    <row r="19" spans="1:9" ht="18" x14ac:dyDescent="0.35">
      <c r="A19" s="2"/>
      <c r="B19" s="3"/>
      <c r="C19" s="3"/>
      <c r="D19" s="3"/>
      <c r="E19" s="84"/>
      <c r="F19" s="84"/>
      <c r="G19" s="85"/>
      <c r="H19" s="1"/>
      <c r="I19" s="1"/>
    </row>
    <row r="20" spans="1:9" ht="19.5" x14ac:dyDescent="0.4">
      <c r="A20" s="86" t="s">
        <v>14</v>
      </c>
      <c r="B20" s="84"/>
      <c r="C20" s="84"/>
      <c r="D20" s="84"/>
      <c r="E20" s="84"/>
      <c r="F20" s="84"/>
      <c r="G20" s="87"/>
      <c r="H20" s="85"/>
      <c r="I20" s="85"/>
    </row>
    <row r="21" spans="1:9" ht="18" x14ac:dyDescent="0.35">
      <c r="A21" s="84"/>
      <c r="B21" s="84"/>
      <c r="C21" s="88" t="s">
        <v>115</v>
      </c>
      <c r="D21" s="84"/>
      <c r="E21" s="84"/>
      <c r="F21" s="84"/>
      <c r="G21" s="29">
        <f>H21+I21</f>
        <v>0</v>
      </c>
      <c r="H21" s="30">
        <v>0</v>
      </c>
      <c r="I21" s="30">
        <v>0</v>
      </c>
    </row>
    <row r="22" spans="1:9" ht="18" x14ac:dyDescent="0.35">
      <c r="A22" s="84"/>
      <c r="B22" s="84"/>
      <c r="C22" s="88"/>
      <c r="D22" s="84"/>
      <c r="E22" s="84"/>
      <c r="F22" s="84"/>
      <c r="G22" s="29"/>
      <c r="H22" s="30"/>
      <c r="I22" s="30"/>
    </row>
    <row r="23" spans="1:9" ht="22.5" x14ac:dyDescent="0.45">
      <c r="A23" s="89" t="s">
        <v>116</v>
      </c>
      <c r="B23" s="89"/>
      <c r="C23" s="90"/>
      <c r="D23" s="89"/>
      <c r="E23" s="89"/>
      <c r="F23" s="89"/>
      <c r="G23" s="91">
        <f>G17-G15-G21</f>
        <v>289267.57000000402</v>
      </c>
      <c r="H23" s="91">
        <f>H17-H15-H21</f>
        <v>84815.720000002533</v>
      </c>
      <c r="I23" s="91">
        <f>I17-I15-I21</f>
        <v>204451.85000000009</v>
      </c>
    </row>
    <row r="25" spans="1:9" x14ac:dyDescent="0.2">
      <c r="H25" s="92"/>
    </row>
    <row r="27" spans="1:9" ht="19.5" x14ac:dyDescent="0.4">
      <c r="A27" s="77" t="s">
        <v>5</v>
      </c>
      <c r="B27" s="77" t="s">
        <v>117</v>
      </c>
      <c r="C27" s="77"/>
      <c r="D27" s="3"/>
      <c r="E27" s="3"/>
      <c r="F27" s="72"/>
      <c r="G27" s="93">
        <f>SUM(G28:G30)</f>
        <v>289267.57</v>
      </c>
      <c r="H27" s="94"/>
      <c r="I27" s="95"/>
    </row>
    <row r="28" spans="1:9" ht="18.75" x14ac:dyDescent="0.4">
      <c r="A28" s="96"/>
      <c r="B28" s="96"/>
      <c r="C28" s="97" t="s">
        <v>28</v>
      </c>
      <c r="D28" s="98"/>
      <c r="E28" s="99"/>
      <c r="F28" s="92" t="s">
        <v>6</v>
      </c>
      <c r="G28" s="30">
        <v>40000</v>
      </c>
      <c r="H28" s="94"/>
      <c r="I28" s="95"/>
    </row>
    <row r="29" spans="1:9" ht="18.75" x14ac:dyDescent="0.4">
      <c r="A29" s="96"/>
      <c r="B29" s="96"/>
      <c r="C29" s="97"/>
      <c r="D29" s="98"/>
      <c r="E29" s="99"/>
      <c r="F29" s="92" t="s">
        <v>7</v>
      </c>
      <c r="G29" s="30">
        <v>249267.57</v>
      </c>
      <c r="H29" s="94"/>
      <c r="I29" s="95"/>
    </row>
    <row r="30" spans="1:9" ht="18.75" x14ac:dyDescent="0.4">
      <c r="A30" s="96"/>
      <c r="B30" s="96"/>
      <c r="C30" s="97" t="s">
        <v>29</v>
      </c>
      <c r="D30" s="98"/>
      <c r="E30" s="99"/>
      <c r="F30" s="92" t="s">
        <v>235</v>
      </c>
      <c r="G30" s="100">
        <v>0</v>
      </c>
      <c r="H30" s="101"/>
      <c r="I30" s="95"/>
    </row>
    <row r="31" spans="1:9" x14ac:dyDescent="0.2">
      <c r="A31" s="396"/>
      <c r="B31" s="397"/>
      <c r="C31" s="397"/>
      <c r="D31" s="397"/>
      <c r="E31" s="397"/>
      <c r="F31" s="397"/>
      <c r="G31" s="397"/>
      <c r="H31" s="397"/>
      <c r="I31" s="397"/>
    </row>
    <row r="32" spans="1:9" x14ac:dyDescent="0.2">
      <c r="A32" s="397"/>
      <c r="B32" s="397"/>
      <c r="C32" s="397"/>
      <c r="D32" s="397"/>
      <c r="E32" s="397"/>
      <c r="F32" s="397"/>
      <c r="G32" s="397"/>
      <c r="H32" s="397"/>
      <c r="I32" s="397"/>
    </row>
    <row r="33" spans="1:10" x14ac:dyDescent="0.2">
      <c r="A33" s="397"/>
      <c r="B33" s="397"/>
      <c r="C33" s="397"/>
      <c r="D33" s="397"/>
      <c r="E33" s="397"/>
      <c r="F33" s="397"/>
      <c r="G33" s="397"/>
      <c r="H33" s="397"/>
      <c r="I33" s="397"/>
    </row>
    <row r="34" spans="1:10" ht="19.5" x14ac:dyDescent="0.4">
      <c r="A34" s="77" t="s">
        <v>30</v>
      </c>
      <c r="B34" s="77" t="s">
        <v>31</v>
      </c>
      <c r="C34" s="77"/>
      <c r="D34" s="103"/>
      <c r="E34" s="81"/>
      <c r="F34" s="3"/>
      <c r="G34" s="104"/>
      <c r="H34" s="95"/>
      <c r="I34" s="95"/>
    </row>
    <row r="35" spans="1:10" ht="18.75" x14ac:dyDescent="0.4">
      <c r="A35" s="77"/>
      <c r="B35" s="77"/>
      <c r="C35" s="77"/>
      <c r="D35" s="103"/>
      <c r="F35" s="105" t="s">
        <v>119</v>
      </c>
      <c r="G35" s="106" t="s">
        <v>0</v>
      </c>
      <c r="H35" s="72"/>
      <c r="I35" s="107" t="s">
        <v>120</v>
      </c>
    </row>
    <row r="36" spans="1:10" ht="16.5" x14ac:dyDescent="0.35">
      <c r="A36" s="108" t="s">
        <v>32</v>
      </c>
      <c r="B36" s="109"/>
      <c r="C36" s="2"/>
      <c r="D36" s="109"/>
      <c r="E36" s="81"/>
      <c r="F36" s="110">
        <v>266290</v>
      </c>
      <c r="G36" s="110">
        <v>266290</v>
      </c>
      <c r="H36" s="305"/>
      <c r="I36" s="111">
        <f>G36/F36</f>
        <v>1</v>
      </c>
    </row>
    <row r="37" spans="1:10" ht="16.5" x14ac:dyDescent="0.35">
      <c r="A37" s="108" t="s">
        <v>121</v>
      </c>
      <c r="B37" s="109"/>
      <c r="C37" s="2"/>
      <c r="D37" s="112"/>
      <c r="E37" s="112"/>
      <c r="F37" s="110">
        <v>604700</v>
      </c>
      <c r="G37" s="110">
        <v>656175</v>
      </c>
      <c r="H37" s="305"/>
      <c r="I37" s="111">
        <f>G37/F37</f>
        <v>1.0851248553001489</v>
      </c>
    </row>
    <row r="38" spans="1:10" ht="16.5" x14ac:dyDescent="0.35">
      <c r="A38" s="108" t="s">
        <v>122</v>
      </c>
      <c r="B38" s="109"/>
      <c r="C38" s="2"/>
      <c r="D38" s="112"/>
      <c r="E38" s="112"/>
      <c r="F38" s="110">
        <v>0</v>
      </c>
      <c r="G38" s="110">
        <v>0</v>
      </c>
      <c r="H38" s="305"/>
      <c r="I38" s="114" t="s">
        <v>237</v>
      </c>
    </row>
    <row r="39" spans="1:10" ht="16.5" x14ac:dyDescent="0.35">
      <c r="A39" s="108" t="s">
        <v>232</v>
      </c>
      <c r="B39" s="109"/>
      <c r="C39" s="2"/>
      <c r="D39" s="81"/>
      <c r="E39" s="81"/>
      <c r="F39" s="110">
        <v>454000</v>
      </c>
      <c r="G39" s="110">
        <v>454000</v>
      </c>
      <c r="H39" s="305"/>
      <c r="I39" s="111">
        <f>G39/F39</f>
        <v>1</v>
      </c>
    </row>
    <row r="40" spans="1:10" ht="18" x14ac:dyDescent="0.35">
      <c r="A40" s="108" t="s">
        <v>233</v>
      </c>
      <c r="B40" s="115"/>
      <c r="C40" s="115"/>
      <c r="D40" s="81"/>
      <c r="E40" s="81"/>
      <c r="F40" s="116">
        <v>0</v>
      </c>
      <c r="G40" s="110">
        <v>0</v>
      </c>
      <c r="H40" s="305"/>
      <c r="I40" s="114" t="s">
        <v>237</v>
      </c>
    </row>
    <row r="41" spans="1:10" x14ac:dyDescent="0.2">
      <c r="A41" s="402" t="s">
        <v>318</v>
      </c>
      <c r="B41" s="398"/>
      <c r="C41" s="398"/>
      <c r="D41" s="398"/>
      <c r="E41" s="398"/>
      <c r="F41" s="398"/>
      <c r="G41" s="398"/>
      <c r="H41" s="398"/>
      <c r="I41" s="398"/>
      <c r="J41" s="117"/>
    </row>
    <row r="42" spans="1:10" ht="18" x14ac:dyDescent="0.35">
      <c r="A42" s="108"/>
      <c r="B42" s="115"/>
      <c r="C42" s="115"/>
      <c r="D42" s="81"/>
      <c r="E42" s="81"/>
      <c r="F42" s="116"/>
      <c r="G42" s="110"/>
      <c r="H42" s="94"/>
      <c r="I42" s="111"/>
    </row>
    <row r="43" spans="1:10" ht="19.5" thickBot="1" x14ac:dyDescent="0.45">
      <c r="A43" s="77" t="s">
        <v>11</v>
      </c>
      <c r="B43" s="77" t="s">
        <v>12</v>
      </c>
      <c r="C43" s="79"/>
      <c r="D43" s="81"/>
      <c r="E43" s="81"/>
      <c r="F43" s="118"/>
      <c r="G43" s="119"/>
      <c r="H43" s="394" t="s">
        <v>123</v>
      </c>
      <c r="I43" s="395"/>
    </row>
    <row r="44" spans="1:10" ht="18.75" thickTop="1" x14ac:dyDescent="0.35">
      <c r="A44" s="281"/>
      <c r="B44" s="282"/>
      <c r="C44" s="283"/>
      <c r="D44" s="282"/>
      <c r="E44" s="284" t="s">
        <v>297</v>
      </c>
      <c r="F44" s="285" t="s">
        <v>9</v>
      </c>
      <c r="G44" s="286" t="s">
        <v>10</v>
      </c>
      <c r="H44" s="287" t="s">
        <v>13</v>
      </c>
      <c r="I44" s="288" t="s">
        <v>124</v>
      </c>
    </row>
    <row r="45" spans="1:10" x14ac:dyDescent="0.2">
      <c r="A45" s="289"/>
      <c r="B45" s="290"/>
      <c r="C45" s="290"/>
      <c r="D45" s="290"/>
      <c r="E45" s="289"/>
      <c r="F45" s="390"/>
      <c r="G45" s="291"/>
      <c r="H45" s="292">
        <v>40908</v>
      </c>
      <c r="I45" s="293">
        <v>40908</v>
      </c>
    </row>
    <row r="46" spans="1:10" x14ac:dyDescent="0.2">
      <c r="A46" s="289"/>
      <c r="B46" s="290"/>
      <c r="C46" s="290"/>
      <c r="D46" s="290"/>
      <c r="E46" s="289"/>
      <c r="F46" s="390"/>
      <c r="G46" s="294"/>
      <c r="H46" s="294"/>
      <c r="I46" s="295"/>
    </row>
    <row r="47" spans="1:10" ht="13.5" thickBot="1" x14ac:dyDescent="0.25">
      <c r="A47" s="296"/>
      <c r="B47" s="297"/>
      <c r="C47" s="297"/>
      <c r="D47" s="297"/>
      <c r="E47" s="296"/>
      <c r="F47" s="298"/>
      <c r="G47" s="299"/>
      <c r="H47" s="299"/>
      <c r="I47" s="300"/>
    </row>
    <row r="48" spans="1:10" ht="13.5" thickTop="1" x14ac:dyDescent="0.2">
      <c r="A48" s="120"/>
      <c r="B48" s="121"/>
      <c r="C48" s="121" t="s">
        <v>6</v>
      </c>
      <c r="D48" s="121"/>
      <c r="E48" s="122">
        <v>41748</v>
      </c>
      <c r="F48" s="123">
        <v>20000</v>
      </c>
      <c r="G48" s="124">
        <v>56900</v>
      </c>
      <c r="H48" s="124">
        <f>E48+F48-G48</f>
        <v>4848</v>
      </c>
      <c r="I48" s="125">
        <f>H48</f>
        <v>4848</v>
      </c>
    </row>
    <row r="49" spans="1:9" x14ac:dyDescent="0.2">
      <c r="A49" s="126"/>
      <c r="B49" s="127"/>
      <c r="C49" s="127" t="s">
        <v>8</v>
      </c>
      <c r="D49" s="127"/>
      <c r="E49" s="128">
        <v>52380.74</v>
      </c>
      <c r="F49" s="129">
        <v>130295</v>
      </c>
      <c r="G49" s="130">
        <v>135952</v>
      </c>
      <c r="H49" s="130">
        <f>E49+F49-G49</f>
        <v>46723.739999999991</v>
      </c>
      <c r="I49" s="131">
        <v>34517.279999999999</v>
      </c>
    </row>
    <row r="50" spans="1:9" x14ac:dyDescent="0.2">
      <c r="A50" s="126"/>
      <c r="B50" s="127"/>
      <c r="C50" s="127" t="s">
        <v>7</v>
      </c>
      <c r="D50" s="127"/>
      <c r="E50" s="128">
        <f>200963.9+74169</f>
        <v>275132.90000000002</v>
      </c>
      <c r="F50" s="129">
        <v>150587.06</v>
      </c>
      <c r="G50" s="130">
        <v>0</v>
      </c>
      <c r="H50" s="130">
        <f t="shared" ref="H50:H51" si="0">E50+F50-G50</f>
        <v>425719.96</v>
      </c>
      <c r="I50" s="131">
        <f>H50</f>
        <v>425719.96</v>
      </c>
    </row>
    <row r="51" spans="1:9" x14ac:dyDescent="0.2">
      <c r="A51" s="126"/>
      <c r="B51" s="127"/>
      <c r="C51" s="127" t="s">
        <v>15</v>
      </c>
      <c r="D51" s="127"/>
      <c r="E51" s="128">
        <v>134614.6</v>
      </c>
      <c r="F51" s="129">
        <v>677572</v>
      </c>
      <c r="G51" s="130">
        <v>551946</v>
      </c>
      <c r="H51" s="130">
        <f t="shared" si="0"/>
        <v>260240.59999999998</v>
      </c>
      <c r="I51" s="131">
        <f>H51</f>
        <v>260240.59999999998</v>
      </c>
    </row>
    <row r="52" spans="1:9" ht="18.75" thickBot="1" x14ac:dyDescent="0.4">
      <c r="A52" s="132" t="s">
        <v>2</v>
      </c>
      <c r="B52" s="133"/>
      <c r="C52" s="133"/>
      <c r="D52" s="133"/>
      <c r="E52" s="134">
        <f>E48+E49+E50+E51</f>
        <v>503876.24</v>
      </c>
      <c r="F52" s="135">
        <f>F48+F49+F50+F51</f>
        <v>978454.06</v>
      </c>
      <c r="G52" s="135">
        <f>G48+G49+G50+G51</f>
        <v>744798</v>
      </c>
      <c r="H52" s="135">
        <f>H48+H49+H50+H51</f>
        <v>737532.3</v>
      </c>
      <c r="I52" s="136">
        <f>I48+I49+I50+I51</f>
        <v>725325.84</v>
      </c>
    </row>
    <row r="53" spans="1:9" ht="18.75" thickTop="1" x14ac:dyDescent="0.35">
      <c r="A53" s="137"/>
      <c r="B53" s="115"/>
      <c r="C53" s="115"/>
      <c r="D53" s="81"/>
      <c r="E53" s="81"/>
      <c r="F53" s="118"/>
      <c r="G53" s="119"/>
      <c r="H53" s="138"/>
      <c r="I53" s="138"/>
    </row>
    <row r="54" spans="1:9" ht="18" x14ac:dyDescent="0.35">
      <c r="A54" s="137"/>
      <c r="B54" s="115"/>
      <c r="C54" s="115"/>
      <c r="D54" s="81"/>
      <c r="E54" s="81"/>
      <c r="F54" s="118"/>
      <c r="G54" s="139"/>
      <c r="H54" s="140"/>
      <c r="I54" s="140"/>
    </row>
    <row r="55" spans="1:9" ht="18" x14ac:dyDescent="0.35">
      <c r="A55" s="141"/>
      <c r="B55" s="142"/>
      <c r="C55" s="142"/>
      <c r="D55" s="143"/>
      <c r="E55" s="143"/>
      <c r="F55" s="140"/>
      <c r="G55" s="140"/>
      <c r="H55" s="140"/>
      <c r="I55" s="140"/>
    </row>
    <row r="56" spans="1:9" x14ac:dyDescent="0.2">
      <c r="A56" s="144"/>
      <c r="B56" s="144"/>
      <c r="C56" s="144"/>
      <c r="D56" s="144"/>
      <c r="E56" s="144"/>
      <c r="F56" s="144"/>
      <c r="G56" s="144"/>
      <c r="H56" s="144"/>
      <c r="I56" s="144"/>
    </row>
    <row r="57" spans="1:9" x14ac:dyDescent="0.2">
      <c r="A57" s="144"/>
      <c r="B57" s="144"/>
      <c r="C57" s="144"/>
      <c r="D57" s="144"/>
      <c r="E57" s="144"/>
      <c r="F57" s="144"/>
      <c r="G57" s="144"/>
      <c r="H57" s="144"/>
      <c r="I57" s="144"/>
    </row>
  </sheetData>
  <mergeCells count="11">
    <mergeCell ref="A2:D2"/>
    <mergeCell ref="E2:I2"/>
    <mergeCell ref="E4:I4"/>
    <mergeCell ref="E3:I3"/>
    <mergeCell ref="H43:I43"/>
    <mergeCell ref="F45:F46"/>
    <mergeCell ref="H12:I12"/>
    <mergeCell ref="E5:I5"/>
    <mergeCell ref="E7:I7"/>
    <mergeCell ref="A31:I33"/>
    <mergeCell ref="A41:I41"/>
  </mergeCells>
  <phoneticPr fontId="10" type="noConversion"/>
  <printOptions horizontalCentered="1"/>
  <pageMargins left="0.78740157480314965" right="0" top="0.59055118110236227" bottom="0.39370078740157483" header="0.51181102362204722" footer="0.51181102362204722"/>
  <pageSetup paperSize="9" scale="85" firstPageNumber="317" orientation="portrait" useFirstPageNumber="1" r:id="rId1"/>
  <headerFooter alignWithMargins="0">
    <oddFooter>&amp;L&amp;"Arial,Kurzíva"&amp;9Zastupitelstvo Olomouckého kraje 29.6.2012
5.- Rozpočet Olomouckého kraje 2011-závěrečný účet 
Příloha č.14: Financování hospodaření příspěvkových organizací Olomouckého kraje&amp;R&amp;"Arial,Kurzíva"&amp;9Strana &amp;P (celkem 470)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6"/>
  <dimension ref="A1:J57"/>
  <sheetViews>
    <sheetView zoomScale="110" zoomScaleNormal="110" workbookViewId="0">
      <selection activeCell="J31" sqref="J31"/>
    </sheetView>
  </sheetViews>
  <sheetFormatPr defaultRowHeight="12.75" x14ac:dyDescent="0.2"/>
  <cols>
    <col min="1" max="1" width="7.5703125" style="55" customWidth="1"/>
    <col min="2" max="2" width="2.5703125" style="55" customWidth="1"/>
    <col min="3" max="3" width="8.42578125" style="55" customWidth="1"/>
    <col min="4" max="4" width="8.28515625" style="55" customWidth="1"/>
    <col min="5" max="5" width="14.7109375" style="55" customWidth="1"/>
    <col min="6" max="6" width="15.5703125" style="55" customWidth="1"/>
    <col min="7" max="8" width="14.7109375" style="55" customWidth="1"/>
    <col min="9" max="9" width="15" style="55" customWidth="1"/>
    <col min="10" max="10" width="18.85546875" style="56" customWidth="1"/>
    <col min="11" max="11" width="17.7109375" style="56" customWidth="1"/>
    <col min="12" max="16384" width="9.140625" style="56"/>
  </cols>
  <sheetData>
    <row r="1" spans="1:9" ht="19.5" x14ac:dyDescent="0.4">
      <c r="A1" s="53" t="s">
        <v>26</v>
      </c>
      <c r="B1" s="54"/>
      <c r="C1" s="54"/>
      <c r="D1" s="54"/>
    </row>
    <row r="2" spans="1:9" ht="19.5" x14ac:dyDescent="0.4">
      <c r="A2" s="385" t="s">
        <v>112</v>
      </c>
      <c r="B2" s="385"/>
      <c r="C2" s="385"/>
      <c r="D2" s="385"/>
      <c r="E2" s="403" t="s">
        <v>271</v>
      </c>
      <c r="F2" s="403"/>
      <c r="G2" s="403"/>
      <c r="H2" s="403"/>
      <c r="I2" s="403"/>
    </row>
    <row r="3" spans="1:9" ht="9.75" customHeight="1" x14ac:dyDescent="0.4">
      <c r="A3" s="57"/>
      <c r="B3" s="57"/>
      <c r="C3" s="57"/>
      <c r="D3" s="57"/>
      <c r="E3" s="388" t="s">
        <v>113</v>
      </c>
      <c r="F3" s="388"/>
      <c r="G3" s="388"/>
      <c r="H3" s="388"/>
      <c r="I3" s="388"/>
    </row>
    <row r="4" spans="1:9" ht="15.75" x14ac:dyDescent="0.25">
      <c r="A4" s="59" t="s">
        <v>27</v>
      </c>
      <c r="E4" s="401" t="s">
        <v>198</v>
      </c>
      <c r="F4" s="401"/>
      <c r="G4" s="401"/>
      <c r="H4" s="401"/>
      <c r="I4" s="401"/>
    </row>
    <row r="5" spans="1:9" ht="9.75" customHeight="1" x14ac:dyDescent="0.25">
      <c r="A5" s="59"/>
      <c r="E5" s="388" t="s">
        <v>113</v>
      </c>
      <c r="F5" s="388"/>
      <c r="G5" s="388"/>
      <c r="H5" s="388"/>
      <c r="I5" s="388"/>
    </row>
    <row r="6" spans="1:9" ht="19.5" x14ac:dyDescent="0.4">
      <c r="A6" s="60" t="s">
        <v>24</v>
      </c>
      <c r="E6" s="61" t="s">
        <v>199</v>
      </c>
      <c r="F6" s="62"/>
      <c r="G6" s="63" t="s">
        <v>39</v>
      </c>
      <c r="H6" s="64">
        <v>1206</v>
      </c>
    </row>
    <row r="7" spans="1:9" ht="9" customHeight="1" x14ac:dyDescent="0.4">
      <c r="A7" s="60"/>
      <c r="E7" s="388" t="s">
        <v>114</v>
      </c>
      <c r="F7" s="388"/>
      <c r="G7" s="388"/>
      <c r="H7" s="388"/>
      <c r="I7" s="388"/>
    </row>
    <row r="8" spans="1:9" ht="3" customHeight="1" x14ac:dyDescent="0.4">
      <c r="A8" s="60"/>
      <c r="E8" s="65"/>
      <c r="F8" s="65"/>
      <c r="G8" s="65"/>
      <c r="H8" s="63"/>
      <c r="I8" s="65"/>
    </row>
    <row r="9" spans="1:9" ht="36" customHeight="1" x14ac:dyDescent="0.2">
      <c r="F9" s="66"/>
    </row>
    <row r="10" spans="1:9" ht="18.75" x14ac:dyDescent="0.4">
      <c r="A10" s="67"/>
      <c r="B10" s="68"/>
      <c r="C10" s="68"/>
      <c r="D10" s="68"/>
      <c r="E10" s="69" t="s">
        <v>19</v>
      </c>
      <c r="F10" s="69" t="s">
        <v>22</v>
      </c>
      <c r="G10" s="70" t="s">
        <v>0</v>
      </c>
      <c r="H10" s="71" t="s">
        <v>17</v>
      </c>
      <c r="I10" s="71"/>
    </row>
    <row r="11" spans="1:9" ht="18.75" x14ac:dyDescent="0.4">
      <c r="A11" s="72"/>
      <c r="B11" s="72"/>
      <c r="C11" s="72"/>
      <c r="D11" s="72"/>
      <c r="E11" s="69" t="s">
        <v>20</v>
      </c>
      <c r="F11" s="69" t="s">
        <v>20</v>
      </c>
      <c r="G11" s="70" t="s">
        <v>18</v>
      </c>
      <c r="H11" s="73" t="s">
        <v>1</v>
      </c>
      <c r="I11" s="74" t="s">
        <v>16</v>
      </c>
    </row>
    <row r="12" spans="1:9" ht="15" x14ac:dyDescent="0.2">
      <c r="A12" s="72"/>
      <c r="B12" s="72"/>
      <c r="C12" s="72"/>
      <c r="D12" s="72"/>
      <c r="E12" s="69" t="s">
        <v>2</v>
      </c>
      <c r="F12" s="69" t="s">
        <v>2</v>
      </c>
      <c r="G12" s="75"/>
      <c r="H12" s="391" t="s">
        <v>299</v>
      </c>
      <c r="I12" s="391"/>
    </row>
    <row r="13" spans="1:9" ht="15" x14ac:dyDescent="0.2">
      <c r="A13" s="72"/>
      <c r="B13" s="72"/>
      <c r="C13" s="72"/>
      <c r="D13" s="72"/>
      <c r="E13" s="69"/>
      <c r="F13" s="69"/>
      <c r="G13" s="75"/>
      <c r="H13" s="25"/>
      <c r="I13" s="76"/>
    </row>
    <row r="14" spans="1:9" ht="18.75" x14ac:dyDescent="0.4">
      <c r="A14" s="77" t="s">
        <v>21</v>
      </c>
      <c r="B14" s="77"/>
      <c r="C14" s="78"/>
      <c r="D14" s="79"/>
      <c r="E14" s="80"/>
      <c r="F14" s="80"/>
      <c r="G14" s="81"/>
      <c r="H14" s="72"/>
      <c r="I14" s="72"/>
    </row>
    <row r="15" spans="1:9" ht="19.5" x14ac:dyDescent="0.4">
      <c r="A15" s="82" t="s">
        <v>3</v>
      </c>
      <c r="B15" s="77"/>
      <c r="C15" s="78"/>
      <c r="D15" s="79"/>
      <c r="E15" s="302">
        <v>6665000</v>
      </c>
      <c r="F15" s="303">
        <v>36442125.859999999</v>
      </c>
      <c r="G15" s="26">
        <f>H15+I15</f>
        <v>36442125.859999999</v>
      </c>
      <c r="H15" s="302">
        <v>36122931.859999999</v>
      </c>
      <c r="I15" s="28">
        <v>319194</v>
      </c>
    </row>
    <row r="16" spans="1:9" ht="16.5" x14ac:dyDescent="0.35">
      <c r="A16" s="2"/>
      <c r="B16" s="68"/>
      <c r="C16" s="68"/>
      <c r="D16" s="68"/>
      <c r="E16" s="83"/>
      <c r="F16" s="83"/>
      <c r="G16" s="83"/>
      <c r="H16" s="83"/>
      <c r="I16" s="83"/>
    </row>
    <row r="17" spans="1:9" ht="19.5" x14ac:dyDescent="0.4">
      <c r="A17" s="82" t="s">
        <v>4</v>
      </c>
      <c r="B17" s="3"/>
      <c r="C17" s="3"/>
      <c r="D17" s="3"/>
      <c r="E17" s="302">
        <v>6665000</v>
      </c>
      <c r="F17" s="303">
        <v>36386852.859999999</v>
      </c>
      <c r="G17" s="26">
        <f>H17+I17</f>
        <v>36442125.859999999</v>
      </c>
      <c r="H17" s="302">
        <v>35972874.359999999</v>
      </c>
      <c r="I17" s="28">
        <v>469251.5</v>
      </c>
    </row>
    <row r="18" spans="1:9" ht="18" x14ac:dyDescent="0.35">
      <c r="A18" s="2"/>
      <c r="B18" s="3"/>
      <c r="C18" s="3"/>
      <c r="D18" s="3"/>
      <c r="E18" s="26"/>
      <c r="F18" s="27"/>
      <c r="G18" s="26"/>
      <c r="H18" s="28"/>
      <c r="I18" s="28"/>
    </row>
    <row r="19" spans="1:9" ht="18" x14ac:dyDescent="0.35">
      <c r="A19" s="2"/>
      <c r="B19" s="3"/>
      <c r="C19" s="3"/>
      <c r="D19" s="3"/>
      <c r="E19" s="84"/>
      <c r="F19" s="84"/>
      <c r="G19" s="85"/>
      <c r="H19" s="1"/>
      <c r="I19" s="1"/>
    </row>
    <row r="20" spans="1:9" ht="19.5" x14ac:dyDescent="0.4">
      <c r="A20" s="86" t="s">
        <v>14</v>
      </c>
      <c r="B20" s="84"/>
      <c r="C20" s="84"/>
      <c r="D20" s="84"/>
      <c r="E20" s="84"/>
      <c r="F20" s="84"/>
      <c r="G20" s="87"/>
      <c r="H20" s="85"/>
      <c r="I20" s="85"/>
    </row>
    <row r="21" spans="1:9" ht="18" x14ac:dyDescent="0.35">
      <c r="A21" s="84"/>
      <c r="B21" s="84"/>
      <c r="C21" s="88" t="s">
        <v>115</v>
      </c>
      <c r="D21" s="84"/>
      <c r="E21" s="84"/>
      <c r="F21" s="84"/>
      <c r="G21" s="29">
        <f>H21+I21</f>
        <v>0</v>
      </c>
      <c r="H21" s="30">
        <v>0</v>
      </c>
      <c r="I21" s="30">
        <v>0</v>
      </c>
    </row>
    <row r="22" spans="1:9" ht="18" x14ac:dyDescent="0.35">
      <c r="A22" s="84"/>
      <c r="B22" s="84"/>
      <c r="C22" s="88"/>
      <c r="D22" s="84"/>
      <c r="E22" s="84"/>
      <c r="F22" s="84"/>
      <c r="G22" s="29"/>
      <c r="H22" s="30"/>
      <c r="I22" s="30"/>
    </row>
    <row r="23" spans="1:9" ht="22.5" x14ac:dyDescent="0.45">
      <c r="A23" s="89" t="s">
        <v>116</v>
      </c>
      <c r="B23" s="89"/>
      <c r="C23" s="90"/>
      <c r="D23" s="89"/>
      <c r="E23" s="89"/>
      <c r="F23" s="89"/>
      <c r="G23" s="91">
        <f>G17-G15-G21</f>
        <v>0</v>
      </c>
      <c r="H23" s="91">
        <f>H17-H15-H21</f>
        <v>-150057.5</v>
      </c>
      <c r="I23" s="91">
        <f>I17-I15-I21</f>
        <v>150057.5</v>
      </c>
    </row>
    <row r="25" spans="1:9" x14ac:dyDescent="0.2">
      <c r="H25" s="92"/>
    </row>
    <row r="27" spans="1:9" ht="19.5" x14ac:dyDescent="0.4">
      <c r="A27" s="77" t="s">
        <v>5</v>
      </c>
      <c r="B27" s="77" t="s">
        <v>117</v>
      </c>
      <c r="C27" s="77"/>
      <c r="D27" s="3"/>
      <c r="E27" s="3"/>
      <c r="F27" s="72"/>
      <c r="G27" s="93">
        <f>SUM(G28:G30)</f>
        <v>0</v>
      </c>
      <c r="H27" s="94"/>
      <c r="I27" s="95"/>
    </row>
    <row r="28" spans="1:9" ht="18.75" x14ac:dyDescent="0.4">
      <c r="A28" s="96"/>
      <c r="B28" s="96"/>
      <c r="C28" s="97" t="s">
        <v>28</v>
      </c>
      <c r="D28" s="98"/>
      <c r="E28" s="99"/>
      <c r="F28" s="92" t="s">
        <v>6</v>
      </c>
      <c r="G28" s="30">
        <v>0</v>
      </c>
      <c r="H28" s="94"/>
      <c r="I28" s="95"/>
    </row>
    <row r="29" spans="1:9" ht="18.75" x14ac:dyDescent="0.4">
      <c r="A29" s="96"/>
      <c r="B29" s="96"/>
      <c r="C29" s="97"/>
      <c r="D29" s="98"/>
      <c r="E29" s="99"/>
      <c r="F29" s="92" t="s">
        <v>7</v>
      </c>
      <c r="G29" s="30">
        <v>0</v>
      </c>
      <c r="H29" s="94"/>
      <c r="I29" s="95"/>
    </row>
    <row r="30" spans="1:9" ht="18.75" x14ac:dyDescent="0.4">
      <c r="A30" s="96"/>
      <c r="B30" s="96"/>
      <c r="C30" s="97" t="s">
        <v>29</v>
      </c>
      <c r="D30" s="98"/>
      <c r="E30" s="99"/>
      <c r="F30" s="92" t="s">
        <v>235</v>
      </c>
      <c r="G30" s="100">
        <v>0</v>
      </c>
      <c r="H30" s="101"/>
      <c r="I30" s="95"/>
    </row>
    <row r="31" spans="1:9" x14ac:dyDescent="0.2">
      <c r="A31" s="396"/>
      <c r="B31" s="397"/>
      <c r="C31" s="397"/>
      <c r="D31" s="397"/>
      <c r="E31" s="397"/>
      <c r="F31" s="397"/>
      <c r="G31" s="397"/>
      <c r="H31" s="397"/>
      <c r="I31" s="397"/>
    </row>
    <row r="32" spans="1:9" x14ac:dyDescent="0.2">
      <c r="A32" s="397"/>
      <c r="B32" s="397"/>
      <c r="C32" s="397"/>
      <c r="D32" s="397"/>
      <c r="E32" s="397"/>
      <c r="F32" s="397"/>
      <c r="G32" s="397"/>
      <c r="H32" s="397"/>
      <c r="I32" s="397"/>
    </row>
    <row r="33" spans="1:10" x14ac:dyDescent="0.2">
      <c r="A33" s="397"/>
      <c r="B33" s="397"/>
      <c r="C33" s="397"/>
      <c r="D33" s="397"/>
      <c r="E33" s="397"/>
      <c r="F33" s="397"/>
      <c r="G33" s="397"/>
      <c r="H33" s="397"/>
      <c r="I33" s="397"/>
    </row>
    <row r="34" spans="1:10" ht="19.5" x14ac:dyDescent="0.4">
      <c r="A34" s="77" t="s">
        <v>30</v>
      </c>
      <c r="B34" s="77" t="s">
        <v>31</v>
      </c>
      <c r="C34" s="77"/>
      <c r="D34" s="103"/>
      <c r="E34" s="81"/>
      <c r="F34" s="3"/>
      <c r="G34" s="104"/>
      <c r="H34" s="95"/>
      <c r="I34" s="95"/>
    </row>
    <row r="35" spans="1:10" ht="18.75" x14ac:dyDescent="0.4">
      <c r="A35" s="77"/>
      <c r="B35" s="77"/>
      <c r="C35" s="77"/>
      <c r="D35" s="103"/>
      <c r="F35" s="105" t="s">
        <v>119</v>
      </c>
      <c r="G35" s="106" t="s">
        <v>0</v>
      </c>
      <c r="H35" s="72"/>
      <c r="I35" s="107" t="s">
        <v>120</v>
      </c>
    </row>
    <row r="36" spans="1:10" ht="16.5" x14ac:dyDescent="0.35">
      <c r="A36" s="108" t="s">
        <v>32</v>
      </c>
      <c r="B36" s="109"/>
      <c r="C36" s="2"/>
      <c r="D36" s="109"/>
      <c r="E36" s="81"/>
      <c r="F36" s="110">
        <v>235000</v>
      </c>
      <c r="G36" s="110">
        <v>189915</v>
      </c>
      <c r="H36" s="305"/>
      <c r="I36" s="111">
        <f>G36/F36</f>
        <v>0.80814893617021277</v>
      </c>
    </row>
    <row r="37" spans="1:10" ht="16.5" x14ac:dyDescent="0.35">
      <c r="A37" s="108" t="s">
        <v>121</v>
      </c>
      <c r="B37" s="109"/>
      <c r="C37" s="2"/>
      <c r="D37" s="112"/>
      <c r="E37" s="112"/>
      <c r="F37" s="110">
        <v>341741</v>
      </c>
      <c r="G37" s="110">
        <v>341741</v>
      </c>
      <c r="H37" s="305"/>
      <c r="I37" s="111">
        <f>G37/F37</f>
        <v>1</v>
      </c>
    </row>
    <row r="38" spans="1:10" ht="16.5" x14ac:dyDescent="0.35">
      <c r="A38" s="108" t="s">
        <v>122</v>
      </c>
      <c r="B38" s="109"/>
      <c r="C38" s="2"/>
      <c r="D38" s="112"/>
      <c r="E38" s="112"/>
      <c r="F38" s="110">
        <v>0</v>
      </c>
      <c r="G38" s="110">
        <v>0</v>
      </c>
      <c r="H38" s="305"/>
      <c r="I38" s="114" t="s">
        <v>237</v>
      </c>
    </row>
    <row r="39" spans="1:10" ht="16.5" x14ac:dyDescent="0.35">
      <c r="A39" s="108" t="s">
        <v>232</v>
      </c>
      <c r="B39" s="109"/>
      <c r="C39" s="2"/>
      <c r="D39" s="81"/>
      <c r="E39" s="81"/>
      <c r="F39" s="110">
        <v>256000</v>
      </c>
      <c r="G39" s="110">
        <v>256000</v>
      </c>
      <c r="H39" s="305"/>
      <c r="I39" s="111">
        <f>G39/F39</f>
        <v>1</v>
      </c>
    </row>
    <row r="40" spans="1:10" ht="18" x14ac:dyDescent="0.35">
      <c r="A40" s="108" t="s">
        <v>233</v>
      </c>
      <c r="B40" s="115"/>
      <c r="C40" s="115"/>
      <c r="D40" s="81"/>
      <c r="E40" s="81"/>
      <c r="F40" s="116">
        <v>0</v>
      </c>
      <c r="G40" s="110">
        <v>0</v>
      </c>
      <c r="H40" s="305"/>
      <c r="I40" s="114" t="s">
        <v>237</v>
      </c>
    </row>
    <row r="41" spans="1:10" x14ac:dyDescent="0.2">
      <c r="A41" s="398"/>
      <c r="B41" s="398"/>
      <c r="C41" s="398"/>
      <c r="D41" s="398"/>
      <c r="E41" s="398"/>
      <c r="F41" s="398"/>
      <c r="G41" s="398"/>
      <c r="H41" s="398"/>
      <c r="I41" s="398"/>
    </row>
    <row r="42" spans="1:10" ht="18" x14ac:dyDescent="0.35">
      <c r="A42" s="108"/>
      <c r="B42" s="151"/>
      <c r="C42" s="151"/>
      <c r="D42" s="152"/>
      <c r="E42" s="152"/>
      <c r="F42" s="153"/>
      <c r="G42" s="154"/>
      <c r="H42" s="94"/>
      <c r="I42" s="155"/>
      <c r="J42" s="58"/>
    </row>
    <row r="43" spans="1:10" ht="19.5" thickBot="1" x14ac:dyDescent="0.45">
      <c r="A43" s="77" t="s">
        <v>11</v>
      </c>
      <c r="B43" s="77" t="s">
        <v>12</v>
      </c>
      <c r="C43" s="79"/>
      <c r="D43" s="81"/>
      <c r="E43" s="81"/>
      <c r="F43" s="118"/>
      <c r="G43" s="119"/>
      <c r="H43" s="394" t="s">
        <v>123</v>
      </c>
      <c r="I43" s="395"/>
    </row>
    <row r="44" spans="1:10" ht="18.75" thickTop="1" x14ac:dyDescent="0.35">
      <c r="A44" s="281"/>
      <c r="B44" s="282"/>
      <c r="C44" s="283"/>
      <c r="D44" s="282"/>
      <c r="E44" s="284" t="s">
        <v>297</v>
      </c>
      <c r="F44" s="285" t="s">
        <v>9</v>
      </c>
      <c r="G44" s="286" t="s">
        <v>10</v>
      </c>
      <c r="H44" s="287" t="s">
        <v>13</v>
      </c>
      <c r="I44" s="288" t="s">
        <v>124</v>
      </c>
    </row>
    <row r="45" spans="1:10" x14ac:dyDescent="0.2">
      <c r="A45" s="289"/>
      <c r="B45" s="290"/>
      <c r="C45" s="290"/>
      <c r="D45" s="290"/>
      <c r="E45" s="289"/>
      <c r="F45" s="390"/>
      <c r="G45" s="291"/>
      <c r="H45" s="292">
        <v>40908</v>
      </c>
      <c r="I45" s="293">
        <v>40908</v>
      </c>
    </row>
    <row r="46" spans="1:10" x14ac:dyDescent="0.2">
      <c r="A46" s="289"/>
      <c r="B46" s="290"/>
      <c r="C46" s="290"/>
      <c r="D46" s="290"/>
      <c r="E46" s="289"/>
      <c r="F46" s="390"/>
      <c r="G46" s="294"/>
      <c r="H46" s="294"/>
      <c r="I46" s="295"/>
    </row>
    <row r="47" spans="1:10" ht="13.5" thickBot="1" x14ac:dyDescent="0.25">
      <c r="A47" s="296"/>
      <c r="B47" s="297"/>
      <c r="C47" s="297"/>
      <c r="D47" s="297"/>
      <c r="E47" s="296"/>
      <c r="F47" s="298"/>
      <c r="G47" s="299"/>
      <c r="H47" s="299"/>
      <c r="I47" s="300"/>
    </row>
    <row r="48" spans="1:10" ht="13.5" thickTop="1" x14ac:dyDescent="0.2">
      <c r="A48" s="120"/>
      <c r="B48" s="121"/>
      <c r="C48" s="121" t="s">
        <v>6</v>
      </c>
      <c r="D48" s="121"/>
      <c r="E48" s="122">
        <v>177458.72</v>
      </c>
      <c r="F48" s="123">
        <v>0</v>
      </c>
      <c r="G48" s="124">
        <v>4050</v>
      </c>
      <c r="H48" s="124">
        <f>E48+F48-G48</f>
        <v>173408.72</v>
      </c>
      <c r="I48" s="125">
        <f>H48</f>
        <v>173408.72</v>
      </c>
    </row>
    <row r="49" spans="1:9" x14ac:dyDescent="0.2">
      <c r="A49" s="126"/>
      <c r="B49" s="127"/>
      <c r="C49" s="127" t="s">
        <v>8</v>
      </c>
      <c r="D49" s="127"/>
      <c r="E49" s="128">
        <v>1031087.9</v>
      </c>
      <c r="F49" s="129">
        <v>231638</v>
      </c>
      <c r="G49" s="130">
        <v>288009</v>
      </c>
      <c r="H49" s="130">
        <f>E49+F49-G49</f>
        <v>974716.89999999991</v>
      </c>
      <c r="I49" s="131">
        <v>853317.88</v>
      </c>
    </row>
    <row r="50" spans="1:9" x14ac:dyDescent="0.2">
      <c r="A50" s="126"/>
      <c r="B50" s="127"/>
      <c r="C50" s="127" t="s">
        <v>7</v>
      </c>
      <c r="D50" s="127"/>
      <c r="E50" s="128">
        <v>417501.55</v>
      </c>
      <c r="F50" s="129">
        <v>0</v>
      </c>
      <c r="G50" s="130">
        <v>0</v>
      </c>
      <c r="H50" s="130">
        <f t="shared" ref="H50:H51" si="0">E50+F50-G50</f>
        <v>417501.55</v>
      </c>
      <c r="I50" s="131">
        <f>H50</f>
        <v>417501.55</v>
      </c>
    </row>
    <row r="51" spans="1:9" x14ac:dyDescent="0.2">
      <c r="A51" s="126"/>
      <c r="B51" s="127"/>
      <c r="C51" s="127" t="s">
        <v>15</v>
      </c>
      <c r="D51" s="127"/>
      <c r="E51" s="128">
        <v>198621.07</v>
      </c>
      <c r="F51" s="129">
        <v>343020</v>
      </c>
      <c r="G51" s="130">
        <v>320896</v>
      </c>
      <c r="H51" s="130">
        <f t="shared" si="0"/>
        <v>220745.07000000007</v>
      </c>
      <c r="I51" s="131">
        <f>H51</f>
        <v>220745.07000000007</v>
      </c>
    </row>
    <row r="52" spans="1:9" ht="18.75" thickBot="1" x14ac:dyDescent="0.4">
      <c r="A52" s="132" t="s">
        <v>2</v>
      </c>
      <c r="B52" s="133"/>
      <c r="C52" s="133"/>
      <c r="D52" s="133"/>
      <c r="E52" s="134">
        <f>E48+E49+E50+E51</f>
        <v>1824669.2400000002</v>
      </c>
      <c r="F52" s="135">
        <f>F48+F49+F50+F51</f>
        <v>574658</v>
      </c>
      <c r="G52" s="135">
        <f>G48+G49+G50+G51</f>
        <v>612955</v>
      </c>
      <c r="H52" s="135">
        <f>H48+H49+H50+H51</f>
        <v>1786372.24</v>
      </c>
      <c r="I52" s="136">
        <f>I48+I49+I50+I51</f>
        <v>1664973.22</v>
      </c>
    </row>
    <row r="53" spans="1:9" ht="18.75" thickTop="1" x14ac:dyDescent="0.35">
      <c r="A53" s="137"/>
      <c r="B53" s="115"/>
      <c r="C53" s="115"/>
      <c r="D53" s="81"/>
      <c r="E53" s="81"/>
      <c r="F53" s="118"/>
      <c r="G53" s="119"/>
      <c r="H53" s="138"/>
      <c r="I53" s="138"/>
    </row>
    <row r="54" spans="1:9" ht="18" x14ac:dyDescent="0.35">
      <c r="A54" s="137"/>
      <c r="B54" s="115"/>
      <c r="C54" s="115"/>
      <c r="D54" s="81"/>
      <c r="E54" s="81"/>
      <c r="F54" s="118"/>
      <c r="G54" s="139"/>
      <c r="H54" s="140"/>
      <c r="I54" s="140"/>
    </row>
    <row r="55" spans="1:9" ht="18" x14ac:dyDescent="0.35">
      <c r="A55" s="141"/>
      <c r="B55" s="142"/>
      <c r="C55" s="142"/>
      <c r="D55" s="143"/>
      <c r="E55" s="143"/>
      <c r="F55" s="140"/>
      <c r="G55" s="140"/>
      <c r="H55" s="140"/>
      <c r="I55" s="140"/>
    </row>
    <row r="56" spans="1:9" x14ac:dyDescent="0.2">
      <c r="A56" s="144"/>
      <c r="B56" s="144"/>
      <c r="C56" s="144"/>
      <c r="D56" s="144"/>
      <c r="E56" s="144"/>
      <c r="F56" s="144"/>
      <c r="G56" s="144"/>
      <c r="H56" s="144"/>
      <c r="I56" s="144"/>
    </row>
    <row r="57" spans="1:9" x14ac:dyDescent="0.2">
      <c r="A57" s="144"/>
      <c r="B57" s="144"/>
      <c r="C57" s="144"/>
      <c r="D57" s="144"/>
      <c r="E57" s="144"/>
      <c r="F57" s="144"/>
      <c r="G57" s="144"/>
      <c r="H57" s="144"/>
      <c r="I57" s="144"/>
    </row>
  </sheetData>
  <mergeCells count="11">
    <mergeCell ref="A2:D2"/>
    <mergeCell ref="E2:I2"/>
    <mergeCell ref="E4:I4"/>
    <mergeCell ref="E3:I3"/>
    <mergeCell ref="F45:F46"/>
    <mergeCell ref="H12:I12"/>
    <mergeCell ref="E5:I5"/>
    <mergeCell ref="E7:I7"/>
    <mergeCell ref="A31:I33"/>
    <mergeCell ref="H43:I43"/>
    <mergeCell ref="A41:I41"/>
  </mergeCells>
  <phoneticPr fontId="10" type="noConversion"/>
  <printOptions horizontalCentered="1"/>
  <pageMargins left="0.78740157480314965" right="0" top="0.59055118110236227" bottom="0.39370078740157483" header="0.51181102362204722" footer="0.51181102362204722"/>
  <pageSetup paperSize="9" scale="85" firstPageNumber="318" orientation="portrait" useFirstPageNumber="1" r:id="rId1"/>
  <headerFooter alignWithMargins="0">
    <oddFooter>&amp;L&amp;"Arial,Kurzíva"&amp;9Zastupitelstvo Olomouckého kraje 29.6.2012
5.- Rozpočet Olomouckého kraje 2011-závěrečný účet 
Příloha č.14: Financování hospodaření příspěvkových organizací Olomouckého kraje&amp;R&amp;"Arial,Kurzíva"&amp;9Strana &amp;P (celkem 470)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7"/>
  <dimension ref="A1:J57"/>
  <sheetViews>
    <sheetView zoomScale="110" zoomScaleNormal="110" workbookViewId="0">
      <selection activeCell="H27" sqref="H27:H30"/>
    </sheetView>
  </sheetViews>
  <sheetFormatPr defaultRowHeight="12.75" x14ac:dyDescent="0.2"/>
  <cols>
    <col min="1" max="1" width="7.5703125" style="55" customWidth="1"/>
    <col min="2" max="2" width="2.5703125" style="55" customWidth="1"/>
    <col min="3" max="3" width="8.42578125" style="55" customWidth="1"/>
    <col min="4" max="4" width="8.28515625" style="55" customWidth="1"/>
    <col min="5" max="5" width="14.7109375" style="55" customWidth="1"/>
    <col min="6" max="6" width="15.5703125" style="55" customWidth="1"/>
    <col min="7" max="8" width="14.7109375" style="55" customWidth="1"/>
    <col min="9" max="9" width="15.28515625" style="55" customWidth="1"/>
    <col min="10" max="10" width="18.85546875" style="56" customWidth="1"/>
    <col min="11" max="11" width="17.28515625" style="56" customWidth="1"/>
    <col min="12" max="16384" width="9.140625" style="56"/>
  </cols>
  <sheetData>
    <row r="1" spans="1:9" ht="19.5" x14ac:dyDescent="0.4">
      <c r="A1" s="53" t="s">
        <v>26</v>
      </c>
      <c r="B1" s="54"/>
      <c r="C1" s="54"/>
      <c r="D1" s="54"/>
    </row>
    <row r="2" spans="1:9" ht="19.5" x14ac:dyDescent="0.4">
      <c r="A2" s="385" t="s">
        <v>112</v>
      </c>
      <c r="B2" s="385"/>
      <c r="C2" s="385"/>
      <c r="D2" s="385"/>
      <c r="E2" s="403" t="s">
        <v>200</v>
      </c>
      <c r="F2" s="403"/>
      <c r="G2" s="403"/>
      <c r="H2" s="403"/>
      <c r="I2" s="403"/>
    </row>
    <row r="3" spans="1:9" ht="9.75" customHeight="1" x14ac:dyDescent="0.4">
      <c r="A3" s="57"/>
      <c r="B3" s="57"/>
      <c r="C3" s="57"/>
      <c r="D3" s="57"/>
      <c r="E3" s="388" t="s">
        <v>113</v>
      </c>
      <c r="F3" s="388"/>
      <c r="G3" s="388"/>
      <c r="H3" s="388"/>
      <c r="I3" s="388"/>
    </row>
    <row r="4" spans="1:9" ht="15.75" x14ac:dyDescent="0.25">
      <c r="A4" s="59" t="s">
        <v>27</v>
      </c>
      <c r="E4" s="401" t="s">
        <v>287</v>
      </c>
      <c r="F4" s="401"/>
      <c r="G4" s="401"/>
      <c r="H4" s="401"/>
      <c r="I4" s="401"/>
    </row>
    <row r="5" spans="1:9" ht="9.75" customHeight="1" x14ac:dyDescent="0.25">
      <c r="A5" s="59"/>
      <c r="E5" s="388" t="s">
        <v>113</v>
      </c>
      <c r="F5" s="388"/>
      <c r="G5" s="388"/>
      <c r="H5" s="388"/>
      <c r="I5" s="388"/>
    </row>
    <row r="6" spans="1:9" ht="19.5" x14ac:dyDescent="0.4">
      <c r="A6" s="60" t="s">
        <v>24</v>
      </c>
      <c r="E6" s="61" t="s">
        <v>201</v>
      </c>
      <c r="F6" s="62"/>
      <c r="G6" s="63" t="s">
        <v>39</v>
      </c>
      <c r="H6" s="64">
        <v>1207</v>
      </c>
    </row>
    <row r="7" spans="1:9" ht="8.25" customHeight="1" x14ac:dyDescent="0.4">
      <c r="A7" s="60"/>
      <c r="E7" s="388" t="s">
        <v>114</v>
      </c>
      <c r="F7" s="388"/>
      <c r="G7" s="388"/>
      <c r="H7" s="388"/>
      <c r="I7" s="388"/>
    </row>
    <row r="8" spans="1:9" ht="3" customHeight="1" x14ac:dyDescent="0.4">
      <c r="A8" s="60"/>
      <c r="E8" s="65"/>
      <c r="F8" s="65"/>
      <c r="G8" s="65"/>
      <c r="H8" s="63"/>
      <c r="I8" s="65"/>
    </row>
    <row r="9" spans="1:9" ht="33.75" customHeight="1" x14ac:dyDescent="0.2">
      <c r="F9" s="66"/>
    </row>
    <row r="10" spans="1:9" ht="18.75" x14ac:dyDescent="0.4">
      <c r="A10" s="67"/>
      <c r="B10" s="68"/>
      <c r="C10" s="68"/>
      <c r="D10" s="68"/>
      <c r="E10" s="69" t="s">
        <v>19</v>
      </c>
      <c r="F10" s="69" t="s">
        <v>22</v>
      </c>
      <c r="G10" s="70" t="s">
        <v>0</v>
      </c>
      <c r="H10" s="71" t="s">
        <v>17</v>
      </c>
      <c r="I10" s="71"/>
    </row>
    <row r="11" spans="1:9" ht="18.75" x14ac:dyDescent="0.4">
      <c r="A11" s="72"/>
      <c r="B11" s="72"/>
      <c r="C11" s="72"/>
      <c r="D11" s="72"/>
      <c r="E11" s="69" t="s">
        <v>20</v>
      </c>
      <c r="F11" s="69" t="s">
        <v>20</v>
      </c>
      <c r="G11" s="70" t="s">
        <v>18</v>
      </c>
      <c r="H11" s="73" t="s">
        <v>1</v>
      </c>
      <c r="I11" s="74" t="s">
        <v>16</v>
      </c>
    </row>
    <row r="12" spans="1:9" ht="15" x14ac:dyDescent="0.2">
      <c r="A12" s="72"/>
      <c r="B12" s="72"/>
      <c r="C12" s="72"/>
      <c r="D12" s="72"/>
      <c r="E12" s="69" t="s">
        <v>2</v>
      </c>
      <c r="F12" s="69" t="s">
        <v>2</v>
      </c>
      <c r="G12" s="75"/>
      <c r="H12" s="391" t="s">
        <v>299</v>
      </c>
      <c r="I12" s="391"/>
    </row>
    <row r="13" spans="1:9" ht="15" x14ac:dyDescent="0.2">
      <c r="A13" s="72"/>
      <c r="B13" s="72"/>
      <c r="C13" s="72"/>
      <c r="D13" s="72"/>
      <c r="E13" s="69"/>
      <c r="F13" s="69"/>
      <c r="G13" s="75"/>
      <c r="H13" s="25"/>
      <c r="I13" s="76"/>
    </row>
    <row r="14" spans="1:9" ht="18.75" x14ac:dyDescent="0.4">
      <c r="A14" s="77" t="s">
        <v>21</v>
      </c>
      <c r="B14" s="77"/>
      <c r="C14" s="78"/>
      <c r="D14" s="79"/>
      <c r="E14" s="80"/>
      <c r="F14" s="80"/>
      <c r="G14" s="81"/>
      <c r="H14" s="72"/>
      <c r="I14" s="72"/>
    </row>
    <row r="15" spans="1:9" ht="19.5" x14ac:dyDescent="0.4">
      <c r="A15" s="82" t="s">
        <v>3</v>
      </c>
      <c r="B15" s="77"/>
      <c r="C15" s="78"/>
      <c r="D15" s="79"/>
      <c r="E15" s="302">
        <v>4852000</v>
      </c>
      <c r="F15" s="303">
        <v>37700317.060000002</v>
      </c>
      <c r="G15" s="26">
        <f>H15+I15</f>
        <v>37700317.060000002</v>
      </c>
      <c r="H15" s="302">
        <v>37568665.920000002</v>
      </c>
      <c r="I15" s="302">
        <v>131651.14000000001</v>
      </c>
    </row>
    <row r="16" spans="1:9" ht="16.5" x14ac:dyDescent="0.35">
      <c r="A16" s="2"/>
      <c r="B16" s="68"/>
      <c r="C16" s="68"/>
      <c r="D16" s="68"/>
      <c r="E16" s="83"/>
      <c r="F16" s="83"/>
      <c r="G16" s="83"/>
      <c r="H16" s="83"/>
      <c r="I16" s="83"/>
    </row>
    <row r="17" spans="1:9" ht="19.5" x14ac:dyDescent="0.4">
      <c r="A17" s="82" t="s">
        <v>4</v>
      </c>
      <c r="B17" s="3"/>
      <c r="C17" s="3"/>
      <c r="D17" s="3"/>
      <c r="E17" s="302">
        <v>4995000</v>
      </c>
      <c r="F17" s="303">
        <v>37451382.630000003</v>
      </c>
      <c r="G17" s="26">
        <f>H17+I17</f>
        <v>37368736.629999995</v>
      </c>
      <c r="H17" s="302">
        <v>36926841.829999998</v>
      </c>
      <c r="I17" s="302">
        <v>441894.8</v>
      </c>
    </row>
    <row r="18" spans="1:9" ht="18" x14ac:dyDescent="0.35">
      <c r="A18" s="2"/>
      <c r="B18" s="3"/>
      <c r="C18" s="3"/>
      <c r="D18" s="3"/>
      <c r="E18" s="26"/>
      <c r="F18" s="27"/>
      <c r="G18" s="26"/>
      <c r="H18" s="28"/>
      <c r="I18" s="28"/>
    </row>
    <row r="19" spans="1:9" ht="18" x14ac:dyDescent="0.35">
      <c r="A19" s="2"/>
      <c r="B19" s="3"/>
      <c r="C19" s="3"/>
      <c r="D19" s="3"/>
      <c r="E19" s="84"/>
      <c r="F19" s="84"/>
      <c r="G19" s="85"/>
      <c r="H19" s="1"/>
      <c r="I19" s="1"/>
    </row>
    <row r="20" spans="1:9" ht="19.5" x14ac:dyDescent="0.4">
      <c r="A20" s="86" t="s">
        <v>14</v>
      </c>
      <c r="B20" s="84"/>
      <c r="C20" s="84"/>
      <c r="D20" s="84"/>
      <c r="E20" s="84"/>
      <c r="F20" s="84"/>
      <c r="G20" s="87"/>
      <c r="H20" s="85"/>
      <c r="I20" s="85"/>
    </row>
    <row r="21" spans="1:9" ht="18" x14ac:dyDescent="0.35">
      <c r="A21" s="84"/>
      <c r="B21" s="84"/>
      <c r="C21" s="88" t="s">
        <v>115</v>
      </c>
      <c r="D21" s="84"/>
      <c r="E21" s="84"/>
      <c r="F21" s="84"/>
      <c r="G21" s="29">
        <f>H21+I21</f>
        <v>0</v>
      </c>
      <c r="H21" s="30">
        <v>0</v>
      </c>
      <c r="I21" s="30">
        <v>0</v>
      </c>
    </row>
    <row r="22" spans="1:9" ht="18" x14ac:dyDescent="0.35">
      <c r="A22" s="84"/>
      <c r="B22" s="84"/>
      <c r="C22" s="88"/>
      <c r="D22" s="84"/>
      <c r="E22" s="84"/>
      <c r="F22" s="84"/>
      <c r="G22" s="29"/>
      <c r="H22" s="30"/>
      <c r="I22" s="30"/>
    </row>
    <row r="23" spans="1:9" ht="22.5" x14ac:dyDescent="0.45">
      <c r="A23" s="89" t="s">
        <v>116</v>
      </c>
      <c r="B23" s="89"/>
      <c r="C23" s="90"/>
      <c r="D23" s="89"/>
      <c r="E23" s="89"/>
      <c r="F23" s="89"/>
      <c r="G23" s="91">
        <f>G17-G15-G21</f>
        <v>-331580.43000000715</v>
      </c>
      <c r="H23" s="91">
        <f>H17-H15-H21</f>
        <v>-641824.09000000358</v>
      </c>
      <c r="I23" s="91">
        <f>I17-I15-I21</f>
        <v>310243.65999999997</v>
      </c>
    </row>
    <row r="25" spans="1:9" x14ac:dyDescent="0.2">
      <c r="H25" s="92"/>
    </row>
    <row r="27" spans="1:9" ht="19.5" x14ac:dyDescent="0.4">
      <c r="A27" s="77" t="s">
        <v>5</v>
      </c>
      <c r="B27" s="77" t="s">
        <v>117</v>
      </c>
      <c r="C27" s="77"/>
      <c r="D27" s="3"/>
      <c r="E27" s="3"/>
      <c r="F27" s="72"/>
      <c r="G27" s="93">
        <f>SUM(G28:G30)</f>
        <v>-331580.43</v>
      </c>
      <c r="H27" s="94"/>
      <c r="I27" s="95"/>
    </row>
    <row r="28" spans="1:9" ht="18.75" x14ac:dyDescent="0.4">
      <c r="A28" s="96"/>
      <c r="B28" s="96"/>
      <c r="C28" s="97" t="s">
        <v>28</v>
      </c>
      <c r="D28" s="98"/>
      <c r="E28" s="99"/>
      <c r="F28" s="92" t="s">
        <v>6</v>
      </c>
      <c r="G28" s="30">
        <v>0</v>
      </c>
      <c r="H28" s="94"/>
      <c r="I28" s="95"/>
    </row>
    <row r="29" spans="1:9" ht="18.75" x14ac:dyDescent="0.4">
      <c r="A29" s="96"/>
      <c r="B29" s="96"/>
      <c r="C29" s="97"/>
      <c r="D29" s="98"/>
      <c r="E29" s="99"/>
      <c r="F29" s="92" t="s">
        <v>7</v>
      </c>
      <c r="G29" s="30">
        <v>0</v>
      </c>
      <c r="H29" s="94"/>
      <c r="I29" s="95"/>
    </row>
    <row r="30" spans="1:9" ht="18.75" x14ac:dyDescent="0.4">
      <c r="A30" s="96"/>
      <c r="B30" s="96"/>
      <c r="C30" s="97" t="s">
        <v>29</v>
      </c>
      <c r="D30" s="98"/>
      <c r="E30" s="99"/>
      <c r="F30" s="92" t="s">
        <v>235</v>
      </c>
      <c r="G30" s="100">
        <v>-331580.43</v>
      </c>
      <c r="H30" s="101"/>
      <c r="I30" s="95"/>
    </row>
    <row r="31" spans="1:9" ht="12.75" customHeight="1" x14ac:dyDescent="0.2">
      <c r="A31" s="419" t="s">
        <v>319</v>
      </c>
      <c r="B31" s="420"/>
      <c r="C31" s="420"/>
      <c r="D31" s="420"/>
      <c r="E31" s="420"/>
      <c r="F31" s="420"/>
      <c r="G31" s="420"/>
      <c r="H31" s="420"/>
      <c r="I31" s="420"/>
    </row>
    <row r="32" spans="1:9" x14ac:dyDescent="0.2">
      <c r="A32" s="420"/>
      <c r="B32" s="420"/>
      <c r="C32" s="420"/>
      <c r="D32" s="420"/>
      <c r="E32" s="420"/>
      <c r="F32" s="420"/>
      <c r="G32" s="420"/>
      <c r="H32" s="420"/>
      <c r="I32" s="420"/>
    </row>
    <row r="33" spans="1:10" x14ac:dyDescent="0.2">
      <c r="A33" s="420"/>
      <c r="B33" s="420"/>
      <c r="C33" s="420"/>
      <c r="D33" s="420"/>
      <c r="E33" s="420"/>
      <c r="F33" s="420"/>
      <c r="G33" s="420"/>
      <c r="H33" s="420"/>
      <c r="I33" s="420"/>
    </row>
    <row r="34" spans="1:10" ht="19.5" x14ac:dyDescent="0.4">
      <c r="A34" s="77" t="s">
        <v>30</v>
      </c>
      <c r="B34" s="77" t="s">
        <v>31</v>
      </c>
      <c r="C34" s="77"/>
      <c r="D34" s="103"/>
      <c r="E34" s="81"/>
      <c r="F34" s="3"/>
      <c r="G34" s="104"/>
      <c r="H34" s="95"/>
      <c r="I34" s="95"/>
    </row>
    <row r="35" spans="1:10" ht="18.75" x14ac:dyDescent="0.4">
      <c r="A35" s="77"/>
      <c r="B35" s="77"/>
      <c r="C35" s="77"/>
      <c r="D35" s="103"/>
      <c r="F35" s="105" t="s">
        <v>119</v>
      </c>
      <c r="G35" s="106" t="s">
        <v>0</v>
      </c>
      <c r="H35" s="72"/>
      <c r="I35" s="107" t="s">
        <v>120</v>
      </c>
    </row>
    <row r="36" spans="1:10" ht="16.5" x14ac:dyDescent="0.35">
      <c r="A36" s="108" t="s">
        <v>32</v>
      </c>
      <c r="B36" s="109"/>
      <c r="C36" s="2"/>
      <c r="D36" s="109"/>
      <c r="E36" s="81"/>
      <c r="F36" s="110">
        <v>80000</v>
      </c>
      <c r="G36" s="110">
        <v>48340</v>
      </c>
      <c r="H36" s="305"/>
      <c r="I36" s="111">
        <f>G36/F36</f>
        <v>0.60424999999999995</v>
      </c>
    </row>
    <row r="37" spans="1:10" ht="16.5" x14ac:dyDescent="0.35">
      <c r="A37" s="108" t="s">
        <v>121</v>
      </c>
      <c r="B37" s="109"/>
      <c r="C37" s="2"/>
      <c r="D37" s="112"/>
      <c r="E37" s="112"/>
      <c r="F37" s="110">
        <v>874780</v>
      </c>
      <c r="G37" s="110">
        <v>871932</v>
      </c>
      <c r="H37" s="305"/>
      <c r="I37" s="111">
        <f>G37/F37</f>
        <v>0.99674432428724935</v>
      </c>
    </row>
    <row r="38" spans="1:10" ht="16.5" x14ac:dyDescent="0.35">
      <c r="A38" s="108" t="s">
        <v>122</v>
      </c>
      <c r="B38" s="109"/>
      <c r="C38" s="2"/>
      <c r="D38" s="112"/>
      <c r="E38" s="112"/>
      <c r="F38" s="110">
        <v>0</v>
      </c>
      <c r="G38" s="110">
        <v>0</v>
      </c>
      <c r="H38" s="305"/>
      <c r="I38" s="114" t="s">
        <v>237</v>
      </c>
    </row>
    <row r="39" spans="1:10" ht="16.5" x14ac:dyDescent="0.35">
      <c r="A39" s="108" t="s">
        <v>232</v>
      </c>
      <c r="B39" s="109"/>
      <c r="C39" s="2"/>
      <c r="D39" s="81"/>
      <c r="E39" s="81"/>
      <c r="F39" s="110">
        <v>656000</v>
      </c>
      <c r="G39" s="110">
        <v>656000</v>
      </c>
      <c r="H39" s="305"/>
      <c r="I39" s="111">
        <f>G39/F39</f>
        <v>1</v>
      </c>
    </row>
    <row r="40" spans="1:10" ht="18" x14ac:dyDescent="0.35">
      <c r="A40" s="108" t="s">
        <v>233</v>
      </c>
      <c r="B40" s="115"/>
      <c r="C40" s="115"/>
      <c r="D40" s="81"/>
      <c r="E40" s="81"/>
      <c r="F40" s="158">
        <v>100000</v>
      </c>
      <c r="G40" s="110">
        <v>100000</v>
      </c>
      <c r="H40" s="305"/>
      <c r="I40" s="114">
        <f>G40/F40</f>
        <v>1</v>
      </c>
    </row>
    <row r="41" spans="1:10" x14ac:dyDescent="0.2">
      <c r="A41" s="398"/>
      <c r="B41" s="398"/>
      <c r="C41" s="398"/>
      <c r="D41" s="398"/>
      <c r="E41" s="398"/>
      <c r="F41" s="398"/>
      <c r="G41" s="398"/>
      <c r="H41" s="398"/>
      <c r="I41" s="398"/>
      <c r="J41" s="58"/>
    </row>
    <row r="42" spans="1:10" x14ac:dyDescent="0.2">
      <c r="A42" s="247"/>
      <c r="B42" s="247"/>
      <c r="C42" s="247"/>
      <c r="D42" s="247"/>
      <c r="E42" s="247"/>
      <c r="F42" s="247"/>
      <c r="G42" s="247"/>
      <c r="H42" s="247"/>
      <c r="I42" s="247"/>
      <c r="J42" s="58"/>
    </row>
    <row r="43" spans="1:10" ht="19.5" thickBot="1" x14ac:dyDescent="0.45">
      <c r="A43" s="77" t="s">
        <v>11</v>
      </c>
      <c r="B43" s="77" t="s">
        <v>12</v>
      </c>
      <c r="C43" s="79"/>
      <c r="D43" s="81"/>
      <c r="E43" s="81"/>
      <c r="F43" s="118"/>
      <c r="G43" s="119"/>
      <c r="H43" s="394" t="s">
        <v>123</v>
      </c>
      <c r="I43" s="395"/>
    </row>
    <row r="44" spans="1:10" ht="18.75" thickTop="1" x14ac:dyDescent="0.35">
      <c r="A44" s="281"/>
      <c r="B44" s="282"/>
      <c r="C44" s="283"/>
      <c r="D44" s="282"/>
      <c r="E44" s="284" t="s">
        <v>297</v>
      </c>
      <c r="F44" s="285" t="s">
        <v>9</v>
      </c>
      <c r="G44" s="286" t="s">
        <v>10</v>
      </c>
      <c r="H44" s="287" t="s">
        <v>13</v>
      </c>
      <c r="I44" s="288" t="s">
        <v>124</v>
      </c>
    </row>
    <row r="45" spans="1:10" x14ac:dyDescent="0.2">
      <c r="A45" s="289"/>
      <c r="B45" s="290"/>
      <c r="C45" s="290"/>
      <c r="D45" s="290"/>
      <c r="E45" s="289"/>
      <c r="F45" s="390"/>
      <c r="G45" s="291"/>
      <c r="H45" s="292">
        <v>40908</v>
      </c>
      <c r="I45" s="293">
        <v>40908</v>
      </c>
    </row>
    <row r="46" spans="1:10" x14ac:dyDescent="0.2">
      <c r="A46" s="289"/>
      <c r="B46" s="290"/>
      <c r="C46" s="290"/>
      <c r="D46" s="290"/>
      <c r="E46" s="289"/>
      <c r="F46" s="390"/>
      <c r="G46" s="294"/>
      <c r="H46" s="294"/>
      <c r="I46" s="295"/>
    </row>
    <row r="47" spans="1:10" ht="13.5" thickBot="1" x14ac:dyDescent="0.25">
      <c r="A47" s="296"/>
      <c r="B47" s="297"/>
      <c r="C47" s="297"/>
      <c r="D47" s="297"/>
      <c r="E47" s="296"/>
      <c r="F47" s="298"/>
      <c r="G47" s="299"/>
      <c r="H47" s="299"/>
      <c r="I47" s="300"/>
    </row>
    <row r="48" spans="1:10" ht="13.5" thickTop="1" x14ac:dyDescent="0.2">
      <c r="A48" s="120"/>
      <c r="B48" s="121"/>
      <c r="C48" s="121" t="s">
        <v>6</v>
      </c>
      <c r="D48" s="121"/>
      <c r="E48" s="122">
        <v>28000</v>
      </c>
      <c r="F48" s="123">
        <v>4000</v>
      </c>
      <c r="G48" s="124">
        <v>4000</v>
      </c>
      <c r="H48" s="124">
        <f>E48+F48-G48</f>
        <v>28000</v>
      </c>
      <c r="I48" s="125">
        <f>H48</f>
        <v>28000</v>
      </c>
    </row>
    <row r="49" spans="1:9" x14ac:dyDescent="0.2">
      <c r="A49" s="126"/>
      <c r="B49" s="127"/>
      <c r="C49" s="127" t="s">
        <v>8</v>
      </c>
      <c r="D49" s="127"/>
      <c r="E49" s="128">
        <v>62757.68</v>
      </c>
      <c r="F49" s="129">
        <v>232603</v>
      </c>
      <c r="G49" s="130">
        <v>254115</v>
      </c>
      <c r="H49" s="130">
        <f>E49+F49-G49</f>
        <v>41245.679999999993</v>
      </c>
      <c r="I49" s="131">
        <v>27156.81</v>
      </c>
    </row>
    <row r="50" spans="1:9" x14ac:dyDescent="0.2">
      <c r="A50" s="126"/>
      <c r="B50" s="127"/>
      <c r="C50" s="127" t="s">
        <v>7</v>
      </c>
      <c r="D50" s="127"/>
      <c r="E50" s="128">
        <v>340366.64</v>
      </c>
      <c r="F50" s="129">
        <v>87486.31</v>
      </c>
      <c r="G50" s="130">
        <v>0</v>
      </c>
      <c r="H50" s="130">
        <f t="shared" ref="H50:H51" si="0">E50+F50-G50</f>
        <v>427852.95</v>
      </c>
      <c r="I50" s="131">
        <f>H50</f>
        <v>427852.95</v>
      </c>
    </row>
    <row r="51" spans="1:9" x14ac:dyDescent="0.2">
      <c r="A51" s="126"/>
      <c r="B51" s="127"/>
      <c r="C51" s="127" t="s">
        <v>15</v>
      </c>
      <c r="D51" s="127"/>
      <c r="E51" s="128">
        <v>140571</v>
      </c>
      <c r="F51" s="129">
        <v>883679</v>
      </c>
      <c r="G51" s="130">
        <v>801440.4</v>
      </c>
      <c r="H51" s="130">
        <f t="shared" si="0"/>
        <v>222809.59999999998</v>
      </c>
      <c r="I51" s="131">
        <f>H51</f>
        <v>222809.59999999998</v>
      </c>
    </row>
    <row r="52" spans="1:9" ht="18.75" thickBot="1" x14ac:dyDescent="0.4">
      <c r="A52" s="132" t="s">
        <v>2</v>
      </c>
      <c r="B52" s="133"/>
      <c r="C52" s="133"/>
      <c r="D52" s="133"/>
      <c r="E52" s="134">
        <f>E48+E49+E50+E51</f>
        <v>571695.32000000007</v>
      </c>
      <c r="F52" s="135">
        <f>F48+F49+F50+F51</f>
        <v>1207768.31</v>
      </c>
      <c r="G52" s="135">
        <f>G48+G49+G50+G51</f>
        <v>1059555.3999999999</v>
      </c>
      <c r="H52" s="135">
        <f>H48+H49+H50+H51</f>
        <v>719908.23</v>
      </c>
      <c r="I52" s="136">
        <f>I48+I49+I50+I51</f>
        <v>705819.36</v>
      </c>
    </row>
    <row r="53" spans="1:9" ht="18.75" thickTop="1" x14ac:dyDescent="0.35">
      <c r="A53" s="137"/>
      <c r="B53" s="115"/>
      <c r="C53" s="115"/>
      <c r="D53" s="81"/>
      <c r="E53" s="81"/>
      <c r="F53" s="118"/>
      <c r="G53" s="119"/>
      <c r="H53" s="138"/>
      <c r="I53" s="138"/>
    </row>
    <row r="54" spans="1:9" ht="18" x14ac:dyDescent="0.35">
      <c r="A54" s="137"/>
      <c r="B54" s="115"/>
      <c r="C54" s="115"/>
      <c r="D54" s="81"/>
      <c r="E54" s="81"/>
      <c r="F54" s="118"/>
      <c r="G54" s="139"/>
      <c r="H54" s="140"/>
      <c r="I54" s="140"/>
    </row>
    <row r="55" spans="1:9" ht="18" x14ac:dyDescent="0.35">
      <c r="A55" s="141"/>
      <c r="B55" s="142"/>
      <c r="C55" s="142"/>
      <c r="D55" s="143"/>
      <c r="E55" s="143"/>
      <c r="F55" s="140"/>
      <c r="G55" s="140"/>
      <c r="H55" s="140"/>
      <c r="I55" s="140"/>
    </row>
    <row r="56" spans="1:9" x14ac:dyDescent="0.2">
      <c r="A56" s="144"/>
      <c r="B56" s="144"/>
      <c r="C56" s="144"/>
      <c r="D56" s="144"/>
      <c r="E56" s="144"/>
      <c r="F56" s="144"/>
      <c r="G56" s="144"/>
      <c r="H56" s="144"/>
      <c r="I56" s="144"/>
    </row>
    <row r="57" spans="1:9" x14ac:dyDescent="0.2">
      <c r="A57" s="144"/>
      <c r="B57" s="144"/>
      <c r="C57" s="144"/>
      <c r="D57" s="144"/>
      <c r="E57" s="144"/>
      <c r="F57" s="144"/>
      <c r="G57" s="144"/>
      <c r="H57" s="144"/>
      <c r="I57" s="144"/>
    </row>
  </sheetData>
  <mergeCells count="11">
    <mergeCell ref="A2:D2"/>
    <mergeCell ref="E2:I2"/>
    <mergeCell ref="E4:I4"/>
    <mergeCell ref="E3:I3"/>
    <mergeCell ref="H43:I43"/>
    <mergeCell ref="F45:F46"/>
    <mergeCell ref="H12:I12"/>
    <mergeCell ref="A41:I41"/>
    <mergeCell ref="A31:I33"/>
    <mergeCell ref="E5:I5"/>
    <mergeCell ref="E7:I7"/>
  </mergeCells>
  <phoneticPr fontId="10" type="noConversion"/>
  <printOptions horizontalCentered="1"/>
  <pageMargins left="0.78740157480314965" right="0" top="0.59055118110236227" bottom="0.39370078740157483" header="0.51181102362204722" footer="0.51181102362204722"/>
  <pageSetup paperSize="9" scale="85" firstPageNumber="319" orientation="portrait" useFirstPageNumber="1" r:id="rId1"/>
  <headerFooter alignWithMargins="0">
    <oddFooter>&amp;L&amp;"Arial,Kurzíva"&amp;9Zastupitelstvo Olomouckého kraje 29.6.2012
5.- Rozpočet Olomouckého kraje 2011-závěrečný účet 
Příloha č.14: Financování hospodaření příspěvkových organizací Olomouckého kraje&amp;R&amp;"Arial,Kurzíva"&amp;9Strana &amp;P (celkem 470)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8"/>
  <dimension ref="A1:J57"/>
  <sheetViews>
    <sheetView zoomScale="110" zoomScaleNormal="110" workbookViewId="0">
      <selection activeCell="G30" sqref="G30"/>
    </sheetView>
  </sheetViews>
  <sheetFormatPr defaultRowHeight="12.75" x14ac:dyDescent="0.2"/>
  <cols>
    <col min="1" max="1" width="7.5703125" style="55" customWidth="1"/>
    <col min="2" max="2" width="2.5703125" style="55" customWidth="1"/>
    <col min="3" max="3" width="8.42578125" style="55" customWidth="1"/>
    <col min="4" max="4" width="8.28515625" style="55" customWidth="1"/>
    <col min="5" max="5" width="14.7109375" style="55" customWidth="1"/>
    <col min="6" max="6" width="15.5703125" style="55" customWidth="1"/>
    <col min="7" max="8" width="14.7109375" style="55" customWidth="1"/>
    <col min="9" max="9" width="15.42578125" style="55" customWidth="1"/>
    <col min="10" max="10" width="18.85546875" style="56" customWidth="1"/>
    <col min="11" max="11" width="17.28515625" style="56" customWidth="1"/>
    <col min="12" max="16384" width="9.140625" style="56"/>
  </cols>
  <sheetData>
    <row r="1" spans="1:9" ht="19.5" x14ac:dyDescent="0.4">
      <c r="A1" s="53" t="s">
        <v>26</v>
      </c>
      <c r="B1" s="54"/>
      <c r="C1" s="54"/>
      <c r="D1" s="54"/>
    </row>
    <row r="2" spans="1:9" ht="19.5" x14ac:dyDescent="0.4">
      <c r="A2" s="385" t="s">
        <v>112</v>
      </c>
      <c r="B2" s="385"/>
      <c r="C2" s="385"/>
      <c r="D2" s="385"/>
      <c r="E2" s="403" t="s">
        <v>35</v>
      </c>
      <c r="F2" s="403"/>
      <c r="G2" s="403"/>
      <c r="H2" s="403"/>
      <c r="I2" s="403"/>
    </row>
    <row r="3" spans="1:9" ht="9.75" customHeight="1" x14ac:dyDescent="0.4">
      <c r="A3" s="57"/>
      <c r="B3" s="57"/>
      <c r="C3" s="57"/>
      <c r="D3" s="57"/>
      <c r="E3" s="388" t="s">
        <v>113</v>
      </c>
      <c r="F3" s="388"/>
      <c r="G3" s="388"/>
      <c r="H3" s="388"/>
      <c r="I3" s="388"/>
    </row>
    <row r="4" spans="1:9" ht="15.75" x14ac:dyDescent="0.25">
      <c r="A4" s="59" t="s">
        <v>27</v>
      </c>
      <c r="E4" s="401" t="s">
        <v>202</v>
      </c>
      <c r="F4" s="401"/>
      <c r="G4" s="401"/>
      <c r="H4" s="401"/>
      <c r="I4" s="401"/>
    </row>
    <row r="5" spans="1:9" ht="9.75" customHeight="1" x14ac:dyDescent="0.25">
      <c r="A5" s="59"/>
      <c r="E5" s="388" t="s">
        <v>113</v>
      </c>
      <c r="F5" s="388"/>
      <c r="G5" s="388"/>
      <c r="H5" s="388"/>
      <c r="I5" s="388"/>
    </row>
    <row r="6" spans="1:9" ht="19.5" x14ac:dyDescent="0.4">
      <c r="A6" s="60" t="s">
        <v>24</v>
      </c>
      <c r="E6" s="61" t="s">
        <v>203</v>
      </c>
      <c r="F6" s="62"/>
      <c r="G6" s="63" t="s">
        <v>39</v>
      </c>
      <c r="H6" s="64">
        <v>1208</v>
      </c>
    </row>
    <row r="7" spans="1:9" ht="8.25" customHeight="1" x14ac:dyDescent="0.4">
      <c r="A7" s="60"/>
      <c r="E7" s="388" t="s">
        <v>114</v>
      </c>
      <c r="F7" s="388"/>
      <c r="G7" s="388"/>
      <c r="H7" s="388"/>
      <c r="I7" s="388"/>
    </row>
    <row r="8" spans="1:9" ht="3.75" customHeight="1" x14ac:dyDescent="0.4">
      <c r="A8" s="60"/>
      <c r="E8" s="65"/>
      <c r="F8" s="65"/>
      <c r="G8" s="65"/>
      <c r="H8" s="63"/>
      <c r="I8" s="65"/>
    </row>
    <row r="9" spans="1:9" ht="34.5" customHeight="1" x14ac:dyDescent="0.2">
      <c r="F9" s="66"/>
    </row>
    <row r="10" spans="1:9" ht="18.75" x14ac:dyDescent="0.4">
      <c r="A10" s="67"/>
      <c r="B10" s="68"/>
      <c r="C10" s="68"/>
      <c r="D10" s="68"/>
      <c r="E10" s="69" t="s">
        <v>19</v>
      </c>
      <c r="F10" s="69" t="s">
        <v>22</v>
      </c>
      <c r="G10" s="70" t="s">
        <v>0</v>
      </c>
      <c r="H10" s="71" t="s">
        <v>17</v>
      </c>
      <c r="I10" s="71"/>
    </row>
    <row r="11" spans="1:9" ht="18.75" x14ac:dyDescent="0.4">
      <c r="A11" s="72"/>
      <c r="B11" s="72"/>
      <c r="C11" s="72"/>
      <c r="D11" s="72"/>
      <c r="E11" s="69" t="s">
        <v>20</v>
      </c>
      <c r="F11" s="69" t="s">
        <v>20</v>
      </c>
      <c r="G11" s="70" t="s">
        <v>18</v>
      </c>
      <c r="H11" s="73" t="s">
        <v>1</v>
      </c>
      <c r="I11" s="74" t="s">
        <v>16</v>
      </c>
    </row>
    <row r="12" spans="1:9" ht="15" x14ac:dyDescent="0.2">
      <c r="A12" s="72"/>
      <c r="B12" s="72"/>
      <c r="C12" s="72"/>
      <c r="D12" s="72"/>
      <c r="E12" s="69" t="s">
        <v>2</v>
      </c>
      <c r="F12" s="69" t="s">
        <v>2</v>
      </c>
      <c r="G12" s="75"/>
      <c r="H12" s="391" t="s">
        <v>299</v>
      </c>
      <c r="I12" s="391"/>
    </row>
    <row r="13" spans="1:9" ht="15" x14ac:dyDescent="0.2">
      <c r="A13" s="72"/>
      <c r="B13" s="72"/>
      <c r="C13" s="72"/>
      <c r="D13" s="72"/>
      <c r="E13" s="69"/>
      <c r="F13" s="69"/>
      <c r="G13" s="75"/>
      <c r="H13" s="25"/>
      <c r="I13" s="76"/>
    </row>
    <row r="14" spans="1:9" ht="18.75" x14ac:dyDescent="0.4">
      <c r="A14" s="77" t="s">
        <v>21</v>
      </c>
      <c r="B14" s="77"/>
      <c r="C14" s="78"/>
      <c r="D14" s="79"/>
      <c r="E14" s="80"/>
      <c r="F14" s="80"/>
      <c r="G14" s="81"/>
      <c r="H14" s="72"/>
      <c r="I14" s="72"/>
    </row>
    <row r="15" spans="1:9" ht="19.5" x14ac:dyDescent="0.4">
      <c r="A15" s="82" t="s">
        <v>3</v>
      </c>
      <c r="B15" s="77"/>
      <c r="C15" s="78"/>
      <c r="D15" s="79"/>
      <c r="E15" s="302">
        <v>13427000</v>
      </c>
      <c r="F15" s="303">
        <v>29326938</v>
      </c>
      <c r="G15" s="26">
        <f>H15+I15</f>
        <v>29294613.280000001</v>
      </c>
      <c r="H15" s="302">
        <v>26611898.57</v>
      </c>
      <c r="I15" s="302">
        <v>2682714.71</v>
      </c>
    </row>
    <row r="16" spans="1:9" ht="16.5" x14ac:dyDescent="0.35">
      <c r="A16" s="2"/>
      <c r="B16" s="68"/>
      <c r="C16" s="68"/>
      <c r="D16" s="68"/>
      <c r="E16" s="83"/>
      <c r="F16" s="83"/>
      <c r="G16" s="83"/>
      <c r="H16" s="83"/>
      <c r="I16" s="83"/>
    </row>
    <row r="17" spans="1:9" ht="19.5" x14ac:dyDescent="0.4">
      <c r="A17" s="82" t="s">
        <v>4</v>
      </c>
      <c r="B17" s="3"/>
      <c r="C17" s="3"/>
      <c r="D17" s="3"/>
      <c r="E17" s="302">
        <v>13427000</v>
      </c>
      <c r="F17" s="303">
        <v>29704003.609999999</v>
      </c>
      <c r="G17" s="26">
        <f>H17+I17</f>
        <v>29309984.02</v>
      </c>
      <c r="H17" s="302">
        <v>26024346.07</v>
      </c>
      <c r="I17" s="302">
        <v>3285637.95</v>
      </c>
    </row>
    <row r="18" spans="1:9" ht="18" x14ac:dyDescent="0.35">
      <c r="A18" s="2"/>
      <c r="B18" s="3"/>
      <c r="C18" s="3"/>
      <c r="D18" s="3"/>
      <c r="E18" s="26"/>
      <c r="F18" s="27"/>
      <c r="G18" s="26"/>
      <c r="H18" s="28"/>
      <c r="I18" s="28"/>
    </row>
    <row r="19" spans="1:9" ht="18" x14ac:dyDescent="0.35">
      <c r="A19" s="2"/>
      <c r="B19" s="3"/>
      <c r="C19" s="3"/>
      <c r="D19" s="3"/>
      <c r="E19" s="84"/>
      <c r="F19" s="84"/>
      <c r="G19" s="85"/>
      <c r="H19" s="1"/>
      <c r="I19" s="1"/>
    </row>
    <row r="20" spans="1:9" ht="19.5" x14ac:dyDescent="0.4">
      <c r="A20" s="86" t="s">
        <v>14</v>
      </c>
      <c r="B20" s="84"/>
      <c r="C20" s="84"/>
      <c r="D20" s="84"/>
      <c r="E20" s="84"/>
      <c r="F20" s="84"/>
      <c r="G20" s="87"/>
      <c r="H20" s="85"/>
      <c r="I20" s="85"/>
    </row>
    <row r="21" spans="1:9" ht="18" x14ac:dyDescent="0.35">
      <c r="A21" s="84"/>
      <c r="B21" s="84"/>
      <c r="C21" s="88" t="s">
        <v>115</v>
      </c>
      <c r="D21" s="84"/>
      <c r="E21" s="84"/>
      <c r="F21" s="84"/>
      <c r="G21" s="29">
        <f>H21+I21</f>
        <v>6448</v>
      </c>
      <c r="H21" s="30">
        <v>6448</v>
      </c>
      <c r="I21" s="30">
        <v>0</v>
      </c>
    </row>
    <row r="22" spans="1:9" ht="18" x14ac:dyDescent="0.35">
      <c r="A22" s="84"/>
      <c r="B22" s="84"/>
      <c r="C22" s="88"/>
      <c r="D22" s="84"/>
      <c r="E22" s="84"/>
      <c r="F22" s="84"/>
      <c r="G22" s="29"/>
      <c r="H22" s="30"/>
      <c r="I22" s="30"/>
    </row>
    <row r="23" spans="1:9" ht="22.5" x14ac:dyDescent="0.45">
      <c r="A23" s="89" t="s">
        <v>116</v>
      </c>
      <c r="B23" s="89"/>
      <c r="C23" s="90"/>
      <c r="D23" s="89"/>
      <c r="E23" s="89"/>
      <c r="F23" s="89"/>
      <c r="G23" s="91">
        <f>G17-G15-G21</f>
        <v>8922.7399999983609</v>
      </c>
      <c r="H23" s="91">
        <f>H17-H15-H21</f>
        <v>-594000.5</v>
      </c>
      <c r="I23" s="91">
        <f>I17-I15-I21</f>
        <v>602923.24000000022</v>
      </c>
    </row>
    <row r="25" spans="1:9" x14ac:dyDescent="0.2">
      <c r="H25" s="92"/>
    </row>
    <row r="27" spans="1:9" ht="19.5" x14ac:dyDescent="0.4">
      <c r="A27" s="77" t="s">
        <v>5</v>
      </c>
      <c r="B27" s="77" t="s">
        <v>117</v>
      </c>
      <c r="C27" s="77"/>
      <c r="D27" s="3"/>
      <c r="E27" s="3"/>
      <c r="F27" s="72"/>
      <c r="G27" s="93">
        <f>SUM(G28:G30)</f>
        <v>8922.74</v>
      </c>
      <c r="H27" s="94"/>
      <c r="I27" s="95"/>
    </row>
    <row r="28" spans="1:9" ht="18.75" x14ac:dyDescent="0.4">
      <c r="A28" s="96"/>
      <c r="B28" s="96"/>
      <c r="C28" s="97" t="s">
        <v>28</v>
      </c>
      <c r="D28" s="98"/>
      <c r="E28" s="99"/>
      <c r="F28" s="92" t="s">
        <v>6</v>
      </c>
      <c r="G28" s="30">
        <v>7100</v>
      </c>
      <c r="H28" s="94"/>
      <c r="I28" s="95"/>
    </row>
    <row r="29" spans="1:9" ht="18.75" x14ac:dyDescent="0.4">
      <c r="A29" s="96"/>
      <c r="B29" s="96"/>
      <c r="C29" s="97"/>
      <c r="D29" s="98"/>
      <c r="E29" s="99"/>
      <c r="F29" s="92" t="s">
        <v>7</v>
      </c>
      <c r="G29" s="30">
        <v>1822.74</v>
      </c>
      <c r="H29" s="94"/>
      <c r="I29" s="95"/>
    </row>
    <row r="30" spans="1:9" ht="18.75" x14ac:dyDescent="0.4">
      <c r="A30" s="96"/>
      <c r="B30" s="96"/>
      <c r="C30" s="97" t="s">
        <v>29</v>
      </c>
      <c r="D30" s="98"/>
      <c r="E30" s="99"/>
      <c r="F30" s="92" t="s">
        <v>235</v>
      </c>
      <c r="G30" s="100">
        <v>0</v>
      </c>
      <c r="H30" s="101"/>
      <c r="I30" s="95"/>
    </row>
    <row r="31" spans="1:9" x14ac:dyDescent="0.2">
      <c r="A31" s="396"/>
      <c r="B31" s="397"/>
      <c r="C31" s="397"/>
      <c r="D31" s="397"/>
      <c r="E31" s="397"/>
      <c r="F31" s="397"/>
      <c r="G31" s="397"/>
      <c r="H31" s="397"/>
      <c r="I31" s="397"/>
    </row>
    <row r="32" spans="1:9" x14ac:dyDescent="0.2">
      <c r="A32" s="397"/>
      <c r="B32" s="397"/>
      <c r="C32" s="397"/>
      <c r="D32" s="397"/>
      <c r="E32" s="397"/>
      <c r="F32" s="397"/>
      <c r="G32" s="397"/>
      <c r="H32" s="397"/>
      <c r="I32" s="397"/>
    </row>
    <row r="33" spans="1:10" x14ac:dyDescent="0.2">
      <c r="A33" s="397"/>
      <c r="B33" s="397"/>
      <c r="C33" s="397"/>
      <c r="D33" s="397"/>
      <c r="E33" s="397"/>
      <c r="F33" s="397"/>
      <c r="G33" s="397"/>
      <c r="H33" s="397"/>
      <c r="I33" s="397"/>
    </row>
    <row r="34" spans="1:10" ht="19.5" x14ac:dyDescent="0.4">
      <c r="A34" s="77" t="s">
        <v>30</v>
      </c>
      <c r="B34" s="77" t="s">
        <v>31</v>
      </c>
      <c r="C34" s="77"/>
      <c r="D34" s="103"/>
      <c r="E34" s="81"/>
      <c r="F34" s="3"/>
      <c r="G34" s="104"/>
      <c r="H34" s="95"/>
      <c r="I34" s="95"/>
    </row>
    <row r="35" spans="1:10" ht="18.75" x14ac:dyDescent="0.4">
      <c r="A35" s="77"/>
      <c r="B35" s="77"/>
      <c r="C35" s="77"/>
      <c r="D35" s="103"/>
      <c r="F35" s="105" t="s">
        <v>119</v>
      </c>
      <c r="G35" s="106" t="s">
        <v>0</v>
      </c>
      <c r="H35" s="72"/>
      <c r="I35" s="107" t="s">
        <v>120</v>
      </c>
    </row>
    <row r="36" spans="1:10" ht="16.5" x14ac:dyDescent="0.35">
      <c r="A36" s="108" t="s">
        <v>32</v>
      </c>
      <c r="B36" s="109"/>
      <c r="C36" s="2"/>
      <c r="D36" s="109"/>
      <c r="E36" s="81"/>
      <c r="F36" s="110">
        <v>400000</v>
      </c>
      <c r="G36" s="110">
        <v>183714</v>
      </c>
      <c r="H36" s="305"/>
      <c r="I36" s="111">
        <f>G36/F36</f>
        <v>0.459285</v>
      </c>
    </row>
    <row r="37" spans="1:10" ht="16.5" x14ac:dyDescent="0.35">
      <c r="A37" s="108" t="s">
        <v>121</v>
      </c>
      <c r="B37" s="109"/>
      <c r="C37" s="2"/>
      <c r="D37" s="112"/>
      <c r="E37" s="112"/>
      <c r="F37" s="110">
        <v>888478</v>
      </c>
      <c r="G37" s="110">
        <v>888478</v>
      </c>
      <c r="H37" s="305"/>
      <c r="I37" s="111">
        <f>G37/F37</f>
        <v>1</v>
      </c>
    </row>
    <row r="38" spans="1:10" ht="16.5" x14ac:dyDescent="0.35">
      <c r="A38" s="108" t="s">
        <v>122</v>
      </c>
      <c r="B38" s="109"/>
      <c r="C38" s="2"/>
      <c r="D38" s="112"/>
      <c r="E38" s="112"/>
      <c r="F38" s="110">
        <v>0</v>
      </c>
      <c r="G38" s="110">
        <v>0</v>
      </c>
      <c r="H38" s="305"/>
      <c r="I38" s="114" t="s">
        <v>237</v>
      </c>
    </row>
    <row r="39" spans="1:10" ht="16.5" x14ac:dyDescent="0.35">
      <c r="A39" s="108" t="s">
        <v>232</v>
      </c>
      <c r="B39" s="109"/>
      <c r="C39" s="2"/>
      <c r="D39" s="81"/>
      <c r="E39" s="81"/>
      <c r="F39" s="110">
        <v>666000</v>
      </c>
      <c r="G39" s="110">
        <v>666000</v>
      </c>
      <c r="H39" s="305"/>
      <c r="I39" s="111">
        <f>G39/F39</f>
        <v>1</v>
      </c>
    </row>
    <row r="40" spans="1:10" ht="18" x14ac:dyDescent="0.35">
      <c r="A40" s="108" t="s">
        <v>233</v>
      </c>
      <c r="B40" s="115"/>
      <c r="C40" s="115"/>
      <c r="D40" s="81"/>
      <c r="E40" s="81"/>
      <c r="F40" s="158">
        <v>0</v>
      </c>
      <c r="G40" s="110">
        <v>0</v>
      </c>
      <c r="H40" s="305"/>
      <c r="I40" s="114" t="s">
        <v>237</v>
      </c>
    </row>
    <row r="41" spans="1:10" x14ac:dyDescent="0.2">
      <c r="A41" s="398"/>
      <c r="B41" s="398"/>
      <c r="C41" s="398"/>
      <c r="D41" s="398"/>
      <c r="E41" s="398"/>
      <c r="F41" s="398"/>
      <c r="G41" s="398"/>
      <c r="H41" s="398"/>
      <c r="I41" s="398"/>
      <c r="J41" s="58"/>
    </row>
    <row r="42" spans="1:10" x14ac:dyDescent="0.2">
      <c r="A42" s="247"/>
      <c r="B42" s="247"/>
      <c r="C42" s="247"/>
      <c r="D42" s="247"/>
      <c r="E42" s="247"/>
      <c r="F42" s="247"/>
      <c r="G42" s="247"/>
      <c r="H42" s="247"/>
      <c r="I42" s="247"/>
      <c r="J42" s="58"/>
    </row>
    <row r="43" spans="1:10" ht="19.5" thickBot="1" x14ac:dyDescent="0.45">
      <c r="A43" s="77" t="s">
        <v>11</v>
      </c>
      <c r="B43" s="77" t="s">
        <v>12</v>
      </c>
      <c r="C43" s="79"/>
      <c r="D43" s="81"/>
      <c r="E43" s="81"/>
      <c r="F43" s="118"/>
      <c r="G43" s="119"/>
      <c r="H43" s="394" t="s">
        <v>123</v>
      </c>
      <c r="I43" s="395"/>
    </row>
    <row r="44" spans="1:10" ht="18.75" thickTop="1" x14ac:dyDescent="0.35">
      <c r="A44" s="281"/>
      <c r="B44" s="282"/>
      <c r="C44" s="283"/>
      <c r="D44" s="282"/>
      <c r="E44" s="284" t="s">
        <v>297</v>
      </c>
      <c r="F44" s="285" t="s">
        <v>9</v>
      </c>
      <c r="G44" s="286" t="s">
        <v>10</v>
      </c>
      <c r="H44" s="287" t="s">
        <v>13</v>
      </c>
      <c r="I44" s="288" t="s">
        <v>124</v>
      </c>
    </row>
    <row r="45" spans="1:10" x14ac:dyDescent="0.2">
      <c r="A45" s="289"/>
      <c r="B45" s="290"/>
      <c r="C45" s="290"/>
      <c r="D45" s="290"/>
      <c r="E45" s="289"/>
      <c r="F45" s="390"/>
      <c r="G45" s="291"/>
      <c r="H45" s="292">
        <v>40908</v>
      </c>
      <c r="I45" s="293">
        <v>40908</v>
      </c>
    </row>
    <row r="46" spans="1:10" x14ac:dyDescent="0.2">
      <c r="A46" s="289"/>
      <c r="B46" s="290"/>
      <c r="C46" s="290"/>
      <c r="D46" s="290"/>
      <c r="E46" s="289"/>
      <c r="F46" s="390"/>
      <c r="G46" s="294"/>
      <c r="H46" s="294"/>
      <c r="I46" s="295"/>
    </row>
    <row r="47" spans="1:10" ht="13.5" thickBot="1" x14ac:dyDescent="0.25">
      <c r="A47" s="296"/>
      <c r="B47" s="297"/>
      <c r="C47" s="297"/>
      <c r="D47" s="297"/>
      <c r="E47" s="296"/>
      <c r="F47" s="298"/>
      <c r="G47" s="299"/>
      <c r="H47" s="299"/>
      <c r="I47" s="300"/>
    </row>
    <row r="48" spans="1:10" ht="13.5" thickTop="1" x14ac:dyDescent="0.2">
      <c r="A48" s="120"/>
      <c r="B48" s="121"/>
      <c r="C48" s="121" t="s">
        <v>6</v>
      </c>
      <c r="D48" s="121"/>
      <c r="E48" s="365">
        <v>52900</v>
      </c>
      <c r="F48" s="123">
        <v>0</v>
      </c>
      <c r="G48" s="124">
        <v>52400</v>
      </c>
      <c r="H48" s="124">
        <f>E48+F48-G48</f>
        <v>500</v>
      </c>
      <c r="I48" s="125">
        <f>H48</f>
        <v>500</v>
      </c>
    </row>
    <row r="49" spans="1:9" x14ac:dyDescent="0.2">
      <c r="A49" s="126"/>
      <c r="B49" s="127"/>
      <c r="C49" s="127" t="s">
        <v>8</v>
      </c>
      <c r="D49" s="127"/>
      <c r="E49" s="128">
        <v>70722.3</v>
      </c>
      <c r="F49" s="129">
        <v>124084</v>
      </c>
      <c r="G49" s="130">
        <v>177704</v>
      </c>
      <c r="H49" s="130">
        <f>E49+F49-G49</f>
        <v>17102.299999999988</v>
      </c>
      <c r="I49" s="131">
        <v>38403.949999999997</v>
      </c>
    </row>
    <row r="50" spans="1:9" x14ac:dyDescent="0.2">
      <c r="A50" s="126"/>
      <c r="B50" s="127"/>
      <c r="C50" s="127" t="s">
        <v>7</v>
      </c>
      <c r="D50" s="127"/>
      <c r="E50" s="128">
        <v>397944.65</v>
      </c>
      <c r="F50" s="129">
        <v>15828.71</v>
      </c>
      <c r="G50" s="130">
        <v>0</v>
      </c>
      <c r="H50" s="130">
        <f t="shared" ref="H50:H51" si="0">E50+F50-G50</f>
        <v>413773.36000000004</v>
      </c>
      <c r="I50" s="131">
        <f>H50</f>
        <v>413773.36000000004</v>
      </c>
    </row>
    <row r="51" spans="1:9" x14ac:dyDescent="0.2">
      <c r="A51" s="126"/>
      <c r="B51" s="127"/>
      <c r="C51" s="127" t="s">
        <v>15</v>
      </c>
      <c r="D51" s="127"/>
      <c r="E51" s="128">
        <v>563550.81999999995</v>
      </c>
      <c r="F51" s="129">
        <v>1136699.6000000001</v>
      </c>
      <c r="G51" s="130">
        <v>666000.12</v>
      </c>
      <c r="H51" s="130">
        <f t="shared" si="0"/>
        <v>1034250.2999999999</v>
      </c>
      <c r="I51" s="131">
        <f>H51</f>
        <v>1034250.2999999999</v>
      </c>
    </row>
    <row r="52" spans="1:9" ht="18.75" thickBot="1" x14ac:dyDescent="0.4">
      <c r="A52" s="132" t="s">
        <v>2</v>
      </c>
      <c r="B52" s="133"/>
      <c r="C52" s="133"/>
      <c r="D52" s="133"/>
      <c r="E52" s="134">
        <f>E48+E49+E50+E51</f>
        <v>1085117.77</v>
      </c>
      <c r="F52" s="135">
        <f>F48+F49+F50+F51</f>
        <v>1276612.31</v>
      </c>
      <c r="G52" s="135">
        <f>G48+G49+G50+G51</f>
        <v>896104.12</v>
      </c>
      <c r="H52" s="135">
        <f>H48+H49+H50+H51</f>
        <v>1465625.96</v>
      </c>
      <c r="I52" s="136">
        <f>I48+I49+I50+I51</f>
        <v>1486927.6099999999</v>
      </c>
    </row>
    <row r="53" spans="1:9" ht="18.75" thickTop="1" x14ac:dyDescent="0.35">
      <c r="A53" s="137"/>
      <c r="B53" s="115"/>
      <c r="C53" s="115"/>
      <c r="D53" s="81"/>
      <c r="E53" s="81"/>
      <c r="F53" s="118"/>
      <c r="G53" s="119"/>
      <c r="H53" s="138"/>
      <c r="I53" s="138"/>
    </row>
    <row r="54" spans="1:9" ht="18" x14ac:dyDescent="0.35">
      <c r="A54" s="137"/>
      <c r="B54" s="115"/>
      <c r="C54" s="115"/>
      <c r="D54" s="81"/>
      <c r="E54" s="81"/>
      <c r="F54" s="118"/>
      <c r="G54" s="139"/>
      <c r="H54" s="140"/>
      <c r="I54" s="140"/>
    </row>
    <row r="55" spans="1:9" ht="18" x14ac:dyDescent="0.35">
      <c r="A55" s="141"/>
      <c r="B55" s="142"/>
      <c r="C55" s="142"/>
      <c r="D55" s="143"/>
      <c r="E55" s="143"/>
      <c r="F55" s="140"/>
      <c r="G55" s="140"/>
      <c r="H55" s="140"/>
      <c r="I55" s="140"/>
    </row>
    <row r="56" spans="1:9" x14ac:dyDescent="0.2">
      <c r="A56" s="144"/>
      <c r="B56" s="144"/>
      <c r="C56" s="144"/>
      <c r="D56" s="144"/>
      <c r="E56" s="144"/>
      <c r="F56" s="144"/>
      <c r="G56" s="144"/>
      <c r="H56" s="144"/>
      <c r="I56" s="144"/>
    </row>
    <row r="57" spans="1:9" x14ac:dyDescent="0.2">
      <c r="A57" s="144"/>
      <c r="B57" s="144"/>
      <c r="C57" s="144"/>
      <c r="D57" s="144"/>
      <c r="E57" s="144"/>
      <c r="F57" s="144"/>
      <c r="G57" s="144"/>
      <c r="H57" s="144"/>
      <c r="I57" s="144"/>
    </row>
  </sheetData>
  <mergeCells count="11">
    <mergeCell ref="A2:D2"/>
    <mergeCell ref="E2:I2"/>
    <mergeCell ref="E4:I4"/>
    <mergeCell ref="E3:I3"/>
    <mergeCell ref="H43:I43"/>
    <mergeCell ref="F45:F46"/>
    <mergeCell ref="H12:I12"/>
    <mergeCell ref="A41:I41"/>
    <mergeCell ref="A31:I33"/>
    <mergeCell ref="E5:I5"/>
    <mergeCell ref="E7:I7"/>
  </mergeCells>
  <phoneticPr fontId="10" type="noConversion"/>
  <printOptions horizontalCentered="1"/>
  <pageMargins left="0.78740157480314965" right="0" top="0.59055118110236227" bottom="0.39370078740157483" header="0.51181102362204722" footer="0.51181102362204722"/>
  <pageSetup paperSize="9" scale="85" firstPageNumber="320" orientation="portrait" useFirstPageNumber="1" r:id="rId1"/>
  <headerFooter alignWithMargins="0">
    <oddFooter>&amp;L&amp;"Arial,Kurzíva"&amp;9Zastupitelstvo Olomouckého kraje 29.6.2012
5.- Rozpočet Olomouckého kraje 2011-závěrečný účet 
Příloha č.14: Financování hospodaření příspěvkových organizací Olomouckého kraje&amp;R&amp;"Arial,Kurzíva"&amp;9Strana &amp;P (celkem 470)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9"/>
  <dimension ref="A1:J57"/>
  <sheetViews>
    <sheetView zoomScale="110" zoomScaleNormal="110" workbookViewId="0">
      <selection activeCell="I28" sqref="I28"/>
    </sheetView>
  </sheetViews>
  <sheetFormatPr defaultRowHeight="12.75" x14ac:dyDescent="0.2"/>
  <cols>
    <col min="1" max="1" width="7.5703125" style="55" customWidth="1"/>
    <col min="2" max="2" width="2.5703125" style="55" customWidth="1"/>
    <col min="3" max="3" width="8.42578125" style="55" customWidth="1"/>
    <col min="4" max="4" width="8.28515625" style="55" customWidth="1"/>
    <col min="5" max="5" width="14.7109375" style="55" customWidth="1"/>
    <col min="6" max="6" width="15.5703125" style="55" customWidth="1"/>
    <col min="7" max="8" width="14.7109375" style="55" customWidth="1"/>
    <col min="9" max="9" width="15.140625" style="55" customWidth="1"/>
    <col min="10" max="10" width="18.85546875" style="56" customWidth="1"/>
    <col min="11" max="11" width="17.28515625" style="56" customWidth="1"/>
    <col min="12" max="16384" width="9.140625" style="56"/>
  </cols>
  <sheetData>
    <row r="1" spans="1:9" ht="19.5" x14ac:dyDescent="0.4">
      <c r="A1" s="53" t="s">
        <v>26</v>
      </c>
      <c r="B1" s="54"/>
      <c r="C1" s="54"/>
      <c r="D1" s="54"/>
    </row>
    <row r="2" spans="1:9" ht="19.5" x14ac:dyDescent="0.4">
      <c r="A2" s="385" t="s">
        <v>112</v>
      </c>
      <c r="B2" s="385"/>
      <c r="C2" s="385"/>
      <c r="D2" s="385"/>
      <c r="E2" s="403" t="s">
        <v>204</v>
      </c>
      <c r="F2" s="403"/>
      <c r="G2" s="403"/>
      <c r="H2" s="403"/>
      <c r="I2" s="403"/>
    </row>
    <row r="3" spans="1:9" ht="9.75" customHeight="1" x14ac:dyDescent="0.4">
      <c r="A3" s="57"/>
      <c r="B3" s="57"/>
      <c r="C3" s="57"/>
      <c r="D3" s="57"/>
      <c r="E3" s="388" t="s">
        <v>113</v>
      </c>
      <c r="F3" s="388"/>
      <c r="G3" s="388"/>
      <c r="H3" s="388"/>
      <c r="I3" s="388"/>
    </row>
    <row r="4" spans="1:9" ht="15.75" x14ac:dyDescent="0.25">
      <c r="A4" s="59" t="s">
        <v>27</v>
      </c>
      <c r="E4" s="401" t="s">
        <v>205</v>
      </c>
      <c r="F4" s="401"/>
      <c r="G4" s="401"/>
      <c r="H4" s="401"/>
      <c r="I4" s="401"/>
    </row>
    <row r="5" spans="1:9" ht="9.75" customHeight="1" x14ac:dyDescent="0.25">
      <c r="A5" s="59"/>
      <c r="E5" s="388" t="s">
        <v>113</v>
      </c>
      <c r="F5" s="388"/>
      <c r="G5" s="388"/>
      <c r="H5" s="388"/>
      <c r="I5" s="388"/>
    </row>
    <row r="6" spans="1:9" ht="19.5" x14ac:dyDescent="0.4">
      <c r="A6" s="60" t="s">
        <v>24</v>
      </c>
      <c r="E6" s="61" t="s">
        <v>206</v>
      </c>
      <c r="F6" s="62"/>
      <c r="G6" s="63" t="s">
        <v>39</v>
      </c>
      <c r="H6" s="64">
        <v>1300</v>
      </c>
    </row>
    <row r="7" spans="1:9" ht="7.5" customHeight="1" x14ac:dyDescent="0.4">
      <c r="A7" s="60"/>
      <c r="E7" s="388" t="s">
        <v>114</v>
      </c>
      <c r="F7" s="388"/>
      <c r="G7" s="388"/>
      <c r="H7" s="388"/>
      <c r="I7" s="388"/>
    </row>
    <row r="8" spans="1:9" ht="3" customHeight="1" x14ac:dyDescent="0.4">
      <c r="A8" s="60"/>
      <c r="E8" s="65"/>
      <c r="F8" s="65"/>
      <c r="G8" s="65"/>
      <c r="H8" s="63"/>
      <c r="I8" s="65"/>
    </row>
    <row r="9" spans="1:9" ht="37.5" customHeight="1" x14ac:dyDescent="0.2">
      <c r="F9" s="66"/>
    </row>
    <row r="10" spans="1:9" ht="18.75" x14ac:dyDescent="0.4">
      <c r="A10" s="67"/>
      <c r="B10" s="68"/>
      <c r="C10" s="68"/>
      <c r="D10" s="68"/>
      <c r="E10" s="69" t="s">
        <v>19</v>
      </c>
      <c r="F10" s="69" t="s">
        <v>22</v>
      </c>
      <c r="G10" s="70" t="s">
        <v>0</v>
      </c>
      <c r="H10" s="71" t="s">
        <v>17</v>
      </c>
      <c r="I10" s="71"/>
    </row>
    <row r="11" spans="1:9" ht="18.75" x14ac:dyDescent="0.4">
      <c r="A11" s="72"/>
      <c r="B11" s="72"/>
      <c r="C11" s="72"/>
      <c r="D11" s="72"/>
      <c r="E11" s="69" t="s">
        <v>20</v>
      </c>
      <c r="F11" s="69" t="s">
        <v>20</v>
      </c>
      <c r="G11" s="70" t="s">
        <v>18</v>
      </c>
      <c r="H11" s="73" t="s">
        <v>1</v>
      </c>
      <c r="I11" s="74" t="s">
        <v>16</v>
      </c>
    </row>
    <row r="12" spans="1:9" ht="15" x14ac:dyDescent="0.2">
      <c r="A12" s="72"/>
      <c r="B12" s="72"/>
      <c r="C12" s="72"/>
      <c r="D12" s="72"/>
      <c r="E12" s="69" t="s">
        <v>2</v>
      </c>
      <c r="F12" s="69" t="s">
        <v>2</v>
      </c>
      <c r="G12" s="75"/>
      <c r="H12" s="391" t="s">
        <v>299</v>
      </c>
      <c r="I12" s="391"/>
    </row>
    <row r="13" spans="1:9" ht="15" x14ac:dyDescent="0.2">
      <c r="A13" s="72"/>
      <c r="B13" s="72"/>
      <c r="C13" s="72"/>
      <c r="D13" s="72"/>
      <c r="E13" s="69"/>
      <c r="F13" s="69"/>
      <c r="G13" s="75"/>
      <c r="H13" s="25"/>
      <c r="I13" s="76"/>
    </row>
    <row r="14" spans="1:9" ht="18.75" x14ac:dyDescent="0.4">
      <c r="A14" s="77" t="s">
        <v>21</v>
      </c>
      <c r="B14" s="77"/>
      <c r="C14" s="78"/>
      <c r="D14" s="79"/>
      <c r="E14" s="80"/>
      <c r="F14" s="80"/>
      <c r="G14" s="81"/>
      <c r="H14" s="72"/>
      <c r="I14" s="72"/>
    </row>
    <row r="15" spans="1:9" ht="19.5" x14ac:dyDescent="0.4">
      <c r="A15" s="82" t="s">
        <v>3</v>
      </c>
      <c r="B15" s="77"/>
      <c r="C15" s="78"/>
      <c r="D15" s="79"/>
      <c r="E15" s="302">
        <v>2628000</v>
      </c>
      <c r="F15" s="303">
        <v>15781500</v>
      </c>
      <c r="G15" s="26">
        <f>H15+I15</f>
        <v>15781408.220000001</v>
      </c>
      <c r="H15" s="302">
        <v>15736726.220000001</v>
      </c>
      <c r="I15" s="302">
        <v>44682</v>
      </c>
    </row>
    <row r="16" spans="1:9" ht="16.5" x14ac:dyDescent="0.35">
      <c r="A16" s="2"/>
      <c r="B16" s="68"/>
      <c r="C16" s="68"/>
      <c r="D16" s="68"/>
      <c r="E16" s="83"/>
      <c r="F16" s="83"/>
      <c r="G16" s="83"/>
      <c r="H16" s="83"/>
      <c r="I16" s="83"/>
    </row>
    <row r="17" spans="1:9" ht="19.5" x14ac:dyDescent="0.4">
      <c r="A17" s="82" t="s">
        <v>4</v>
      </c>
      <c r="B17" s="3"/>
      <c r="C17" s="3"/>
      <c r="D17" s="3"/>
      <c r="E17" s="302">
        <v>2628000</v>
      </c>
      <c r="F17" s="303">
        <v>16017194</v>
      </c>
      <c r="G17" s="26">
        <f>H17+I17</f>
        <v>16017234.460000001</v>
      </c>
      <c r="H17" s="302">
        <v>15937294.460000001</v>
      </c>
      <c r="I17" s="302">
        <v>79940</v>
      </c>
    </row>
    <row r="18" spans="1:9" ht="18" x14ac:dyDescent="0.35">
      <c r="A18" s="2"/>
      <c r="B18" s="3"/>
      <c r="C18" s="3"/>
      <c r="D18" s="3"/>
      <c r="E18" s="26"/>
      <c r="F18" s="27"/>
      <c r="G18" s="26"/>
      <c r="H18" s="28"/>
      <c r="I18" s="28"/>
    </row>
    <row r="19" spans="1:9" ht="18" x14ac:dyDescent="0.35">
      <c r="A19" s="2"/>
      <c r="B19" s="3"/>
      <c r="C19" s="3"/>
      <c r="D19" s="3"/>
      <c r="E19" s="84"/>
      <c r="F19" s="84"/>
      <c r="G19" s="85"/>
      <c r="H19" s="1"/>
      <c r="I19" s="1"/>
    </row>
    <row r="20" spans="1:9" ht="19.5" x14ac:dyDescent="0.4">
      <c r="A20" s="86" t="s">
        <v>14</v>
      </c>
      <c r="B20" s="84"/>
      <c r="C20" s="84"/>
      <c r="D20" s="84"/>
      <c r="E20" s="84"/>
      <c r="F20" s="84"/>
      <c r="G20" s="87"/>
      <c r="H20" s="85"/>
      <c r="I20" s="85"/>
    </row>
    <row r="21" spans="1:9" ht="18" x14ac:dyDescent="0.35">
      <c r="A21" s="84"/>
      <c r="B21" s="84"/>
      <c r="C21" s="88" t="s">
        <v>115</v>
      </c>
      <c r="D21" s="84"/>
      <c r="E21" s="84"/>
      <c r="F21" s="84"/>
      <c r="G21" s="29">
        <f>H21+I21</f>
        <v>0</v>
      </c>
      <c r="H21" s="30">
        <v>0</v>
      </c>
      <c r="I21" s="30">
        <v>0</v>
      </c>
    </row>
    <row r="22" spans="1:9" ht="18" x14ac:dyDescent="0.35">
      <c r="A22" s="84"/>
      <c r="B22" s="84"/>
      <c r="C22" s="88"/>
      <c r="D22" s="84"/>
      <c r="E22" s="84"/>
      <c r="F22" s="84"/>
      <c r="G22" s="29"/>
      <c r="H22" s="30"/>
      <c r="I22" s="30"/>
    </row>
    <row r="23" spans="1:9" ht="22.5" x14ac:dyDescent="0.45">
      <c r="A23" s="89" t="s">
        <v>116</v>
      </c>
      <c r="B23" s="89"/>
      <c r="C23" s="90"/>
      <c r="D23" s="89"/>
      <c r="E23" s="89"/>
      <c r="F23" s="89"/>
      <c r="G23" s="91">
        <f>G17-G15-G21</f>
        <v>235826.24000000022</v>
      </c>
      <c r="H23" s="91">
        <f>H17-H15-H21</f>
        <v>200568.24000000022</v>
      </c>
      <c r="I23" s="91">
        <f>I17-I15-I21</f>
        <v>35258</v>
      </c>
    </row>
    <row r="24" spans="1:9" x14ac:dyDescent="0.2">
      <c r="A24" s="68"/>
      <c r="G24" s="367"/>
    </row>
    <row r="25" spans="1:9" x14ac:dyDescent="0.2">
      <c r="H25" s="92"/>
    </row>
    <row r="27" spans="1:9" ht="19.5" x14ac:dyDescent="0.4">
      <c r="A27" s="77" t="s">
        <v>5</v>
      </c>
      <c r="B27" s="77" t="s">
        <v>117</v>
      </c>
      <c r="C27" s="77"/>
      <c r="D27" s="3"/>
      <c r="E27" s="3"/>
      <c r="F27" s="72"/>
      <c r="G27" s="93">
        <f>SUM(G28:G30)</f>
        <v>235826.24</v>
      </c>
      <c r="H27" s="94"/>
      <c r="I27" s="95"/>
    </row>
    <row r="28" spans="1:9" ht="18.75" x14ac:dyDescent="0.4">
      <c r="A28" s="96"/>
      <c r="B28" s="96"/>
      <c r="C28" s="97" t="s">
        <v>28</v>
      </c>
      <c r="D28" s="98"/>
      <c r="E28" s="99"/>
      <c r="F28" s="92" t="s">
        <v>6</v>
      </c>
      <c r="G28" s="30">
        <v>10000</v>
      </c>
      <c r="H28" s="94"/>
      <c r="I28" s="95"/>
    </row>
    <row r="29" spans="1:9" ht="18.75" x14ac:dyDescent="0.4">
      <c r="A29" s="96"/>
      <c r="B29" s="96"/>
      <c r="C29" s="97"/>
      <c r="D29" s="98"/>
      <c r="E29" s="99"/>
      <c r="F29" s="92" t="s">
        <v>7</v>
      </c>
      <c r="G29" s="30">
        <v>225826.24</v>
      </c>
      <c r="H29" s="94"/>
      <c r="I29" s="95"/>
    </row>
    <row r="30" spans="1:9" ht="18.75" x14ac:dyDescent="0.4">
      <c r="A30" s="96"/>
      <c r="B30" s="96"/>
      <c r="C30" s="97" t="s">
        <v>29</v>
      </c>
      <c r="D30" s="98"/>
      <c r="E30" s="99"/>
      <c r="F30" s="92" t="s">
        <v>235</v>
      </c>
      <c r="G30" s="100">
        <v>0</v>
      </c>
      <c r="H30" s="101"/>
      <c r="I30" s="95"/>
    </row>
    <row r="31" spans="1:9" ht="12.75" customHeight="1" x14ac:dyDescent="0.2">
      <c r="A31" s="421"/>
      <c r="B31" s="422"/>
      <c r="C31" s="422"/>
      <c r="D31" s="422"/>
      <c r="E31" s="422"/>
      <c r="F31" s="422"/>
      <c r="G31" s="422"/>
      <c r="H31" s="422"/>
      <c r="I31" s="422"/>
    </row>
    <row r="32" spans="1:9" x14ac:dyDescent="0.2">
      <c r="A32" s="422"/>
      <c r="B32" s="422"/>
      <c r="C32" s="422"/>
      <c r="D32" s="422"/>
      <c r="E32" s="422"/>
      <c r="F32" s="422"/>
      <c r="G32" s="422"/>
      <c r="H32" s="422"/>
      <c r="I32" s="422"/>
    </row>
    <row r="33" spans="1:10" x14ac:dyDescent="0.2">
      <c r="A33" s="422"/>
      <c r="B33" s="422"/>
      <c r="C33" s="422"/>
      <c r="D33" s="422"/>
      <c r="E33" s="422"/>
      <c r="F33" s="422"/>
      <c r="G33" s="422"/>
      <c r="H33" s="422"/>
      <c r="I33" s="422"/>
    </row>
    <row r="34" spans="1:10" ht="19.5" x14ac:dyDescent="0.4">
      <c r="A34" s="77" t="s">
        <v>30</v>
      </c>
      <c r="B34" s="77" t="s">
        <v>31</v>
      </c>
      <c r="C34" s="77"/>
      <c r="D34" s="103"/>
      <c r="E34" s="81"/>
      <c r="F34" s="3"/>
      <c r="G34" s="104"/>
      <c r="H34" s="95"/>
      <c r="I34" s="95"/>
    </row>
    <row r="35" spans="1:10" ht="18.75" x14ac:dyDescent="0.4">
      <c r="A35" s="77"/>
      <c r="B35" s="77"/>
      <c r="C35" s="77"/>
      <c r="D35" s="103"/>
      <c r="F35" s="105" t="s">
        <v>119</v>
      </c>
      <c r="G35" s="106" t="s">
        <v>0</v>
      </c>
      <c r="H35" s="72"/>
      <c r="I35" s="107" t="s">
        <v>120</v>
      </c>
    </row>
    <row r="36" spans="1:10" ht="16.5" x14ac:dyDescent="0.35">
      <c r="A36" s="108" t="s">
        <v>32</v>
      </c>
      <c r="B36" s="109"/>
      <c r="C36" s="2"/>
      <c r="D36" s="109"/>
      <c r="E36" s="81"/>
      <c r="F36" s="110">
        <v>0</v>
      </c>
      <c r="G36" s="110">
        <v>0</v>
      </c>
      <c r="H36" s="305"/>
      <c r="I36" s="111" t="s">
        <v>237</v>
      </c>
    </row>
    <row r="37" spans="1:10" s="157" customFormat="1" ht="16.5" x14ac:dyDescent="0.35">
      <c r="A37" s="108" t="s">
        <v>121</v>
      </c>
      <c r="B37" s="109"/>
      <c r="C37" s="2"/>
      <c r="D37" s="112"/>
      <c r="E37" s="112"/>
      <c r="F37" s="110">
        <v>389604</v>
      </c>
      <c r="G37" s="110">
        <v>389604</v>
      </c>
      <c r="H37" s="305"/>
      <c r="I37" s="145">
        <f>G37/F37</f>
        <v>1</v>
      </c>
      <c r="J37" s="156"/>
    </row>
    <row r="38" spans="1:10" ht="16.5" x14ac:dyDescent="0.35">
      <c r="A38" s="108" t="s">
        <v>122</v>
      </c>
      <c r="B38" s="109"/>
      <c r="C38" s="2"/>
      <c r="D38" s="112"/>
      <c r="E38" s="112"/>
      <c r="F38" s="110">
        <v>0</v>
      </c>
      <c r="G38" s="110">
        <v>0</v>
      </c>
      <c r="H38" s="305"/>
      <c r="I38" s="114" t="s">
        <v>237</v>
      </c>
    </row>
    <row r="39" spans="1:10" ht="16.5" x14ac:dyDescent="0.35">
      <c r="A39" s="108" t="s">
        <v>232</v>
      </c>
      <c r="B39" s="109"/>
      <c r="C39" s="2"/>
      <c r="D39" s="81"/>
      <c r="E39" s="81"/>
      <c r="F39" s="110">
        <v>292000</v>
      </c>
      <c r="G39" s="110">
        <v>292000</v>
      </c>
      <c r="H39" s="305"/>
      <c r="I39" s="111">
        <f>G39/F39</f>
        <v>1</v>
      </c>
    </row>
    <row r="40" spans="1:10" ht="18" x14ac:dyDescent="0.35">
      <c r="A40" s="108" t="s">
        <v>233</v>
      </c>
      <c r="B40" s="115"/>
      <c r="C40" s="115"/>
      <c r="D40" s="81"/>
      <c r="E40" s="81"/>
      <c r="F40" s="158">
        <v>100000</v>
      </c>
      <c r="G40" s="110">
        <v>100000</v>
      </c>
      <c r="H40" s="305"/>
      <c r="I40" s="114">
        <f>G40/F40</f>
        <v>1</v>
      </c>
    </row>
    <row r="41" spans="1:10" x14ac:dyDescent="0.2">
      <c r="A41" s="398"/>
      <c r="B41" s="398"/>
      <c r="C41" s="398"/>
      <c r="D41" s="398"/>
      <c r="E41" s="398"/>
      <c r="F41" s="398"/>
      <c r="G41" s="398"/>
      <c r="H41" s="398"/>
      <c r="I41" s="398"/>
      <c r="J41" s="58"/>
    </row>
    <row r="42" spans="1:10" ht="18" x14ac:dyDescent="0.35">
      <c r="A42" s="108"/>
      <c r="B42" s="115"/>
      <c r="C42" s="115"/>
      <c r="D42" s="81"/>
      <c r="E42" s="81"/>
      <c r="F42" s="116"/>
      <c r="G42" s="110"/>
      <c r="H42" s="94"/>
      <c r="I42" s="111"/>
    </row>
    <row r="43" spans="1:10" ht="19.5" thickBot="1" x14ac:dyDescent="0.45">
      <c r="A43" s="77" t="s">
        <v>11</v>
      </c>
      <c r="B43" s="77" t="s">
        <v>12</v>
      </c>
      <c r="C43" s="79"/>
      <c r="D43" s="81"/>
      <c r="E43" s="81"/>
      <c r="F43" s="118"/>
      <c r="G43" s="119"/>
      <c r="H43" s="394" t="s">
        <v>123</v>
      </c>
      <c r="I43" s="395"/>
    </row>
    <row r="44" spans="1:10" ht="18.75" thickTop="1" x14ac:dyDescent="0.35">
      <c r="A44" s="281"/>
      <c r="B44" s="282"/>
      <c r="C44" s="283"/>
      <c r="D44" s="282"/>
      <c r="E44" s="284" t="s">
        <v>297</v>
      </c>
      <c r="F44" s="285" t="s">
        <v>9</v>
      </c>
      <c r="G44" s="286" t="s">
        <v>10</v>
      </c>
      <c r="H44" s="287" t="s">
        <v>13</v>
      </c>
      <c r="I44" s="288" t="s">
        <v>124</v>
      </c>
    </row>
    <row r="45" spans="1:10" x14ac:dyDescent="0.2">
      <c r="A45" s="289"/>
      <c r="B45" s="290"/>
      <c r="C45" s="290"/>
      <c r="D45" s="290"/>
      <c r="E45" s="289"/>
      <c r="F45" s="390"/>
      <c r="G45" s="291"/>
      <c r="H45" s="292">
        <v>40908</v>
      </c>
      <c r="I45" s="293">
        <v>40908</v>
      </c>
    </row>
    <row r="46" spans="1:10" x14ac:dyDescent="0.2">
      <c r="A46" s="289"/>
      <c r="B46" s="290"/>
      <c r="C46" s="290"/>
      <c r="D46" s="290"/>
      <c r="E46" s="289"/>
      <c r="F46" s="390"/>
      <c r="G46" s="294"/>
      <c r="H46" s="294"/>
      <c r="I46" s="295"/>
    </row>
    <row r="47" spans="1:10" ht="13.5" thickBot="1" x14ac:dyDescent="0.25">
      <c r="A47" s="296"/>
      <c r="B47" s="297"/>
      <c r="C47" s="297"/>
      <c r="D47" s="297"/>
      <c r="E47" s="296"/>
      <c r="F47" s="298"/>
      <c r="G47" s="299"/>
      <c r="H47" s="299"/>
      <c r="I47" s="300"/>
    </row>
    <row r="48" spans="1:10" ht="13.5" thickTop="1" x14ac:dyDescent="0.2">
      <c r="A48" s="120"/>
      <c r="B48" s="121"/>
      <c r="C48" s="121" t="s">
        <v>6</v>
      </c>
      <c r="D48" s="121"/>
      <c r="E48" s="122">
        <v>9185.2900000000009</v>
      </c>
      <c r="F48" s="123">
        <v>12814.71</v>
      </c>
      <c r="G48" s="124">
        <v>2000</v>
      </c>
      <c r="H48" s="124">
        <f>E48+F48-G48</f>
        <v>20000</v>
      </c>
      <c r="I48" s="125">
        <f>H48</f>
        <v>20000</v>
      </c>
    </row>
    <row r="49" spans="1:9" x14ac:dyDescent="0.2">
      <c r="A49" s="126"/>
      <c r="B49" s="127"/>
      <c r="C49" s="127" t="s">
        <v>8</v>
      </c>
      <c r="D49" s="127"/>
      <c r="E49" s="128">
        <v>208808.12</v>
      </c>
      <c r="F49" s="129">
        <v>96284</v>
      </c>
      <c r="G49" s="130">
        <v>237540</v>
      </c>
      <c r="H49" s="130">
        <f>E49+F49-G49</f>
        <v>67552.12</v>
      </c>
      <c r="I49" s="131">
        <v>40197.08</v>
      </c>
    </row>
    <row r="50" spans="1:9" x14ac:dyDescent="0.2">
      <c r="A50" s="126"/>
      <c r="B50" s="127"/>
      <c r="C50" s="127" t="s">
        <v>7</v>
      </c>
      <c r="D50" s="127"/>
      <c r="E50" s="128">
        <v>183972.96</v>
      </c>
      <c r="F50" s="129">
        <v>32895.86</v>
      </c>
      <c r="G50" s="130">
        <v>0</v>
      </c>
      <c r="H50" s="130">
        <f t="shared" ref="H50:H51" si="0">E50+F50-G50</f>
        <v>216868.82</v>
      </c>
      <c r="I50" s="131">
        <f>H50</f>
        <v>216868.82</v>
      </c>
    </row>
    <row r="51" spans="1:9" x14ac:dyDescent="0.2">
      <c r="A51" s="126"/>
      <c r="B51" s="127"/>
      <c r="C51" s="127" t="s">
        <v>15</v>
      </c>
      <c r="D51" s="127"/>
      <c r="E51" s="128">
        <v>102151.55</v>
      </c>
      <c r="F51" s="129">
        <v>412260</v>
      </c>
      <c r="G51" s="130">
        <v>392000</v>
      </c>
      <c r="H51" s="130">
        <f t="shared" si="0"/>
        <v>122411.54999999999</v>
      </c>
      <c r="I51" s="131">
        <f>H51</f>
        <v>122411.54999999999</v>
      </c>
    </row>
    <row r="52" spans="1:9" ht="18.75" thickBot="1" x14ac:dyDescent="0.4">
      <c r="A52" s="132" t="s">
        <v>2</v>
      </c>
      <c r="B52" s="133"/>
      <c r="C52" s="133"/>
      <c r="D52" s="133"/>
      <c r="E52" s="134">
        <f>E48+E49+E50+E51</f>
        <v>504117.92</v>
      </c>
      <c r="F52" s="135">
        <f>F48+F49+F50+F51</f>
        <v>554254.57000000007</v>
      </c>
      <c r="G52" s="135">
        <f>G48+G49+G50+G51</f>
        <v>631540</v>
      </c>
      <c r="H52" s="135">
        <f>H48+H49+H50+H51</f>
        <v>426832.49</v>
      </c>
      <c r="I52" s="136">
        <f>I48+I49+I50+I51</f>
        <v>399477.45</v>
      </c>
    </row>
    <row r="53" spans="1:9" ht="18.75" thickTop="1" x14ac:dyDescent="0.35">
      <c r="A53" s="137"/>
      <c r="B53" s="115"/>
      <c r="C53" s="115"/>
      <c r="D53" s="81"/>
      <c r="E53" s="81"/>
      <c r="F53" s="118"/>
      <c r="G53" s="119"/>
      <c r="H53" s="138"/>
      <c r="I53" s="138"/>
    </row>
    <row r="54" spans="1:9" ht="18" x14ac:dyDescent="0.35">
      <c r="A54" s="137"/>
      <c r="B54" s="115"/>
      <c r="C54" s="115"/>
      <c r="D54" s="81"/>
      <c r="E54" s="81"/>
      <c r="F54" s="118"/>
      <c r="G54" s="139"/>
      <c r="H54" s="140"/>
      <c r="I54" s="140"/>
    </row>
    <row r="55" spans="1:9" ht="18" x14ac:dyDescent="0.35">
      <c r="A55" s="141"/>
      <c r="B55" s="142"/>
      <c r="C55" s="142"/>
      <c r="D55" s="143"/>
      <c r="E55" s="143"/>
      <c r="F55" s="140"/>
      <c r="G55" s="140"/>
      <c r="H55" s="140"/>
      <c r="I55" s="140"/>
    </row>
    <row r="56" spans="1:9" x14ac:dyDescent="0.2">
      <c r="A56" s="144"/>
      <c r="B56" s="144"/>
      <c r="C56" s="144"/>
      <c r="D56" s="144"/>
      <c r="E56" s="144"/>
      <c r="F56" s="144"/>
      <c r="G56" s="144"/>
      <c r="H56" s="144"/>
      <c r="I56" s="144"/>
    </row>
    <row r="57" spans="1:9" x14ac:dyDescent="0.2">
      <c r="A57" s="144"/>
      <c r="B57" s="144"/>
      <c r="C57" s="144"/>
      <c r="D57" s="144"/>
      <c r="E57" s="144"/>
      <c r="F57" s="144"/>
      <c r="G57" s="144"/>
      <c r="H57" s="144"/>
      <c r="I57" s="144"/>
    </row>
  </sheetData>
  <mergeCells count="11">
    <mergeCell ref="A2:D2"/>
    <mergeCell ref="E2:I2"/>
    <mergeCell ref="E4:I4"/>
    <mergeCell ref="H12:I12"/>
    <mergeCell ref="F45:F46"/>
    <mergeCell ref="E3:I3"/>
    <mergeCell ref="E5:I5"/>
    <mergeCell ref="E7:I7"/>
    <mergeCell ref="A31:I33"/>
    <mergeCell ref="H43:I43"/>
    <mergeCell ref="A41:I41"/>
  </mergeCells>
  <phoneticPr fontId="10" type="noConversion"/>
  <printOptions horizontalCentered="1"/>
  <pageMargins left="0.78740157480314965" right="0" top="0.59055118110236227" bottom="0.39370078740157483" header="0.51181102362204722" footer="0.51181102362204722"/>
  <pageSetup paperSize="9" scale="85" firstPageNumber="321" orientation="portrait" useFirstPageNumber="1" r:id="rId1"/>
  <headerFooter alignWithMargins="0">
    <oddFooter>&amp;L&amp;"Arial,Kurzíva"&amp;9Zastupitelstvo Olomouckého kraje 29.6.2012
5.- Rozpočet Olomouckého kraje 2011-závěrečný účet 
Příloha č.14: Financování hospodaření příspěvkových organizací Olomouckého kraje&amp;R&amp;"Arial,Kurzíva"&amp;9Strana &amp;P (celkem 470)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0"/>
  <dimension ref="A1:J57"/>
  <sheetViews>
    <sheetView zoomScale="110" zoomScaleNormal="110" workbookViewId="0">
      <selection activeCell="G28" sqref="G28"/>
    </sheetView>
  </sheetViews>
  <sheetFormatPr defaultRowHeight="12.75" x14ac:dyDescent="0.2"/>
  <cols>
    <col min="1" max="1" width="7.5703125" style="55" customWidth="1"/>
    <col min="2" max="2" width="2.5703125" style="55" customWidth="1"/>
    <col min="3" max="3" width="8.42578125" style="55" customWidth="1"/>
    <col min="4" max="4" width="8.28515625" style="55" customWidth="1"/>
    <col min="5" max="5" width="14.7109375" style="55" customWidth="1"/>
    <col min="6" max="6" width="15.5703125" style="55" customWidth="1"/>
    <col min="7" max="8" width="14.7109375" style="55" customWidth="1"/>
    <col min="9" max="9" width="15" style="55" customWidth="1"/>
    <col min="10" max="10" width="18.85546875" style="56" customWidth="1"/>
    <col min="11" max="11" width="15.42578125" style="56" customWidth="1"/>
    <col min="12" max="16384" width="9.140625" style="56"/>
  </cols>
  <sheetData>
    <row r="1" spans="1:9" ht="19.5" x14ac:dyDescent="0.4">
      <c r="A1" s="53" t="s">
        <v>26</v>
      </c>
      <c r="B1" s="54"/>
      <c r="C1" s="54"/>
      <c r="D1" s="54"/>
    </row>
    <row r="2" spans="1:9" ht="19.5" x14ac:dyDescent="0.4">
      <c r="A2" s="385" t="s">
        <v>112</v>
      </c>
      <c r="B2" s="385"/>
      <c r="C2" s="385"/>
      <c r="D2" s="385"/>
      <c r="E2" s="403" t="s">
        <v>207</v>
      </c>
      <c r="F2" s="403"/>
      <c r="G2" s="403"/>
      <c r="H2" s="403"/>
      <c r="I2" s="403"/>
    </row>
    <row r="3" spans="1:9" ht="9.75" customHeight="1" x14ac:dyDescent="0.4">
      <c r="A3" s="57"/>
      <c r="B3" s="57"/>
      <c r="C3" s="57"/>
      <c r="D3" s="57"/>
      <c r="E3" s="388" t="s">
        <v>113</v>
      </c>
      <c r="F3" s="388"/>
      <c r="G3" s="388"/>
      <c r="H3" s="388"/>
      <c r="I3" s="388"/>
    </row>
    <row r="4" spans="1:9" ht="15.75" x14ac:dyDescent="0.25">
      <c r="A4" s="59" t="s">
        <v>27</v>
      </c>
      <c r="E4" s="401" t="s">
        <v>208</v>
      </c>
      <c r="F4" s="401"/>
      <c r="G4" s="401"/>
      <c r="H4" s="401"/>
      <c r="I4" s="401"/>
    </row>
    <row r="5" spans="1:9" ht="9.75" customHeight="1" x14ac:dyDescent="0.25">
      <c r="A5" s="59"/>
      <c r="E5" s="388" t="s">
        <v>113</v>
      </c>
      <c r="F5" s="388"/>
      <c r="G5" s="388"/>
      <c r="H5" s="388"/>
      <c r="I5" s="388"/>
    </row>
    <row r="6" spans="1:9" ht="19.5" x14ac:dyDescent="0.4">
      <c r="A6" s="60" t="s">
        <v>24</v>
      </c>
      <c r="E6" s="61" t="s">
        <v>209</v>
      </c>
      <c r="F6" s="62"/>
      <c r="G6" s="63" t="s">
        <v>39</v>
      </c>
      <c r="H6" s="64">
        <v>1301</v>
      </c>
    </row>
    <row r="7" spans="1:9" ht="8.25" customHeight="1" x14ac:dyDescent="0.4">
      <c r="A7" s="60"/>
      <c r="E7" s="388" t="s">
        <v>114</v>
      </c>
      <c r="F7" s="388"/>
      <c r="G7" s="388"/>
      <c r="H7" s="388"/>
      <c r="I7" s="388"/>
    </row>
    <row r="8" spans="1:9" ht="3" customHeight="1" x14ac:dyDescent="0.4">
      <c r="A8" s="60"/>
      <c r="E8" s="65"/>
      <c r="F8" s="65"/>
      <c r="G8" s="65"/>
      <c r="H8" s="63"/>
      <c r="I8" s="65"/>
    </row>
    <row r="9" spans="1:9" ht="36.75" customHeight="1" x14ac:dyDescent="0.2">
      <c r="F9" s="66"/>
    </row>
    <row r="10" spans="1:9" ht="18.75" x14ac:dyDescent="0.4">
      <c r="A10" s="67"/>
      <c r="B10" s="68"/>
      <c r="C10" s="68"/>
      <c r="D10" s="68"/>
      <c r="E10" s="69" t="s">
        <v>19</v>
      </c>
      <c r="F10" s="69" t="s">
        <v>22</v>
      </c>
      <c r="G10" s="70" t="s">
        <v>0</v>
      </c>
      <c r="H10" s="71" t="s">
        <v>17</v>
      </c>
      <c r="I10" s="71"/>
    </row>
    <row r="11" spans="1:9" ht="18.75" x14ac:dyDescent="0.4">
      <c r="A11" s="72"/>
      <c r="B11" s="72"/>
      <c r="C11" s="72"/>
      <c r="D11" s="72"/>
      <c r="E11" s="69" t="s">
        <v>20</v>
      </c>
      <c r="F11" s="69" t="s">
        <v>20</v>
      </c>
      <c r="G11" s="70" t="s">
        <v>18</v>
      </c>
      <c r="H11" s="73" t="s">
        <v>1</v>
      </c>
      <c r="I11" s="74" t="s">
        <v>16</v>
      </c>
    </row>
    <row r="12" spans="1:9" ht="15" x14ac:dyDescent="0.2">
      <c r="A12" s="72"/>
      <c r="B12" s="72"/>
      <c r="C12" s="72"/>
      <c r="D12" s="72"/>
      <c r="E12" s="69" t="s">
        <v>2</v>
      </c>
      <c r="F12" s="69" t="s">
        <v>2</v>
      </c>
      <c r="G12" s="75"/>
      <c r="H12" s="391" t="s">
        <v>299</v>
      </c>
      <c r="I12" s="391"/>
    </row>
    <row r="13" spans="1:9" ht="15" x14ac:dyDescent="0.2">
      <c r="A13" s="72"/>
      <c r="B13" s="72"/>
      <c r="C13" s="72"/>
      <c r="D13" s="72"/>
      <c r="E13" s="69"/>
      <c r="F13" s="69"/>
      <c r="G13" s="75"/>
      <c r="H13" s="25"/>
      <c r="I13" s="76"/>
    </row>
    <row r="14" spans="1:9" ht="18.75" x14ac:dyDescent="0.4">
      <c r="A14" s="77" t="s">
        <v>21</v>
      </c>
      <c r="B14" s="77"/>
      <c r="C14" s="78"/>
      <c r="D14" s="79"/>
      <c r="E14" s="80"/>
      <c r="F14" s="80"/>
      <c r="G14" s="81"/>
      <c r="H14" s="72"/>
      <c r="I14" s="72"/>
    </row>
    <row r="15" spans="1:9" ht="19.5" x14ac:dyDescent="0.4">
      <c r="A15" s="82" t="s">
        <v>3</v>
      </c>
      <c r="B15" s="77"/>
      <c r="C15" s="78"/>
      <c r="D15" s="79"/>
      <c r="E15" s="302">
        <v>4829000</v>
      </c>
      <c r="F15" s="303">
        <v>30888472</v>
      </c>
      <c r="G15" s="26">
        <f>H15+I15</f>
        <v>30889286.210000001</v>
      </c>
      <c r="H15" s="302">
        <v>30869196.210000001</v>
      </c>
      <c r="I15" s="302">
        <v>20090</v>
      </c>
    </row>
    <row r="16" spans="1:9" ht="16.5" x14ac:dyDescent="0.35">
      <c r="A16" s="2"/>
      <c r="B16" s="68"/>
      <c r="C16" s="68"/>
      <c r="D16" s="68"/>
      <c r="E16" s="83"/>
      <c r="F16" s="83"/>
      <c r="G16" s="83"/>
      <c r="H16" s="83"/>
      <c r="I16" s="83"/>
    </row>
    <row r="17" spans="1:9" ht="19.5" x14ac:dyDescent="0.4">
      <c r="A17" s="82" t="s">
        <v>4</v>
      </c>
      <c r="B17" s="3"/>
      <c r="C17" s="3"/>
      <c r="D17" s="3"/>
      <c r="E17" s="302">
        <v>4862000</v>
      </c>
      <c r="F17" s="303">
        <v>31185198</v>
      </c>
      <c r="G17" s="26">
        <f>H17+I17</f>
        <v>31184276.079999998</v>
      </c>
      <c r="H17" s="302">
        <v>31126105.079999998</v>
      </c>
      <c r="I17" s="302">
        <v>58171</v>
      </c>
    </row>
    <row r="18" spans="1:9" ht="18" x14ac:dyDescent="0.35">
      <c r="A18" s="2"/>
      <c r="B18" s="3"/>
      <c r="C18" s="3"/>
      <c r="D18" s="3"/>
      <c r="E18" s="26"/>
      <c r="F18" s="27"/>
      <c r="G18" s="26"/>
      <c r="H18" s="28"/>
      <c r="I18" s="28"/>
    </row>
    <row r="19" spans="1:9" ht="18" x14ac:dyDescent="0.35">
      <c r="A19" s="2"/>
      <c r="B19" s="3"/>
      <c r="C19" s="3"/>
      <c r="D19" s="3"/>
      <c r="E19" s="84"/>
      <c r="F19" s="84"/>
      <c r="G19" s="85"/>
      <c r="H19" s="1"/>
      <c r="I19" s="1"/>
    </row>
    <row r="20" spans="1:9" ht="19.5" x14ac:dyDescent="0.4">
      <c r="A20" s="86" t="s">
        <v>14</v>
      </c>
      <c r="B20" s="84"/>
      <c r="C20" s="84"/>
      <c r="D20" s="84"/>
      <c r="E20" s="84"/>
      <c r="F20" s="84"/>
      <c r="G20" s="87"/>
      <c r="H20" s="85"/>
      <c r="I20" s="85"/>
    </row>
    <row r="21" spans="1:9" ht="18" x14ac:dyDescent="0.35">
      <c r="A21" s="84"/>
      <c r="B21" s="84"/>
      <c r="C21" s="88" t="s">
        <v>115</v>
      </c>
      <c r="D21" s="84"/>
      <c r="E21" s="84"/>
      <c r="F21" s="84"/>
      <c r="G21" s="29">
        <f>H21+I21</f>
        <v>0</v>
      </c>
      <c r="H21" s="30">
        <v>0</v>
      </c>
      <c r="I21" s="30">
        <v>0</v>
      </c>
    </row>
    <row r="22" spans="1:9" ht="18" x14ac:dyDescent="0.35">
      <c r="A22" s="84"/>
      <c r="B22" s="84"/>
      <c r="C22" s="88"/>
      <c r="D22" s="84"/>
      <c r="E22" s="84"/>
      <c r="F22" s="84"/>
      <c r="G22" s="29"/>
      <c r="H22" s="30"/>
      <c r="I22" s="30"/>
    </row>
    <row r="23" spans="1:9" ht="22.5" x14ac:dyDescent="0.45">
      <c r="A23" s="89" t="s">
        <v>116</v>
      </c>
      <c r="B23" s="89"/>
      <c r="C23" s="90"/>
      <c r="D23" s="89"/>
      <c r="E23" s="89"/>
      <c r="F23" s="89"/>
      <c r="G23" s="91">
        <f>G17-G15-G21</f>
        <v>294989.86999999732</v>
      </c>
      <c r="H23" s="91">
        <f>H17-H15-H21</f>
        <v>256908.86999999732</v>
      </c>
      <c r="I23" s="91">
        <f>I17-I15-I21</f>
        <v>38081</v>
      </c>
    </row>
    <row r="25" spans="1:9" x14ac:dyDescent="0.2">
      <c r="H25" s="92"/>
    </row>
    <row r="27" spans="1:9" ht="19.5" x14ac:dyDescent="0.4">
      <c r="A27" s="77" t="s">
        <v>5</v>
      </c>
      <c r="B27" s="77" t="s">
        <v>117</v>
      </c>
      <c r="C27" s="77"/>
      <c r="D27" s="3"/>
      <c r="E27" s="3"/>
      <c r="F27" s="72"/>
      <c r="G27" s="93">
        <f>SUM(G28:G30)</f>
        <v>294989.87</v>
      </c>
      <c r="H27" s="94"/>
      <c r="I27" s="95"/>
    </row>
    <row r="28" spans="1:9" ht="18.75" x14ac:dyDescent="0.4">
      <c r="A28" s="96"/>
      <c r="B28" s="96"/>
      <c r="C28" s="97" t="s">
        <v>28</v>
      </c>
      <c r="D28" s="98"/>
      <c r="E28" s="99"/>
      <c r="F28" s="92" t="s">
        <v>6</v>
      </c>
      <c r="G28" s="30">
        <v>20000</v>
      </c>
      <c r="H28" s="94"/>
      <c r="I28" s="95"/>
    </row>
    <row r="29" spans="1:9" ht="18.75" x14ac:dyDescent="0.4">
      <c r="A29" s="96"/>
      <c r="B29" s="96"/>
      <c r="C29" s="97"/>
      <c r="D29" s="98"/>
      <c r="E29" s="99"/>
      <c r="F29" s="92" t="s">
        <v>7</v>
      </c>
      <c r="G29" s="30">
        <v>274989.87</v>
      </c>
      <c r="H29" s="94"/>
      <c r="I29" s="95"/>
    </row>
    <row r="30" spans="1:9" ht="18.75" x14ac:dyDescent="0.4">
      <c r="A30" s="96"/>
      <c r="B30" s="96"/>
      <c r="C30" s="97" t="s">
        <v>29</v>
      </c>
      <c r="D30" s="98"/>
      <c r="E30" s="99"/>
      <c r="F30" s="92" t="s">
        <v>235</v>
      </c>
      <c r="G30" s="100">
        <v>0</v>
      </c>
      <c r="H30" s="101"/>
      <c r="I30" s="95"/>
    </row>
    <row r="31" spans="1:9" x14ac:dyDescent="0.2">
      <c r="A31" s="396"/>
      <c r="B31" s="397"/>
      <c r="C31" s="397"/>
      <c r="D31" s="397"/>
      <c r="E31" s="397"/>
      <c r="F31" s="397"/>
      <c r="G31" s="397"/>
      <c r="H31" s="397"/>
      <c r="I31" s="397"/>
    </row>
    <row r="32" spans="1:9" x14ac:dyDescent="0.2">
      <c r="A32" s="397"/>
      <c r="B32" s="397"/>
      <c r="C32" s="397"/>
      <c r="D32" s="397"/>
      <c r="E32" s="397"/>
      <c r="F32" s="397"/>
      <c r="G32" s="397"/>
      <c r="H32" s="397"/>
      <c r="I32" s="397"/>
    </row>
    <row r="33" spans="1:10" x14ac:dyDescent="0.2">
      <c r="A33" s="397"/>
      <c r="B33" s="397"/>
      <c r="C33" s="397"/>
      <c r="D33" s="397"/>
      <c r="E33" s="397"/>
      <c r="F33" s="397"/>
      <c r="G33" s="397"/>
      <c r="H33" s="397"/>
      <c r="I33" s="397"/>
    </row>
    <row r="34" spans="1:10" ht="19.5" x14ac:dyDescent="0.4">
      <c r="A34" s="77" t="s">
        <v>30</v>
      </c>
      <c r="B34" s="77" t="s">
        <v>31</v>
      </c>
      <c r="C34" s="77"/>
      <c r="D34" s="103"/>
      <c r="E34" s="81"/>
      <c r="F34" s="3"/>
      <c r="G34" s="104"/>
      <c r="H34" s="95"/>
      <c r="I34" s="95"/>
    </row>
    <row r="35" spans="1:10" ht="18.75" x14ac:dyDescent="0.4">
      <c r="A35" s="77"/>
      <c r="B35" s="77"/>
      <c r="C35" s="77"/>
      <c r="D35" s="103"/>
      <c r="F35" s="105" t="s">
        <v>119</v>
      </c>
      <c r="G35" s="106" t="s">
        <v>0</v>
      </c>
      <c r="H35" s="72"/>
      <c r="I35" s="107" t="s">
        <v>120</v>
      </c>
    </row>
    <row r="36" spans="1:10" ht="16.5" x14ac:dyDescent="0.35">
      <c r="A36" s="108" t="s">
        <v>32</v>
      </c>
      <c r="B36" s="109"/>
      <c r="C36" s="2"/>
      <c r="D36" s="109"/>
      <c r="E36" s="81"/>
      <c r="F36" s="110">
        <v>0</v>
      </c>
      <c r="G36" s="110">
        <v>0</v>
      </c>
      <c r="H36" s="305"/>
      <c r="I36" s="111" t="s">
        <v>237</v>
      </c>
    </row>
    <row r="37" spans="1:10" ht="16.5" x14ac:dyDescent="0.35">
      <c r="A37" s="108" t="s">
        <v>121</v>
      </c>
      <c r="B37" s="109"/>
      <c r="C37" s="2"/>
      <c r="D37" s="112"/>
      <c r="E37" s="112"/>
      <c r="F37" s="110">
        <v>1298298</v>
      </c>
      <c r="G37" s="110">
        <v>1298256</v>
      </c>
      <c r="H37" s="305"/>
      <c r="I37" s="111">
        <f>G37/F37</f>
        <v>0.99996764995401677</v>
      </c>
    </row>
    <row r="38" spans="1:10" ht="16.5" x14ac:dyDescent="0.35">
      <c r="A38" s="108" t="s">
        <v>122</v>
      </c>
      <c r="B38" s="109"/>
      <c r="C38" s="2"/>
      <c r="D38" s="112"/>
      <c r="E38" s="112"/>
      <c r="F38" s="110">
        <v>0</v>
      </c>
      <c r="G38" s="110">
        <v>0</v>
      </c>
      <c r="H38" s="305"/>
      <c r="I38" s="114" t="s">
        <v>237</v>
      </c>
    </row>
    <row r="39" spans="1:10" ht="16.5" x14ac:dyDescent="0.35">
      <c r="A39" s="108" t="s">
        <v>232</v>
      </c>
      <c r="B39" s="109"/>
      <c r="C39" s="2"/>
      <c r="D39" s="81"/>
      <c r="E39" s="81"/>
      <c r="F39" s="110">
        <v>974000</v>
      </c>
      <c r="G39" s="110">
        <v>974000</v>
      </c>
      <c r="H39" s="305"/>
      <c r="I39" s="111">
        <f>G39/F39</f>
        <v>1</v>
      </c>
    </row>
    <row r="40" spans="1:10" ht="18" x14ac:dyDescent="0.35">
      <c r="A40" s="108" t="s">
        <v>233</v>
      </c>
      <c r="B40" s="115"/>
      <c r="C40" s="115"/>
      <c r="D40" s="81"/>
      <c r="E40" s="81"/>
      <c r="F40" s="116">
        <v>0</v>
      </c>
      <c r="G40" s="110">
        <v>0</v>
      </c>
      <c r="H40" s="305"/>
      <c r="I40" s="114" t="s">
        <v>237</v>
      </c>
    </row>
    <row r="41" spans="1:10" x14ac:dyDescent="0.2">
      <c r="A41" s="398"/>
      <c r="B41" s="398"/>
      <c r="C41" s="398"/>
      <c r="D41" s="398"/>
      <c r="E41" s="398"/>
      <c r="F41" s="398"/>
      <c r="G41" s="398"/>
      <c r="H41" s="398"/>
      <c r="I41" s="398"/>
      <c r="J41" s="58"/>
    </row>
    <row r="42" spans="1:10" ht="18" x14ac:dyDescent="0.35">
      <c r="A42" s="108"/>
      <c r="B42" s="115"/>
      <c r="C42" s="115"/>
      <c r="D42" s="81"/>
      <c r="E42" s="81"/>
      <c r="F42" s="116"/>
      <c r="G42" s="110"/>
      <c r="H42" s="94"/>
      <c r="I42" s="111"/>
    </row>
    <row r="43" spans="1:10" ht="19.5" thickBot="1" x14ac:dyDescent="0.45">
      <c r="A43" s="77" t="s">
        <v>11</v>
      </c>
      <c r="B43" s="77" t="s">
        <v>12</v>
      </c>
      <c r="C43" s="79"/>
      <c r="D43" s="81"/>
      <c r="E43" s="81"/>
      <c r="F43" s="118"/>
      <c r="G43" s="119"/>
      <c r="H43" s="394" t="s">
        <v>123</v>
      </c>
      <c r="I43" s="395"/>
    </row>
    <row r="44" spans="1:10" ht="18.75" thickTop="1" x14ac:dyDescent="0.35">
      <c r="A44" s="281"/>
      <c r="B44" s="282"/>
      <c r="C44" s="283"/>
      <c r="D44" s="282"/>
      <c r="E44" s="284" t="s">
        <v>297</v>
      </c>
      <c r="F44" s="285" t="s">
        <v>9</v>
      </c>
      <c r="G44" s="286" t="s">
        <v>10</v>
      </c>
      <c r="H44" s="287" t="s">
        <v>13</v>
      </c>
      <c r="I44" s="288" t="s">
        <v>124</v>
      </c>
    </row>
    <row r="45" spans="1:10" x14ac:dyDescent="0.2">
      <c r="A45" s="289"/>
      <c r="B45" s="290"/>
      <c r="C45" s="290"/>
      <c r="D45" s="290"/>
      <c r="E45" s="289"/>
      <c r="F45" s="390"/>
      <c r="G45" s="291"/>
      <c r="H45" s="292">
        <v>40908</v>
      </c>
      <c r="I45" s="293">
        <v>40908</v>
      </c>
    </row>
    <row r="46" spans="1:10" x14ac:dyDescent="0.2">
      <c r="A46" s="289"/>
      <c r="B46" s="290"/>
      <c r="C46" s="290"/>
      <c r="D46" s="290"/>
      <c r="E46" s="289"/>
      <c r="F46" s="390"/>
      <c r="G46" s="294"/>
      <c r="H46" s="294"/>
      <c r="I46" s="295"/>
    </row>
    <row r="47" spans="1:10" ht="13.5" thickBot="1" x14ac:dyDescent="0.25">
      <c r="A47" s="296"/>
      <c r="B47" s="297"/>
      <c r="C47" s="297"/>
      <c r="D47" s="297"/>
      <c r="E47" s="296"/>
      <c r="F47" s="298"/>
      <c r="G47" s="299"/>
      <c r="H47" s="299"/>
      <c r="I47" s="300"/>
    </row>
    <row r="48" spans="1:10" ht="13.5" thickTop="1" x14ac:dyDescent="0.2">
      <c r="A48" s="120"/>
      <c r="B48" s="121"/>
      <c r="C48" s="121" t="s">
        <v>6</v>
      </c>
      <c r="D48" s="121"/>
      <c r="E48" s="122">
        <v>39001</v>
      </c>
      <c r="F48" s="123">
        <v>20000</v>
      </c>
      <c r="G48" s="124">
        <v>4000</v>
      </c>
      <c r="H48" s="124">
        <f>E48+F48-G48</f>
        <v>55001</v>
      </c>
      <c r="I48" s="125">
        <f>H48</f>
        <v>55001</v>
      </c>
    </row>
    <row r="49" spans="1:9" x14ac:dyDescent="0.2">
      <c r="A49" s="126"/>
      <c r="B49" s="127"/>
      <c r="C49" s="127" t="s">
        <v>8</v>
      </c>
      <c r="D49" s="127"/>
      <c r="E49" s="128">
        <v>379092.88</v>
      </c>
      <c r="F49" s="129">
        <v>194314</v>
      </c>
      <c r="G49" s="130">
        <v>245073</v>
      </c>
      <c r="H49" s="130">
        <f>E49+F49-G49</f>
        <v>328333.88</v>
      </c>
      <c r="I49" s="131">
        <v>239202.55</v>
      </c>
    </row>
    <row r="50" spans="1:9" x14ac:dyDescent="0.2">
      <c r="A50" s="126"/>
      <c r="B50" s="127"/>
      <c r="C50" s="127" t="s">
        <v>7</v>
      </c>
      <c r="D50" s="127"/>
      <c r="E50" s="128">
        <v>169765.14</v>
      </c>
      <c r="F50" s="129">
        <v>65362.52</v>
      </c>
      <c r="G50" s="130">
        <v>0</v>
      </c>
      <c r="H50" s="130">
        <f t="shared" ref="H50:H51" si="0">E50+F50-G50</f>
        <v>235127.66</v>
      </c>
      <c r="I50" s="131">
        <f>H50</f>
        <v>235127.66</v>
      </c>
    </row>
    <row r="51" spans="1:9" x14ac:dyDescent="0.2">
      <c r="A51" s="126"/>
      <c r="B51" s="127"/>
      <c r="C51" s="127" t="s">
        <v>15</v>
      </c>
      <c r="D51" s="127"/>
      <c r="E51" s="128">
        <v>542669.57999999996</v>
      </c>
      <c r="F51" s="129">
        <v>1309330</v>
      </c>
      <c r="G51" s="130">
        <v>1158500</v>
      </c>
      <c r="H51" s="130">
        <f t="shared" si="0"/>
        <v>693499.58000000007</v>
      </c>
      <c r="I51" s="131">
        <f>H51</f>
        <v>693499.58000000007</v>
      </c>
    </row>
    <row r="52" spans="1:9" ht="18.75" thickBot="1" x14ac:dyDescent="0.4">
      <c r="A52" s="132" t="s">
        <v>2</v>
      </c>
      <c r="B52" s="133"/>
      <c r="C52" s="133"/>
      <c r="D52" s="133"/>
      <c r="E52" s="134">
        <f>E48+E49+E50+E51</f>
        <v>1130528.6000000001</v>
      </c>
      <c r="F52" s="135">
        <f>F48+F49+F50+F51</f>
        <v>1589006.52</v>
      </c>
      <c r="G52" s="135">
        <f>G48+G49+G50+G51</f>
        <v>1407573</v>
      </c>
      <c r="H52" s="135">
        <f>H48+H49+H50+H51</f>
        <v>1311962.1200000001</v>
      </c>
      <c r="I52" s="136">
        <f>I48+I49+I50+I51</f>
        <v>1222830.79</v>
      </c>
    </row>
    <row r="53" spans="1:9" ht="18.75" thickTop="1" x14ac:dyDescent="0.35">
      <c r="A53" s="137"/>
      <c r="B53" s="115"/>
      <c r="C53" s="115"/>
      <c r="D53" s="81"/>
      <c r="E53" s="81"/>
      <c r="F53" s="118"/>
      <c r="G53" s="119"/>
      <c r="H53" s="138"/>
      <c r="I53" s="138"/>
    </row>
    <row r="54" spans="1:9" ht="18" x14ac:dyDescent="0.35">
      <c r="A54" s="137"/>
      <c r="B54" s="115"/>
      <c r="C54" s="115"/>
      <c r="D54" s="81"/>
      <c r="E54" s="81"/>
      <c r="F54" s="118"/>
      <c r="G54" s="139"/>
      <c r="H54" s="140"/>
      <c r="I54" s="140"/>
    </row>
    <row r="55" spans="1:9" ht="18" x14ac:dyDescent="0.35">
      <c r="A55" s="141"/>
      <c r="B55" s="142"/>
      <c r="C55" s="142"/>
      <c r="D55" s="143"/>
      <c r="E55" s="143"/>
      <c r="F55" s="140"/>
      <c r="G55" s="140"/>
      <c r="H55" s="140"/>
      <c r="I55" s="140"/>
    </row>
    <row r="56" spans="1:9" x14ac:dyDescent="0.2">
      <c r="A56" s="144"/>
      <c r="B56" s="144"/>
      <c r="C56" s="144"/>
      <c r="D56" s="144"/>
      <c r="E56" s="144"/>
      <c r="F56" s="144"/>
      <c r="G56" s="144"/>
      <c r="H56" s="144"/>
      <c r="I56" s="144"/>
    </row>
    <row r="57" spans="1:9" x14ac:dyDescent="0.2">
      <c r="A57" s="144"/>
      <c r="B57" s="144"/>
      <c r="C57" s="144"/>
      <c r="D57" s="144"/>
      <c r="E57" s="144"/>
      <c r="F57" s="144"/>
      <c r="G57" s="144"/>
      <c r="H57" s="144"/>
      <c r="I57" s="144"/>
    </row>
  </sheetData>
  <mergeCells count="11">
    <mergeCell ref="E5:I5"/>
    <mergeCell ref="A2:D2"/>
    <mergeCell ref="E2:I2"/>
    <mergeCell ref="E4:I4"/>
    <mergeCell ref="E3:I3"/>
    <mergeCell ref="F45:F46"/>
    <mergeCell ref="E7:I7"/>
    <mergeCell ref="A31:I33"/>
    <mergeCell ref="H12:I12"/>
    <mergeCell ref="A41:I41"/>
    <mergeCell ref="H43:I43"/>
  </mergeCells>
  <phoneticPr fontId="10" type="noConversion"/>
  <printOptions horizontalCentered="1"/>
  <pageMargins left="0.78740157480314965" right="0" top="0.59055118110236227" bottom="0.39370078740157483" header="0.51181102362204722" footer="0.51181102362204722"/>
  <pageSetup paperSize="9" scale="85" firstPageNumber="322" orientation="portrait" useFirstPageNumber="1" r:id="rId1"/>
  <headerFooter alignWithMargins="0">
    <oddFooter>&amp;L&amp;"Arial,Kurzíva"&amp;9Zastupitelstvo Olomouckého kraje 29.6.2012
5.- Rozpočet Olomouckého kraje 2011-závěrečný účet 
Příloha č.14: Financování hospodaření příspěvkových organizací Olomouckého kraje&amp;R&amp;"Arial,Kurzíva"&amp;9Strana &amp;P (celkem 470)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1"/>
  <dimension ref="A1:J57"/>
  <sheetViews>
    <sheetView zoomScale="110" zoomScaleNormal="110" workbookViewId="0">
      <selection activeCell="G28" sqref="G28"/>
    </sheetView>
  </sheetViews>
  <sheetFormatPr defaultRowHeight="12.75" x14ac:dyDescent="0.2"/>
  <cols>
    <col min="1" max="1" width="7.5703125" style="55" customWidth="1"/>
    <col min="2" max="2" width="2.5703125" style="55" customWidth="1"/>
    <col min="3" max="3" width="8.42578125" style="55" customWidth="1"/>
    <col min="4" max="4" width="8.28515625" style="55" customWidth="1"/>
    <col min="5" max="5" width="14.7109375" style="55" customWidth="1"/>
    <col min="6" max="6" width="15.5703125" style="55" customWidth="1"/>
    <col min="7" max="8" width="14.7109375" style="55" customWidth="1"/>
    <col min="9" max="9" width="15.28515625" style="55" customWidth="1"/>
    <col min="10" max="10" width="18.85546875" style="56" customWidth="1"/>
    <col min="11" max="11" width="17.28515625" style="56" customWidth="1"/>
    <col min="12" max="16384" width="9.140625" style="56"/>
  </cols>
  <sheetData>
    <row r="1" spans="1:9" ht="19.5" x14ac:dyDescent="0.4">
      <c r="A1" s="53" t="s">
        <v>26</v>
      </c>
      <c r="B1" s="54"/>
      <c r="C1" s="54"/>
      <c r="D1" s="54"/>
    </row>
    <row r="2" spans="1:9" ht="19.5" x14ac:dyDescent="0.4">
      <c r="A2" s="385" t="s">
        <v>112</v>
      </c>
      <c r="B2" s="385"/>
      <c r="C2" s="385"/>
      <c r="D2" s="385"/>
      <c r="E2" s="403" t="s">
        <v>210</v>
      </c>
      <c r="F2" s="403"/>
      <c r="G2" s="403"/>
      <c r="H2" s="403"/>
      <c r="I2" s="403"/>
    </row>
    <row r="3" spans="1:9" ht="9.75" customHeight="1" x14ac:dyDescent="0.4">
      <c r="A3" s="57"/>
      <c r="B3" s="57"/>
      <c r="C3" s="57"/>
      <c r="D3" s="57"/>
      <c r="E3" s="388" t="s">
        <v>113</v>
      </c>
      <c r="F3" s="388"/>
      <c r="G3" s="388"/>
      <c r="H3" s="388"/>
      <c r="I3" s="388"/>
    </row>
    <row r="4" spans="1:9" ht="15.75" x14ac:dyDescent="0.25">
      <c r="A4" s="59" t="s">
        <v>27</v>
      </c>
      <c r="E4" s="401" t="s">
        <v>211</v>
      </c>
      <c r="F4" s="401"/>
      <c r="G4" s="401"/>
      <c r="H4" s="401"/>
      <c r="I4" s="401"/>
    </row>
    <row r="5" spans="1:9" ht="9.75" customHeight="1" x14ac:dyDescent="0.25">
      <c r="A5" s="59"/>
      <c r="E5" s="388" t="s">
        <v>113</v>
      </c>
      <c r="F5" s="388"/>
      <c r="G5" s="388"/>
      <c r="H5" s="388"/>
      <c r="I5" s="388"/>
    </row>
    <row r="6" spans="1:9" ht="19.5" x14ac:dyDescent="0.4">
      <c r="A6" s="60" t="s">
        <v>24</v>
      </c>
      <c r="E6" s="61" t="s">
        <v>212</v>
      </c>
      <c r="F6" s="62"/>
      <c r="G6" s="63" t="s">
        <v>39</v>
      </c>
      <c r="H6" s="64">
        <v>1302</v>
      </c>
    </row>
    <row r="7" spans="1:9" ht="8.25" customHeight="1" x14ac:dyDescent="0.4">
      <c r="A7" s="60"/>
      <c r="E7" s="388" t="s">
        <v>114</v>
      </c>
      <c r="F7" s="388"/>
      <c r="G7" s="388"/>
      <c r="H7" s="388"/>
      <c r="I7" s="388"/>
    </row>
    <row r="8" spans="1:9" ht="3" customHeight="1" x14ac:dyDescent="0.4">
      <c r="A8" s="60"/>
      <c r="E8" s="65"/>
      <c r="F8" s="65"/>
      <c r="G8" s="65"/>
      <c r="H8" s="63"/>
      <c r="I8" s="65"/>
    </row>
    <row r="9" spans="1:9" ht="34.5" customHeight="1" x14ac:dyDescent="0.2">
      <c r="F9" s="66"/>
    </row>
    <row r="10" spans="1:9" ht="18.75" x14ac:dyDescent="0.4">
      <c r="A10" s="67"/>
      <c r="B10" s="68"/>
      <c r="C10" s="68"/>
      <c r="D10" s="68"/>
      <c r="E10" s="69" t="s">
        <v>19</v>
      </c>
      <c r="F10" s="69" t="s">
        <v>22</v>
      </c>
      <c r="G10" s="70" t="s">
        <v>0</v>
      </c>
      <c r="H10" s="71" t="s">
        <v>17</v>
      </c>
      <c r="I10" s="71"/>
    </row>
    <row r="11" spans="1:9" ht="18.75" x14ac:dyDescent="0.4">
      <c r="A11" s="72"/>
      <c r="B11" s="72"/>
      <c r="C11" s="72"/>
      <c r="D11" s="72"/>
      <c r="E11" s="69" t="s">
        <v>20</v>
      </c>
      <c r="F11" s="69" t="s">
        <v>20</v>
      </c>
      <c r="G11" s="70" t="s">
        <v>18</v>
      </c>
      <c r="H11" s="73" t="s">
        <v>1</v>
      </c>
      <c r="I11" s="74" t="s">
        <v>16</v>
      </c>
    </row>
    <row r="12" spans="1:9" ht="15" x14ac:dyDescent="0.2">
      <c r="A12" s="72"/>
      <c r="B12" s="72"/>
      <c r="C12" s="72"/>
      <c r="D12" s="72"/>
      <c r="E12" s="69" t="s">
        <v>2</v>
      </c>
      <c r="F12" s="69" t="s">
        <v>2</v>
      </c>
      <c r="G12" s="75"/>
      <c r="H12" s="391" t="s">
        <v>299</v>
      </c>
      <c r="I12" s="391"/>
    </row>
    <row r="13" spans="1:9" ht="15" x14ac:dyDescent="0.2">
      <c r="A13" s="72"/>
      <c r="B13" s="72"/>
      <c r="C13" s="72"/>
      <c r="D13" s="72"/>
      <c r="E13" s="69"/>
      <c r="F13" s="69"/>
      <c r="G13" s="75"/>
      <c r="H13" s="25"/>
      <c r="I13" s="76"/>
    </row>
    <row r="14" spans="1:9" ht="18.75" x14ac:dyDescent="0.4">
      <c r="A14" s="77" t="s">
        <v>21</v>
      </c>
      <c r="B14" s="77"/>
      <c r="C14" s="78"/>
      <c r="D14" s="79"/>
      <c r="E14" s="80"/>
      <c r="F14" s="80"/>
      <c r="G14" s="81"/>
      <c r="H14" s="72"/>
      <c r="I14" s="72"/>
    </row>
    <row r="15" spans="1:9" ht="19.5" x14ac:dyDescent="0.4">
      <c r="A15" s="82" t="s">
        <v>3</v>
      </c>
      <c r="B15" s="77"/>
      <c r="C15" s="78"/>
      <c r="D15" s="79"/>
      <c r="E15" s="302">
        <v>1281000</v>
      </c>
      <c r="F15" s="303">
        <v>5868300</v>
      </c>
      <c r="G15" s="26">
        <f>H15+I15</f>
        <v>5953774.9000000004</v>
      </c>
      <c r="H15" s="302">
        <v>5913795.9000000004</v>
      </c>
      <c r="I15" s="302">
        <v>39979</v>
      </c>
    </row>
    <row r="16" spans="1:9" ht="16.5" x14ac:dyDescent="0.35">
      <c r="A16" s="2"/>
      <c r="B16" s="68"/>
      <c r="C16" s="68"/>
      <c r="D16" s="68"/>
      <c r="E16" s="83"/>
      <c r="F16" s="83"/>
      <c r="G16" s="83"/>
      <c r="H16" s="83"/>
      <c r="I16" s="83"/>
    </row>
    <row r="17" spans="1:9" ht="19.5" x14ac:dyDescent="0.4">
      <c r="A17" s="82" t="s">
        <v>4</v>
      </c>
      <c r="B17" s="3"/>
      <c r="C17" s="3"/>
      <c r="D17" s="3"/>
      <c r="E17" s="302">
        <v>1281000</v>
      </c>
      <c r="F17" s="303">
        <v>5868300</v>
      </c>
      <c r="G17" s="26">
        <f>H17+I17</f>
        <v>6156040.7599999998</v>
      </c>
      <c r="H17" s="302">
        <v>6114340.7599999998</v>
      </c>
      <c r="I17" s="302">
        <v>41700</v>
      </c>
    </row>
    <row r="18" spans="1:9" ht="18" x14ac:dyDescent="0.35">
      <c r="A18" s="2"/>
      <c r="B18" s="3"/>
      <c r="C18" s="3"/>
      <c r="D18" s="3"/>
      <c r="E18" s="26"/>
      <c r="F18" s="27"/>
      <c r="G18" s="26"/>
      <c r="H18" s="28"/>
      <c r="I18" s="28"/>
    </row>
    <row r="19" spans="1:9" ht="18" x14ac:dyDescent="0.35">
      <c r="A19" s="2"/>
      <c r="B19" s="3"/>
      <c r="C19" s="3"/>
      <c r="D19" s="3"/>
      <c r="E19" s="84"/>
      <c r="F19" s="84"/>
      <c r="G19" s="85"/>
      <c r="H19" s="1"/>
      <c r="I19" s="1"/>
    </row>
    <row r="20" spans="1:9" ht="19.5" x14ac:dyDescent="0.4">
      <c r="A20" s="86" t="s">
        <v>14</v>
      </c>
      <c r="B20" s="84"/>
      <c r="C20" s="84"/>
      <c r="D20" s="84"/>
      <c r="E20" s="84"/>
      <c r="F20" s="84"/>
      <c r="G20" s="87"/>
      <c r="H20" s="85"/>
      <c r="I20" s="85"/>
    </row>
    <row r="21" spans="1:9" ht="18" x14ac:dyDescent="0.35">
      <c r="A21" s="84"/>
      <c r="B21" s="84"/>
      <c r="C21" s="88" t="s">
        <v>115</v>
      </c>
      <c r="D21" s="84"/>
      <c r="E21" s="84"/>
      <c r="F21" s="84"/>
      <c r="G21" s="29">
        <f>H21+I21</f>
        <v>0</v>
      </c>
      <c r="H21" s="30">
        <v>0</v>
      </c>
      <c r="I21" s="30">
        <v>0</v>
      </c>
    </row>
    <row r="22" spans="1:9" ht="18" x14ac:dyDescent="0.35">
      <c r="A22" s="84"/>
      <c r="B22" s="84"/>
      <c r="C22" s="88"/>
      <c r="D22" s="84"/>
      <c r="E22" s="84"/>
      <c r="F22" s="84"/>
      <c r="G22" s="29"/>
      <c r="H22" s="30"/>
      <c r="I22" s="30"/>
    </row>
    <row r="23" spans="1:9" ht="22.5" x14ac:dyDescent="0.45">
      <c r="A23" s="89" t="s">
        <v>116</v>
      </c>
      <c r="B23" s="89"/>
      <c r="C23" s="90"/>
      <c r="D23" s="89"/>
      <c r="E23" s="89"/>
      <c r="F23" s="89"/>
      <c r="G23" s="91">
        <f>G17-G15-G21</f>
        <v>202265.8599999994</v>
      </c>
      <c r="H23" s="91">
        <f>H17-H15-H21</f>
        <v>200544.8599999994</v>
      </c>
      <c r="I23" s="91">
        <f>I17-I15-I21</f>
        <v>1721</v>
      </c>
    </row>
    <row r="25" spans="1:9" x14ac:dyDescent="0.2">
      <c r="H25" s="92"/>
    </row>
    <row r="27" spans="1:9" ht="19.5" x14ac:dyDescent="0.4">
      <c r="A27" s="77" t="s">
        <v>5</v>
      </c>
      <c r="B27" s="77" t="s">
        <v>117</v>
      </c>
      <c r="C27" s="77"/>
      <c r="D27" s="3"/>
      <c r="E27" s="3"/>
      <c r="F27" s="72"/>
      <c r="G27" s="93">
        <f>SUM(G28:G30)</f>
        <v>202265.86</v>
      </c>
      <c r="H27" s="94"/>
      <c r="I27" s="95"/>
    </row>
    <row r="28" spans="1:9" ht="18.75" x14ac:dyDescent="0.4">
      <c r="A28" s="96"/>
      <c r="B28" s="96"/>
      <c r="C28" s="97" t="s">
        <v>28</v>
      </c>
      <c r="D28" s="98"/>
      <c r="E28" s="99"/>
      <c r="F28" s="92" t="s">
        <v>6</v>
      </c>
      <c r="G28" s="30">
        <v>20000</v>
      </c>
      <c r="H28" s="94"/>
      <c r="I28" s="95"/>
    </row>
    <row r="29" spans="1:9" ht="18.75" x14ac:dyDescent="0.4">
      <c r="A29" s="96"/>
      <c r="B29" s="96"/>
      <c r="C29" s="97"/>
      <c r="D29" s="98"/>
      <c r="E29" s="99"/>
      <c r="F29" s="92" t="s">
        <v>7</v>
      </c>
      <c r="G29" s="30">
        <v>182265.86</v>
      </c>
      <c r="H29" s="94"/>
      <c r="I29" s="95"/>
    </row>
    <row r="30" spans="1:9" ht="18.75" x14ac:dyDescent="0.4">
      <c r="A30" s="96"/>
      <c r="B30" s="96"/>
      <c r="C30" s="97" t="s">
        <v>29</v>
      </c>
      <c r="D30" s="98"/>
      <c r="E30" s="99"/>
      <c r="F30" s="92" t="s">
        <v>235</v>
      </c>
      <c r="G30" s="100">
        <v>0</v>
      </c>
      <c r="H30" s="101"/>
      <c r="I30" s="95"/>
    </row>
    <row r="31" spans="1:9" x14ac:dyDescent="0.2">
      <c r="A31" s="396"/>
      <c r="B31" s="397"/>
      <c r="C31" s="397"/>
      <c r="D31" s="397"/>
      <c r="E31" s="397"/>
      <c r="F31" s="397"/>
      <c r="G31" s="397"/>
      <c r="H31" s="397"/>
      <c r="I31" s="397"/>
    </row>
    <row r="32" spans="1:9" x14ac:dyDescent="0.2">
      <c r="A32" s="397"/>
      <c r="B32" s="397"/>
      <c r="C32" s="397"/>
      <c r="D32" s="397"/>
      <c r="E32" s="397"/>
      <c r="F32" s="397"/>
      <c r="G32" s="397"/>
      <c r="H32" s="397"/>
      <c r="I32" s="397"/>
    </row>
    <row r="33" spans="1:10" x14ac:dyDescent="0.2">
      <c r="A33" s="397"/>
      <c r="B33" s="397"/>
      <c r="C33" s="397"/>
      <c r="D33" s="397"/>
      <c r="E33" s="397"/>
      <c r="F33" s="397"/>
      <c r="G33" s="397"/>
      <c r="H33" s="397"/>
      <c r="I33" s="397"/>
    </row>
    <row r="34" spans="1:10" ht="19.5" x14ac:dyDescent="0.4">
      <c r="A34" s="77" t="s">
        <v>30</v>
      </c>
      <c r="B34" s="77" t="s">
        <v>31</v>
      </c>
      <c r="C34" s="77"/>
      <c r="D34" s="103"/>
      <c r="E34" s="81"/>
      <c r="F34" s="3"/>
      <c r="G34" s="104"/>
      <c r="H34" s="95"/>
      <c r="I34" s="95"/>
    </row>
    <row r="35" spans="1:10" ht="18.75" x14ac:dyDescent="0.4">
      <c r="A35" s="77"/>
      <c r="B35" s="77"/>
      <c r="C35" s="77"/>
      <c r="D35" s="103"/>
      <c r="F35" s="105" t="s">
        <v>119</v>
      </c>
      <c r="G35" s="106" t="s">
        <v>0</v>
      </c>
      <c r="H35" s="72"/>
      <c r="I35" s="107" t="s">
        <v>120</v>
      </c>
    </row>
    <row r="36" spans="1:10" ht="16.5" x14ac:dyDescent="0.35">
      <c r="A36" s="108" t="s">
        <v>32</v>
      </c>
      <c r="B36" s="109"/>
      <c r="C36" s="2"/>
      <c r="D36" s="109"/>
      <c r="E36" s="81"/>
      <c r="F36" s="110">
        <v>0</v>
      </c>
      <c r="G36" s="110">
        <v>0</v>
      </c>
      <c r="H36" s="305"/>
      <c r="I36" s="111" t="s">
        <v>237</v>
      </c>
    </row>
    <row r="37" spans="1:10" ht="16.5" x14ac:dyDescent="0.35">
      <c r="A37" s="108" t="s">
        <v>121</v>
      </c>
      <c r="B37" s="109"/>
      <c r="C37" s="2"/>
      <c r="D37" s="112"/>
      <c r="E37" s="112"/>
      <c r="F37" s="110">
        <v>112000</v>
      </c>
      <c r="G37" s="110">
        <v>109919</v>
      </c>
      <c r="H37" s="305"/>
      <c r="I37" s="111">
        <f>G37/F37</f>
        <v>0.98141964285714289</v>
      </c>
    </row>
    <row r="38" spans="1:10" ht="16.5" x14ac:dyDescent="0.35">
      <c r="A38" s="108" t="s">
        <v>122</v>
      </c>
      <c r="B38" s="109"/>
      <c r="C38" s="2"/>
      <c r="D38" s="112"/>
      <c r="E38" s="112"/>
      <c r="F38" s="110">
        <v>0</v>
      </c>
      <c r="G38" s="110">
        <v>0</v>
      </c>
      <c r="H38" s="305"/>
      <c r="I38" s="114" t="s">
        <v>237</v>
      </c>
    </row>
    <row r="39" spans="1:10" ht="16.5" x14ac:dyDescent="0.35">
      <c r="A39" s="108" t="s">
        <v>232</v>
      </c>
      <c r="B39" s="109"/>
      <c r="C39" s="2"/>
      <c r="D39" s="81"/>
      <c r="E39" s="81"/>
      <c r="F39" s="110">
        <v>84000</v>
      </c>
      <c r="G39" s="110">
        <v>84000</v>
      </c>
      <c r="H39" s="305"/>
      <c r="I39" s="111">
        <f>G39/F39</f>
        <v>1</v>
      </c>
    </row>
    <row r="40" spans="1:10" ht="18" x14ac:dyDescent="0.35">
      <c r="A40" s="108" t="s">
        <v>233</v>
      </c>
      <c r="B40" s="115"/>
      <c r="C40" s="115"/>
      <c r="D40" s="81"/>
      <c r="E40" s="81"/>
      <c r="F40" s="158">
        <v>358000</v>
      </c>
      <c r="G40" s="110">
        <v>358000</v>
      </c>
      <c r="H40" s="305"/>
      <c r="I40" s="114">
        <f>G40/F40</f>
        <v>1</v>
      </c>
    </row>
    <row r="41" spans="1:10" x14ac:dyDescent="0.2">
      <c r="A41" s="398"/>
      <c r="B41" s="398"/>
      <c r="C41" s="398"/>
      <c r="D41" s="398"/>
      <c r="E41" s="398"/>
      <c r="F41" s="398"/>
      <c r="G41" s="398"/>
      <c r="H41" s="398"/>
      <c r="I41" s="398"/>
      <c r="J41" s="58"/>
    </row>
    <row r="42" spans="1:10" x14ac:dyDescent="0.2">
      <c r="A42" s="247"/>
      <c r="B42" s="247"/>
      <c r="C42" s="247"/>
      <c r="D42" s="247"/>
      <c r="E42" s="247"/>
      <c r="F42" s="247"/>
      <c r="G42" s="247"/>
      <c r="H42" s="247"/>
      <c r="I42" s="247"/>
      <c r="J42" s="58"/>
    </row>
    <row r="43" spans="1:10" ht="19.5" thickBot="1" x14ac:dyDescent="0.45">
      <c r="A43" s="77" t="s">
        <v>11</v>
      </c>
      <c r="B43" s="77" t="s">
        <v>12</v>
      </c>
      <c r="C43" s="79"/>
      <c r="D43" s="81"/>
      <c r="E43" s="81"/>
      <c r="F43" s="118"/>
      <c r="G43" s="119"/>
      <c r="H43" s="394" t="s">
        <v>123</v>
      </c>
      <c r="I43" s="395"/>
    </row>
    <row r="44" spans="1:10" ht="18.75" thickTop="1" x14ac:dyDescent="0.35">
      <c r="A44" s="281"/>
      <c r="B44" s="282"/>
      <c r="C44" s="283"/>
      <c r="D44" s="282"/>
      <c r="E44" s="284" t="s">
        <v>297</v>
      </c>
      <c r="F44" s="285" t="s">
        <v>9</v>
      </c>
      <c r="G44" s="286" t="s">
        <v>10</v>
      </c>
      <c r="H44" s="287" t="s">
        <v>13</v>
      </c>
      <c r="I44" s="288" t="s">
        <v>124</v>
      </c>
    </row>
    <row r="45" spans="1:10" x14ac:dyDescent="0.2">
      <c r="A45" s="289"/>
      <c r="B45" s="290"/>
      <c r="C45" s="290"/>
      <c r="D45" s="290"/>
      <c r="E45" s="289"/>
      <c r="F45" s="390"/>
      <c r="G45" s="291"/>
      <c r="H45" s="292">
        <v>40908</v>
      </c>
      <c r="I45" s="293">
        <v>40908</v>
      </c>
    </row>
    <row r="46" spans="1:10" x14ac:dyDescent="0.2">
      <c r="A46" s="289"/>
      <c r="B46" s="290"/>
      <c r="C46" s="290"/>
      <c r="D46" s="290"/>
      <c r="E46" s="289"/>
      <c r="F46" s="390"/>
      <c r="G46" s="294"/>
      <c r="H46" s="294"/>
      <c r="I46" s="295"/>
    </row>
    <row r="47" spans="1:10" ht="13.5" thickBot="1" x14ac:dyDescent="0.25">
      <c r="A47" s="296"/>
      <c r="B47" s="297"/>
      <c r="C47" s="297"/>
      <c r="D47" s="297"/>
      <c r="E47" s="296"/>
      <c r="F47" s="298"/>
      <c r="G47" s="299"/>
      <c r="H47" s="299"/>
      <c r="I47" s="300"/>
    </row>
    <row r="48" spans="1:10" ht="13.5" thickTop="1" x14ac:dyDescent="0.2">
      <c r="A48" s="120"/>
      <c r="B48" s="121"/>
      <c r="C48" s="121" t="s">
        <v>6</v>
      </c>
      <c r="D48" s="121"/>
      <c r="E48" s="122">
        <v>9500</v>
      </c>
      <c r="F48" s="123">
        <v>10500</v>
      </c>
      <c r="G48" s="124">
        <v>2000</v>
      </c>
      <c r="H48" s="124">
        <f>E48+F48-G48</f>
        <v>18000</v>
      </c>
      <c r="I48" s="125">
        <f>H48</f>
        <v>18000</v>
      </c>
    </row>
    <row r="49" spans="1:9" x14ac:dyDescent="0.2">
      <c r="A49" s="126"/>
      <c r="B49" s="127"/>
      <c r="C49" s="127" t="s">
        <v>8</v>
      </c>
      <c r="D49" s="127"/>
      <c r="E49" s="128">
        <v>8127.3</v>
      </c>
      <c r="F49" s="129">
        <v>29762</v>
      </c>
      <c r="G49" s="130">
        <v>28177</v>
      </c>
      <c r="H49" s="130">
        <f>E49+F49-G49</f>
        <v>9712.3000000000029</v>
      </c>
      <c r="I49" s="131">
        <v>6399.76</v>
      </c>
    </row>
    <row r="50" spans="1:9" x14ac:dyDescent="0.2">
      <c r="A50" s="126"/>
      <c r="B50" s="127"/>
      <c r="C50" s="127" t="s">
        <v>7</v>
      </c>
      <c r="D50" s="127"/>
      <c r="E50" s="128">
        <v>397686</v>
      </c>
      <c r="F50" s="129">
        <v>21197.33</v>
      </c>
      <c r="G50" s="130">
        <v>358000</v>
      </c>
      <c r="H50" s="130">
        <f t="shared" ref="H50:H51" si="0">E50+F50-G50</f>
        <v>60883.330000000016</v>
      </c>
      <c r="I50" s="131">
        <f>H50</f>
        <v>60883.330000000016</v>
      </c>
    </row>
    <row r="51" spans="1:9" x14ac:dyDescent="0.2">
      <c r="A51" s="126"/>
      <c r="B51" s="127"/>
      <c r="C51" s="127" t="s">
        <v>15</v>
      </c>
      <c r="D51" s="127"/>
      <c r="E51" s="128">
        <v>75136.72</v>
      </c>
      <c r="F51" s="129">
        <v>469683</v>
      </c>
      <c r="G51" s="130">
        <v>442000</v>
      </c>
      <c r="H51" s="130">
        <f t="shared" si="0"/>
        <v>102819.71999999997</v>
      </c>
      <c r="I51" s="131">
        <f>H51</f>
        <v>102819.71999999997</v>
      </c>
    </row>
    <row r="52" spans="1:9" ht="18.75" thickBot="1" x14ac:dyDescent="0.4">
      <c r="A52" s="132" t="s">
        <v>2</v>
      </c>
      <c r="B52" s="133"/>
      <c r="C52" s="133"/>
      <c r="D52" s="133"/>
      <c r="E52" s="134">
        <f>E48+E49+E50+E51</f>
        <v>490450.02</v>
      </c>
      <c r="F52" s="135">
        <f>F48+F49+F50+F51</f>
        <v>531142.32999999996</v>
      </c>
      <c r="G52" s="135">
        <f>G48+G49+G50+G51</f>
        <v>830177</v>
      </c>
      <c r="H52" s="135">
        <f>H48+H49+H50+H51</f>
        <v>191415.34999999998</v>
      </c>
      <c r="I52" s="136">
        <f>I48+I49+I50+I51</f>
        <v>188102.81</v>
      </c>
    </row>
    <row r="53" spans="1:9" ht="18.75" thickTop="1" x14ac:dyDescent="0.35">
      <c r="A53" s="137"/>
      <c r="B53" s="115"/>
      <c r="C53" s="115"/>
      <c r="D53" s="81"/>
      <c r="E53" s="81"/>
      <c r="F53" s="118"/>
      <c r="G53" s="119"/>
      <c r="H53" s="138"/>
      <c r="I53" s="138"/>
    </row>
    <row r="54" spans="1:9" ht="18" x14ac:dyDescent="0.35">
      <c r="A54" s="137"/>
      <c r="B54" s="115"/>
      <c r="C54" s="115"/>
      <c r="D54" s="81"/>
      <c r="E54" s="81"/>
      <c r="F54" s="118"/>
      <c r="G54" s="139"/>
      <c r="H54" s="140"/>
      <c r="I54" s="140"/>
    </row>
    <row r="55" spans="1:9" ht="18" x14ac:dyDescent="0.35">
      <c r="A55" s="141"/>
      <c r="B55" s="142"/>
      <c r="C55" s="142"/>
      <c r="D55" s="143"/>
      <c r="E55" s="143"/>
      <c r="F55" s="140"/>
      <c r="G55" s="140"/>
      <c r="H55" s="140"/>
      <c r="I55" s="140"/>
    </row>
    <row r="56" spans="1:9" x14ac:dyDescent="0.2">
      <c r="A56" s="144"/>
      <c r="B56" s="144"/>
      <c r="C56" s="144"/>
      <c r="D56" s="144"/>
      <c r="E56" s="144"/>
      <c r="F56" s="144"/>
      <c r="G56" s="144"/>
      <c r="H56" s="144"/>
      <c r="I56" s="144"/>
    </row>
    <row r="57" spans="1:9" x14ac:dyDescent="0.2">
      <c r="A57" s="144"/>
      <c r="B57" s="144"/>
      <c r="C57" s="144"/>
      <c r="D57" s="144"/>
      <c r="E57" s="144"/>
      <c r="F57" s="144"/>
      <c r="G57" s="144"/>
      <c r="H57" s="144"/>
      <c r="I57" s="144"/>
    </row>
  </sheetData>
  <mergeCells count="11">
    <mergeCell ref="A2:D2"/>
    <mergeCell ref="E2:I2"/>
    <mergeCell ref="E4:I4"/>
    <mergeCell ref="E3:I3"/>
    <mergeCell ref="H43:I43"/>
    <mergeCell ref="F45:F46"/>
    <mergeCell ref="H12:I12"/>
    <mergeCell ref="A41:I41"/>
    <mergeCell ref="A31:I33"/>
    <mergeCell ref="E5:I5"/>
    <mergeCell ref="E7:I7"/>
  </mergeCells>
  <phoneticPr fontId="10" type="noConversion"/>
  <printOptions horizontalCentered="1"/>
  <pageMargins left="0.78740157480314965" right="0" top="0.59055118110236227" bottom="0.39370078740157483" header="0.51181102362204722" footer="0.51181102362204722"/>
  <pageSetup paperSize="9" scale="85" firstPageNumber="323" orientation="portrait" useFirstPageNumber="1" r:id="rId1"/>
  <headerFooter alignWithMargins="0">
    <oddFooter>&amp;L&amp;"Arial,Kurzíva"&amp;9Zastupitelstvo Olomouckého kraje 29.6.2012
5.- Rozpočet Olomouckého kraje 2011-závěrečný účet 
Příloha č.14: Financování hospodaření příspěvkových organizací Olomouckého kraje&amp;R&amp;"Arial,Kurzíva"&amp;9Strana &amp;P (celkem 470)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2"/>
  <dimension ref="A1:J57"/>
  <sheetViews>
    <sheetView zoomScale="110" zoomScaleNormal="110" workbookViewId="0">
      <selection activeCell="I39" sqref="I39"/>
    </sheetView>
  </sheetViews>
  <sheetFormatPr defaultRowHeight="12.75" x14ac:dyDescent="0.2"/>
  <cols>
    <col min="1" max="1" width="7.5703125" style="55" customWidth="1"/>
    <col min="2" max="2" width="2.5703125" style="55" customWidth="1"/>
    <col min="3" max="3" width="8.42578125" style="55" customWidth="1"/>
    <col min="4" max="4" width="8.28515625" style="55" customWidth="1"/>
    <col min="5" max="5" width="14.7109375" style="55" customWidth="1"/>
    <col min="6" max="6" width="15.5703125" style="55" customWidth="1"/>
    <col min="7" max="8" width="14.7109375" style="55" customWidth="1"/>
    <col min="9" max="9" width="15.42578125" style="55" customWidth="1"/>
    <col min="10" max="10" width="18.85546875" style="56" customWidth="1"/>
    <col min="11" max="11" width="15.42578125" style="56" customWidth="1"/>
    <col min="12" max="16384" width="9.140625" style="56"/>
  </cols>
  <sheetData>
    <row r="1" spans="1:9" ht="19.5" x14ac:dyDescent="0.4">
      <c r="A1" s="53" t="s">
        <v>26</v>
      </c>
      <c r="B1" s="54"/>
      <c r="C1" s="54"/>
      <c r="D1" s="54"/>
    </row>
    <row r="2" spans="1:9" ht="19.5" x14ac:dyDescent="0.4">
      <c r="A2" s="385" t="s">
        <v>112</v>
      </c>
      <c r="B2" s="385"/>
      <c r="C2" s="385"/>
      <c r="D2" s="385"/>
      <c r="E2" s="403" t="s">
        <v>213</v>
      </c>
      <c r="F2" s="403"/>
      <c r="G2" s="403"/>
      <c r="H2" s="403"/>
      <c r="I2" s="403"/>
    </row>
    <row r="3" spans="1:9" ht="9.75" customHeight="1" x14ac:dyDescent="0.4">
      <c r="A3" s="57"/>
      <c r="B3" s="57"/>
      <c r="C3" s="57"/>
      <c r="D3" s="57"/>
      <c r="E3" s="388" t="s">
        <v>113</v>
      </c>
      <c r="F3" s="388"/>
      <c r="G3" s="388"/>
      <c r="H3" s="388"/>
      <c r="I3" s="388"/>
    </row>
    <row r="4" spans="1:9" ht="15.75" x14ac:dyDescent="0.25">
      <c r="A4" s="59" t="s">
        <v>27</v>
      </c>
      <c r="E4" s="401" t="s">
        <v>214</v>
      </c>
      <c r="F4" s="401"/>
      <c r="G4" s="401"/>
      <c r="H4" s="401"/>
      <c r="I4" s="401"/>
    </row>
    <row r="5" spans="1:9" ht="9.75" customHeight="1" x14ac:dyDescent="0.25">
      <c r="A5" s="59"/>
      <c r="E5" s="388" t="s">
        <v>113</v>
      </c>
      <c r="F5" s="388"/>
      <c r="G5" s="388"/>
      <c r="H5" s="388"/>
      <c r="I5" s="388"/>
    </row>
    <row r="6" spans="1:9" ht="19.5" x14ac:dyDescent="0.4">
      <c r="A6" s="60" t="s">
        <v>24</v>
      </c>
      <c r="E6" s="61" t="s">
        <v>215</v>
      </c>
      <c r="F6" s="62"/>
      <c r="G6" s="63" t="s">
        <v>39</v>
      </c>
      <c r="H6" s="64">
        <v>1303</v>
      </c>
    </row>
    <row r="7" spans="1:9" ht="7.5" customHeight="1" x14ac:dyDescent="0.4">
      <c r="A7" s="60"/>
      <c r="E7" s="388" t="s">
        <v>114</v>
      </c>
      <c r="F7" s="388"/>
      <c r="G7" s="388"/>
      <c r="H7" s="388"/>
      <c r="I7" s="388"/>
    </row>
    <row r="8" spans="1:9" ht="3.75" customHeight="1" x14ac:dyDescent="0.4">
      <c r="A8" s="60"/>
      <c r="E8" s="65"/>
      <c r="F8" s="65"/>
      <c r="G8" s="65"/>
      <c r="H8" s="63"/>
      <c r="I8" s="65"/>
    </row>
    <row r="9" spans="1:9" ht="34.5" customHeight="1" x14ac:dyDescent="0.2">
      <c r="F9" s="66"/>
    </row>
    <row r="10" spans="1:9" ht="18.75" x14ac:dyDescent="0.4">
      <c r="A10" s="67"/>
      <c r="B10" s="68"/>
      <c r="C10" s="68"/>
      <c r="D10" s="68"/>
      <c r="E10" s="69" t="s">
        <v>19</v>
      </c>
      <c r="F10" s="69" t="s">
        <v>22</v>
      </c>
      <c r="G10" s="70" t="s">
        <v>0</v>
      </c>
      <c r="H10" s="71" t="s">
        <v>17</v>
      </c>
      <c r="I10" s="71"/>
    </row>
    <row r="11" spans="1:9" ht="18.75" x14ac:dyDescent="0.4">
      <c r="A11" s="72"/>
      <c r="B11" s="72"/>
      <c r="C11" s="72"/>
      <c r="D11" s="72"/>
      <c r="E11" s="69" t="s">
        <v>20</v>
      </c>
      <c r="F11" s="69" t="s">
        <v>20</v>
      </c>
      <c r="G11" s="70" t="s">
        <v>18</v>
      </c>
      <c r="H11" s="73" t="s">
        <v>1</v>
      </c>
      <c r="I11" s="74" t="s">
        <v>16</v>
      </c>
    </row>
    <row r="12" spans="1:9" ht="15" x14ac:dyDescent="0.2">
      <c r="A12" s="72"/>
      <c r="B12" s="72"/>
      <c r="C12" s="72"/>
      <c r="D12" s="72"/>
      <c r="E12" s="69" t="s">
        <v>2</v>
      </c>
      <c r="F12" s="69" t="s">
        <v>2</v>
      </c>
      <c r="G12" s="75"/>
      <c r="H12" s="391" t="s">
        <v>299</v>
      </c>
      <c r="I12" s="391"/>
    </row>
    <row r="13" spans="1:9" ht="15" x14ac:dyDescent="0.2">
      <c r="A13" s="72"/>
      <c r="B13" s="72"/>
      <c r="C13" s="72"/>
      <c r="D13" s="72"/>
      <c r="E13" s="69"/>
      <c r="F13" s="69"/>
      <c r="G13" s="75"/>
      <c r="H13" s="25"/>
      <c r="I13" s="76"/>
    </row>
    <row r="14" spans="1:9" ht="18.75" x14ac:dyDescent="0.4">
      <c r="A14" s="77" t="s">
        <v>21</v>
      </c>
      <c r="B14" s="77"/>
      <c r="C14" s="78"/>
      <c r="D14" s="79"/>
      <c r="E14" s="80"/>
      <c r="F14" s="80"/>
      <c r="G14" s="81"/>
      <c r="H14" s="72"/>
      <c r="I14" s="72"/>
    </row>
    <row r="15" spans="1:9" ht="19.5" x14ac:dyDescent="0.4">
      <c r="A15" s="82" t="s">
        <v>3</v>
      </c>
      <c r="B15" s="77"/>
      <c r="C15" s="78"/>
      <c r="D15" s="79"/>
      <c r="E15" s="302">
        <v>1127000</v>
      </c>
      <c r="F15" s="303">
        <v>7887216.4699999997</v>
      </c>
      <c r="G15" s="26">
        <f>H15+I15</f>
        <v>7887216.4699999997</v>
      </c>
      <c r="H15" s="302">
        <v>7887216.4699999997</v>
      </c>
      <c r="I15" s="302">
        <v>0</v>
      </c>
    </row>
    <row r="16" spans="1:9" ht="16.5" x14ac:dyDescent="0.35">
      <c r="A16" s="2"/>
      <c r="B16" s="68"/>
      <c r="C16" s="68"/>
      <c r="D16" s="68"/>
      <c r="E16" s="83"/>
      <c r="F16" s="83"/>
      <c r="G16" s="83"/>
      <c r="H16" s="83"/>
      <c r="I16" s="83"/>
    </row>
    <row r="17" spans="1:9" ht="19.5" x14ac:dyDescent="0.4">
      <c r="A17" s="82" t="s">
        <v>4</v>
      </c>
      <c r="B17" s="3"/>
      <c r="C17" s="3"/>
      <c r="D17" s="3"/>
      <c r="E17" s="302">
        <v>1127000</v>
      </c>
      <c r="F17" s="303">
        <v>8203054.9100000001</v>
      </c>
      <c r="G17" s="26">
        <f>H17+I17</f>
        <v>8264205.9100000001</v>
      </c>
      <c r="H17" s="302">
        <v>8264205.9100000001</v>
      </c>
      <c r="I17" s="302">
        <v>0</v>
      </c>
    </row>
    <row r="18" spans="1:9" ht="18" x14ac:dyDescent="0.35">
      <c r="A18" s="2"/>
      <c r="B18" s="3"/>
      <c r="C18" s="3"/>
      <c r="D18" s="3"/>
      <c r="E18" s="26"/>
      <c r="F18" s="27"/>
      <c r="G18" s="26"/>
      <c r="H18" s="28"/>
      <c r="I18" s="28"/>
    </row>
    <row r="19" spans="1:9" ht="18" x14ac:dyDescent="0.35">
      <c r="A19" s="2"/>
      <c r="B19" s="3"/>
      <c r="C19" s="3"/>
      <c r="D19" s="3"/>
      <c r="E19" s="84"/>
      <c r="F19" s="84"/>
      <c r="G19" s="85"/>
      <c r="H19" s="1"/>
      <c r="I19" s="1"/>
    </row>
    <row r="20" spans="1:9" ht="19.5" x14ac:dyDescent="0.4">
      <c r="A20" s="86" t="s">
        <v>14</v>
      </c>
      <c r="B20" s="84"/>
      <c r="C20" s="84"/>
      <c r="D20" s="84"/>
      <c r="E20" s="84"/>
      <c r="F20" s="84"/>
      <c r="G20" s="87"/>
      <c r="H20" s="85"/>
      <c r="I20" s="85"/>
    </row>
    <row r="21" spans="1:9" ht="18" x14ac:dyDescent="0.35">
      <c r="A21" s="84"/>
      <c r="B21" s="84"/>
      <c r="C21" s="88" t="s">
        <v>115</v>
      </c>
      <c r="D21" s="84"/>
      <c r="E21" s="84"/>
      <c r="F21" s="84"/>
      <c r="G21" s="29">
        <f>H21+I21</f>
        <v>0</v>
      </c>
      <c r="H21" s="30">
        <v>0</v>
      </c>
      <c r="I21" s="30">
        <v>0</v>
      </c>
    </row>
    <row r="22" spans="1:9" ht="18" x14ac:dyDescent="0.35">
      <c r="A22" s="84"/>
      <c r="B22" s="84"/>
      <c r="C22" s="88"/>
      <c r="D22" s="84"/>
      <c r="E22" s="84"/>
      <c r="F22" s="84"/>
      <c r="G22" s="29"/>
      <c r="H22" s="30"/>
      <c r="I22" s="30"/>
    </row>
    <row r="23" spans="1:9" ht="22.5" x14ac:dyDescent="0.45">
      <c r="A23" s="89" t="s">
        <v>116</v>
      </c>
      <c r="B23" s="89"/>
      <c r="C23" s="90"/>
      <c r="D23" s="89"/>
      <c r="E23" s="89"/>
      <c r="F23" s="89"/>
      <c r="G23" s="91">
        <f>G17-G15-G21</f>
        <v>376989.44000000041</v>
      </c>
      <c r="H23" s="91">
        <f>H17-H15-H21</f>
        <v>376989.44000000041</v>
      </c>
      <c r="I23" s="91">
        <f>I17-I15-I21</f>
        <v>0</v>
      </c>
    </row>
    <row r="25" spans="1:9" x14ac:dyDescent="0.2">
      <c r="H25" s="92"/>
    </row>
    <row r="27" spans="1:9" ht="19.5" x14ac:dyDescent="0.4">
      <c r="A27" s="77" t="s">
        <v>5</v>
      </c>
      <c r="B27" s="77" t="s">
        <v>117</v>
      </c>
      <c r="C27" s="77"/>
      <c r="D27" s="3"/>
      <c r="E27" s="3"/>
      <c r="F27" s="72"/>
      <c r="G27" s="93">
        <f>SUM(G28:G30)</f>
        <v>376989.44</v>
      </c>
      <c r="H27" s="94"/>
      <c r="I27" s="95"/>
    </row>
    <row r="28" spans="1:9" ht="18.75" x14ac:dyDescent="0.4">
      <c r="A28" s="96"/>
      <c r="B28" s="96"/>
      <c r="C28" s="97" t="s">
        <v>28</v>
      </c>
      <c r="D28" s="98"/>
      <c r="E28" s="99"/>
      <c r="F28" s="92" t="s">
        <v>6</v>
      </c>
      <c r="G28" s="30">
        <v>25000</v>
      </c>
      <c r="H28" s="94"/>
      <c r="I28" s="95"/>
    </row>
    <row r="29" spans="1:9" ht="18.75" x14ac:dyDescent="0.4">
      <c r="A29" s="96"/>
      <c r="B29" s="96"/>
      <c r="C29" s="97"/>
      <c r="D29" s="98"/>
      <c r="E29" s="99"/>
      <c r="F29" s="92" t="s">
        <v>7</v>
      </c>
      <c r="G29" s="30">
        <v>351989.44</v>
      </c>
      <c r="H29" s="94"/>
      <c r="I29" s="95"/>
    </row>
    <row r="30" spans="1:9" ht="18.75" x14ac:dyDescent="0.4">
      <c r="A30" s="96"/>
      <c r="B30" s="96"/>
      <c r="C30" s="97" t="s">
        <v>29</v>
      </c>
      <c r="D30" s="98"/>
      <c r="E30" s="99"/>
      <c r="F30" s="92" t="s">
        <v>235</v>
      </c>
      <c r="G30" s="100">
        <v>0</v>
      </c>
      <c r="H30" s="101"/>
      <c r="I30" s="95"/>
    </row>
    <row r="31" spans="1:9" x14ac:dyDescent="0.2">
      <c r="A31" s="396"/>
      <c r="B31" s="397"/>
      <c r="C31" s="397"/>
      <c r="D31" s="397"/>
      <c r="E31" s="397"/>
      <c r="F31" s="397"/>
      <c r="G31" s="397"/>
      <c r="H31" s="397"/>
      <c r="I31" s="397"/>
    </row>
    <row r="32" spans="1:9" x14ac:dyDescent="0.2">
      <c r="A32" s="397"/>
      <c r="B32" s="397"/>
      <c r="C32" s="397"/>
      <c r="D32" s="397"/>
      <c r="E32" s="397"/>
      <c r="F32" s="397"/>
      <c r="G32" s="397"/>
      <c r="H32" s="397"/>
      <c r="I32" s="397"/>
    </row>
    <row r="33" spans="1:10" x14ac:dyDescent="0.2">
      <c r="A33" s="397"/>
      <c r="B33" s="397"/>
      <c r="C33" s="397"/>
      <c r="D33" s="397"/>
      <c r="E33" s="397"/>
      <c r="F33" s="397"/>
      <c r="G33" s="397"/>
      <c r="H33" s="397"/>
      <c r="I33" s="397"/>
    </row>
    <row r="34" spans="1:10" ht="19.5" x14ac:dyDescent="0.4">
      <c r="A34" s="77" t="s">
        <v>30</v>
      </c>
      <c r="B34" s="77" t="s">
        <v>31</v>
      </c>
      <c r="C34" s="77"/>
      <c r="D34" s="103"/>
      <c r="E34" s="81"/>
      <c r="F34" s="3"/>
      <c r="G34" s="104"/>
      <c r="H34" s="95"/>
      <c r="I34" s="95"/>
    </row>
    <row r="35" spans="1:10" ht="18.75" x14ac:dyDescent="0.4">
      <c r="A35" s="77"/>
      <c r="B35" s="77"/>
      <c r="C35" s="77"/>
      <c r="D35" s="103"/>
      <c r="F35" s="105" t="s">
        <v>119</v>
      </c>
      <c r="G35" s="106" t="s">
        <v>0</v>
      </c>
      <c r="H35" s="72"/>
      <c r="I35" s="107" t="s">
        <v>120</v>
      </c>
    </row>
    <row r="36" spans="1:10" ht="16.5" x14ac:dyDescent="0.35">
      <c r="A36" s="108" t="s">
        <v>32</v>
      </c>
      <c r="B36" s="109"/>
      <c r="C36" s="2"/>
      <c r="D36" s="109"/>
      <c r="E36" s="81"/>
      <c r="F36" s="110">
        <v>0</v>
      </c>
      <c r="G36" s="110">
        <v>0</v>
      </c>
      <c r="H36" s="305"/>
      <c r="I36" s="111" t="s">
        <v>237</v>
      </c>
    </row>
    <row r="37" spans="1:10" ht="16.5" x14ac:dyDescent="0.35">
      <c r="A37" s="108" t="s">
        <v>121</v>
      </c>
      <c r="B37" s="109"/>
      <c r="C37" s="2"/>
      <c r="D37" s="112"/>
      <c r="E37" s="112"/>
      <c r="F37" s="110">
        <v>134904</v>
      </c>
      <c r="G37" s="110">
        <v>134904</v>
      </c>
      <c r="H37" s="305"/>
      <c r="I37" s="111">
        <f>G37/F37</f>
        <v>1</v>
      </c>
    </row>
    <row r="38" spans="1:10" ht="16.5" x14ac:dyDescent="0.35">
      <c r="A38" s="108" t="s">
        <v>122</v>
      </c>
      <c r="B38" s="109"/>
      <c r="C38" s="2"/>
      <c r="D38" s="112"/>
      <c r="E38" s="112"/>
      <c r="F38" s="110">
        <v>0</v>
      </c>
      <c r="G38" s="110">
        <v>0</v>
      </c>
      <c r="H38" s="305"/>
      <c r="I38" s="114" t="s">
        <v>237</v>
      </c>
    </row>
    <row r="39" spans="1:10" ht="16.5" x14ac:dyDescent="0.35">
      <c r="A39" s="108" t="s">
        <v>232</v>
      </c>
      <c r="B39" s="109"/>
      <c r="C39" s="2"/>
      <c r="D39" s="81"/>
      <c r="E39" s="81"/>
      <c r="F39" s="110">
        <v>101000</v>
      </c>
      <c r="G39" s="110">
        <v>101000</v>
      </c>
      <c r="H39" s="305"/>
      <c r="I39" s="111">
        <f>G39/F39</f>
        <v>1</v>
      </c>
    </row>
    <row r="40" spans="1:10" ht="18" x14ac:dyDescent="0.35">
      <c r="A40" s="108" t="s">
        <v>233</v>
      </c>
      <c r="B40" s="115"/>
      <c r="C40" s="115"/>
      <c r="D40" s="81"/>
      <c r="E40" s="81"/>
      <c r="F40" s="116">
        <v>0</v>
      </c>
      <c r="G40" s="110">
        <v>0</v>
      </c>
      <c r="H40" s="305"/>
      <c r="I40" s="114" t="s">
        <v>237</v>
      </c>
    </row>
    <row r="41" spans="1:10" x14ac:dyDescent="0.2">
      <c r="A41" s="398"/>
      <c r="B41" s="398"/>
      <c r="C41" s="398"/>
      <c r="D41" s="398"/>
      <c r="E41" s="398"/>
      <c r="F41" s="398"/>
      <c r="G41" s="398"/>
      <c r="H41" s="398"/>
      <c r="I41" s="398"/>
      <c r="J41" s="58"/>
    </row>
    <row r="42" spans="1:10" ht="18" x14ac:dyDescent="0.35">
      <c r="A42" s="108"/>
      <c r="B42" s="115"/>
      <c r="C42" s="115"/>
      <c r="D42" s="81"/>
      <c r="E42" s="81"/>
      <c r="F42" s="116"/>
      <c r="G42" s="110"/>
      <c r="H42" s="94"/>
      <c r="I42" s="111"/>
    </row>
    <row r="43" spans="1:10" ht="19.5" thickBot="1" x14ac:dyDescent="0.45">
      <c r="A43" s="77" t="s">
        <v>11</v>
      </c>
      <c r="B43" s="77" t="s">
        <v>12</v>
      </c>
      <c r="C43" s="79"/>
      <c r="D43" s="81"/>
      <c r="E43" s="81"/>
      <c r="F43" s="118"/>
      <c r="G43" s="119"/>
      <c r="H43" s="394" t="s">
        <v>123</v>
      </c>
      <c r="I43" s="395"/>
    </row>
    <row r="44" spans="1:10" ht="18.75" thickTop="1" x14ac:dyDescent="0.35">
      <c r="A44" s="281"/>
      <c r="B44" s="282"/>
      <c r="C44" s="283"/>
      <c r="D44" s="282"/>
      <c r="E44" s="284" t="s">
        <v>297</v>
      </c>
      <c r="F44" s="285" t="s">
        <v>9</v>
      </c>
      <c r="G44" s="286" t="s">
        <v>10</v>
      </c>
      <c r="H44" s="287" t="s">
        <v>13</v>
      </c>
      <c r="I44" s="288" t="s">
        <v>124</v>
      </c>
    </row>
    <row r="45" spans="1:10" x14ac:dyDescent="0.2">
      <c r="A45" s="289"/>
      <c r="B45" s="290"/>
      <c r="C45" s="290"/>
      <c r="D45" s="290"/>
      <c r="E45" s="289"/>
      <c r="F45" s="390"/>
      <c r="G45" s="291"/>
      <c r="H45" s="292">
        <v>40908</v>
      </c>
      <c r="I45" s="293">
        <v>40908</v>
      </c>
    </row>
    <row r="46" spans="1:10" x14ac:dyDescent="0.2">
      <c r="A46" s="289"/>
      <c r="B46" s="290"/>
      <c r="C46" s="290"/>
      <c r="D46" s="290"/>
      <c r="E46" s="289"/>
      <c r="F46" s="390"/>
      <c r="G46" s="294"/>
      <c r="H46" s="294"/>
      <c r="I46" s="295"/>
    </row>
    <row r="47" spans="1:10" ht="13.5" thickBot="1" x14ac:dyDescent="0.25">
      <c r="A47" s="296"/>
      <c r="B47" s="297"/>
      <c r="C47" s="297"/>
      <c r="D47" s="297"/>
      <c r="E47" s="296"/>
      <c r="F47" s="298"/>
      <c r="G47" s="299"/>
      <c r="H47" s="299"/>
      <c r="I47" s="300"/>
    </row>
    <row r="48" spans="1:10" ht="13.5" thickTop="1" x14ac:dyDescent="0.2">
      <c r="A48" s="120"/>
      <c r="B48" s="121"/>
      <c r="C48" s="121" t="s">
        <v>6</v>
      </c>
      <c r="D48" s="121"/>
      <c r="E48" s="122">
        <v>6642</v>
      </c>
      <c r="F48" s="123">
        <v>25000</v>
      </c>
      <c r="G48" s="124">
        <v>2500</v>
      </c>
      <c r="H48" s="124">
        <f>E48+F48-G48</f>
        <v>29142</v>
      </c>
      <c r="I48" s="125">
        <f>H48</f>
        <v>29142</v>
      </c>
    </row>
    <row r="49" spans="1:9" x14ac:dyDescent="0.2">
      <c r="A49" s="126"/>
      <c r="B49" s="127"/>
      <c r="C49" s="127" t="s">
        <v>8</v>
      </c>
      <c r="D49" s="127"/>
      <c r="E49" s="128">
        <v>172043.5</v>
      </c>
      <c r="F49" s="129">
        <v>49698</v>
      </c>
      <c r="G49" s="130">
        <v>92943</v>
      </c>
      <c r="H49" s="130">
        <f>E49+F49-G49</f>
        <v>128798.5</v>
      </c>
      <c r="I49" s="131">
        <v>69350.789999999994</v>
      </c>
    </row>
    <row r="50" spans="1:9" x14ac:dyDescent="0.2">
      <c r="A50" s="126"/>
      <c r="B50" s="127"/>
      <c r="C50" s="127" t="s">
        <v>7</v>
      </c>
      <c r="D50" s="127"/>
      <c r="E50" s="128">
        <v>430620.22</v>
      </c>
      <c r="F50" s="129">
        <v>147638.70000000001</v>
      </c>
      <c r="G50" s="130">
        <v>367086</v>
      </c>
      <c r="H50" s="130">
        <f t="shared" ref="H50:H51" si="0">E50+F50-G50</f>
        <v>211172.91999999993</v>
      </c>
      <c r="I50" s="131">
        <f>H50</f>
        <v>211172.91999999993</v>
      </c>
    </row>
    <row r="51" spans="1:9" x14ac:dyDescent="0.2">
      <c r="A51" s="126"/>
      <c r="B51" s="127"/>
      <c r="C51" s="127" t="s">
        <v>15</v>
      </c>
      <c r="D51" s="127"/>
      <c r="E51" s="128">
        <v>38641.1</v>
      </c>
      <c r="F51" s="129">
        <v>501990</v>
      </c>
      <c r="G51" s="130">
        <v>468086</v>
      </c>
      <c r="H51" s="130">
        <f t="shared" si="0"/>
        <v>72545.099999999977</v>
      </c>
      <c r="I51" s="131">
        <v>132545.1</v>
      </c>
    </row>
    <row r="52" spans="1:9" ht="18.75" thickBot="1" x14ac:dyDescent="0.4">
      <c r="A52" s="132" t="s">
        <v>2</v>
      </c>
      <c r="B52" s="133"/>
      <c r="C52" s="133"/>
      <c r="D52" s="133"/>
      <c r="E52" s="134">
        <f>E48+E49+E50+E51</f>
        <v>647946.81999999995</v>
      </c>
      <c r="F52" s="135">
        <f>F48+F49+F50+F51</f>
        <v>724326.7</v>
      </c>
      <c r="G52" s="135">
        <f>G48+G49+G50+G51</f>
        <v>930615</v>
      </c>
      <c r="H52" s="135">
        <f>H48+H49+H50+H51</f>
        <v>441658.5199999999</v>
      </c>
      <c r="I52" s="136">
        <f>I48+I49+I50+I51</f>
        <v>442210.80999999994</v>
      </c>
    </row>
    <row r="53" spans="1:9" ht="18.75" thickTop="1" x14ac:dyDescent="0.35">
      <c r="A53" s="137"/>
      <c r="B53" s="115"/>
      <c r="C53" s="115"/>
      <c r="D53" s="81"/>
      <c r="E53" s="81"/>
      <c r="F53" s="118"/>
      <c r="G53" s="119"/>
      <c r="H53" s="138"/>
      <c r="I53" s="138"/>
    </row>
    <row r="54" spans="1:9" ht="18" x14ac:dyDescent="0.35">
      <c r="A54" s="137"/>
      <c r="B54" s="115"/>
      <c r="C54" s="115"/>
      <c r="D54" s="81"/>
      <c r="E54" s="81"/>
      <c r="F54" s="118"/>
      <c r="G54" s="139"/>
      <c r="H54" s="140"/>
      <c r="I54" s="140"/>
    </row>
    <row r="55" spans="1:9" ht="18" x14ac:dyDescent="0.35">
      <c r="A55" s="141"/>
      <c r="B55" s="142"/>
      <c r="C55" s="142"/>
      <c r="D55" s="143"/>
      <c r="E55" s="143"/>
      <c r="F55" s="140"/>
      <c r="G55" s="140"/>
      <c r="H55" s="140"/>
      <c r="I55" s="140"/>
    </row>
    <row r="56" spans="1:9" x14ac:dyDescent="0.2">
      <c r="A56" s="144"/>
      <c r="B56" s="144"/>
      <c r="C56" s="144"/>
      <c r="D56" s="144"/>
      <c r="E56" s="144"/>
      <c r="F56" s="144"/>
      <c r="G56" s="144"/>
      <c r="H56" s="144"/>
      <c r="I56" s="144"/>
    </row>
    <row r="57" spans="1:9" x14ac:dyDescent="0.2">
      <c r="A57" s="144"/>
      <c r="B57" s="144"/>
      <c r="C57" s="144"/>
      <c r="D57" s="144"/>
      <c r="E57" s="144"/>
      <c r="F57" s="144"/>
      <c r="G57" s="144"/>
      <c r="H57" s="144"/>
      <c r="I57" s="144"/>
    </row>
  </sheetData>
  <mergeCells count="11">
    <mergeCell ref="E5:I5"/>
    <mergeCell ref="A2:D2"/>
    <mergeCell ref="E2:I2"/>
    <mergeCell ref="E4:I4"/>
    <mergeCell ref="E3:I3"/>
    <mergeCell ref="H43:I43"/>
    <mergeCell ref="F45:F46"/>
    <mergeCell ref="E7:I7"/>
    <mergeCell ref="H12:I12"/>
    <mergeCell ref="A41:I41"/>
    <mergeCell ref="A31:I33"/>
  </mergeCells>
  <phoneticPr fontId="10" type="noConversion"/>
  <printOptions horizontalCentered="1"/>
  <pageMargins left="0.78740157480314965" right="0" top="0.59055118110236227" bottom="0.39370078740157483" header="0.51181102362204722" footer="0.51181102362204722"/>
  <pageSetup paperSize="9" scale="85" firstPageNumber="324" orientation="portrait" useFirstPageNumber="1" r:id="rId1"/>
  <headerFooter alignWithMargins="0">
    <oddFooter>&amp;L&amp;"Arial,Kurzíva"&amp;9Zastupitelstvo Olomouckého kraje 29.6.2012
5.- Rozpočet Olomouckého kraje 2011-závěrečný účet 
Příloha č.14: Financování hospodaření příspěvkových organizací Olomouckého kraje&amp;R&amp;"Arial,Kurzíva"&amp;9Strana &amp;P (celkem 470)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3"/>
  <dimension ref="A1:J57"/>
  <sheetViews>
    <sheetView zoomScale="110" zoomScaleNormal="110" workbookViewId="0">
      <selection activeCell="I38" sqref="I38"/>
    </sheetView>
  </sheetViews>
  <sheetFormatPr defaultRowHeight="12.75" x14ac:dyDescent="0.2"/>
  <cols>
    <col min="1" max="1" width="7.5703125" style="55" customWidth="1"/>
    <col min="2" max="2" width="2.5703125" style="55" customWidth="1"/>
    <col min="3" max="3" width="8.42578125" style="55" customWidth="1"/>
    <col min="4" max="4" width="8.28515625" style="55" customWidth="1"/>
    <col min="5" max="5" width="14.7109375" style="55" customWidth="1"/>
    <col min="6" max="6" width="15.5703125" style="55" customWidth="1"/>
    <col min="7" max="8" width="14.7109375" style="55" customWidth="1"/>
    <col min="9" max="9" width="15.140625" style="55" customWidth="1"/>
    <col min="10" max="10" width="18.85546875" style="56" customWidth="1"/>
    <col min="11" max="11" width="17.28515625" style="56" customWidth="1"/>
    <col min="12" max="16384" width="9.140625" style="56"/>
  </cols>
  <sheetData>
    <row r="1" spans="1:9" ht="19.5" x14ac:dyDescent="0.4">
      <c r="A1" s="53" t="s">
        <v>26</v>
      </c>
      <c r="B1" s="54"/>
      <c r="C1" s="54"/>
      <c r="D1" s="54"/>
    </row>
    <row r="2" spans="1:9" ht="19.5" x14ac:dyDescent="0.4">
      <c r="A2" s="385" t="s">
        <v>112</v>
      </c>
      <c r="B2" s="385"/>
      <c r="C2" s="385"/>
      <c r="D2" s="385"/>
      <c r="E2" s="403" t="s">
        <v>216</v>
      </c>
      <c r="F2" s="403"/>
      <c r="G2" s="403"/>
      <c r="H2" s="403"/>
      <c r="I2" s="403"/>
    </row>
    <row r="3" spans="1:9" ht="9.75" customHeight="1" x14ac:dyDescent="0.4">
      <c r="A3" s="57"/>
      <c r="B3" s="57"/>
      <c r="C3" s="57"/>
      <c r="D3" s="57"/>
      <c r="E3" s="388" t="s">
        <v>113</v>
      </c>
      <c r="F3" s="388"/>
      <c r="G3" s="388"/>
      <c r="H3" s="388"/>
      <c r="I3" s="388"/>
    </row>
    <row r="4" spans="1:9" ht="15.75" x14ac:dyDescent="0.25">
      <c r="A4" s="59" t="s">
        <v>27</v>
      </c>
      <c r="E4" s="401" t="s">
        <v>217</v>
      </c>
      <c r="F4" s="401"/>
      <c r="G4" s="401"/>
      <c r="H4" s="401"/>
      <c r="I4" s="401"/>
    </row>
    <row r="5" spans="1:9" ht="9.75" customHeight="1" x14ac:dyDescent="0.25">
      <c r="A5" s="59"/>
      <c r="E5" s="388" t="s">
        <v>113</v>
      </c>
      <c r="F5" s="388"/>
      <c r="G5" s="388"/>
      <c r="H5" s="388"/>
      <c r="I5" s="388"/>
    </row>
    <row r="6" spans="1:9" ht="19.5" x14ac:dyDescent="0.4">
      <c r="A6" s="60" t="s">
        <v>24</v>
      </c>
      <c r="E6" s="61" t="s">
        <v>218</v>
      </c>
      <c r="F6" s="62"/>
      <c r="G6" s="63" t="s">
        <v>39</v>
      </c>
      <c r="H6" s="64">
        <v>1304</v>
      </c>
    </row>
    <row r="7" spans="1:9" ht="8.25" customHeight="1" x14ac:dyDescent="0.4">
      <c r="A7" s="60"/>
      <c r="E7" s="388" t="s">
        <v>114</v>
      </c>
      <c r="F7" s="388"/>
      <c r="G7" s="388"/>
      <c r="H7" s="388"/>
      <c r="I7" s="388"/>
    </row>
    <row r="8" spans="1:9" ht="3.75" customHeight="1" x14ac:dyDescent="0.4">
      <c r="A8" s="60"/>
      <c r="E8" s="65"/>
      <c r="F8" s="65"/>
      <c r="G8" s="65"/>
      <c r="H8" s="63"/>
      <c r="I8" s="65"/>
    </row>
    <row r="9" spans="1:9" ht="35.25" customHeight="1" x14ac:dyDescent="0.2">
      <c r="F9" s="66"/>
    </row>
    <row r="10" spans="1:9" ht="18.75" x14ac:dyDescent="0.4">
      <c r="A10" s="67"/>
      <c r="B10" s="68"/>
      <c r="C10" s="68"/>
      <c r="D10" s="68"/>
      <c r="E10" s="69" t="s">
        <v>19</v>
      </c>
      <c r="F10" s="69" t="s">
        <v>22</v>
      </c>
      <c r="G10" s="70" t="s">
        <v>0</v>
      </c>
      <c r="H10" s="71" t="s">
        <v>17</v>
      </c>
      <c r="I10" s="71"/>
    </row>
    <row r="11" spans="1:9" ht="18.75" x14ac:dyDescent="0.4">
      <c r="A11" s="72"/>
      <c r="B11" s="72"/>
      <c r="C11" s="72"/>
      <c r="D11" s="72"/>
      <c r="E11" s="69" t="s">
        <v>20</v>
      </c>
      <c r="F11" s="69" t="s">
        <v>20</v>
      </c>
      <c r="G11" s="70" t="s">
        <v>18</v>
      </c>
      <c r="H11" s="73" t="s">
        <v>1</v>
      </c>
      <c r="I11" s="74" t="s">
        <v>16</v>
      </c>
    </row>
    <row r="12" spans="1:9" ht="15" x14ac:dyDescent="0.2">
      <c r="A12" s="72"/>
      <c r="B12" s="72"/>
      <c r="C12" s="72"/>
      <c r="D12" s="72"/>
      <c r="E12" s="69" t="s">
        <v>2</v>
      </c>
      <c r="F12" s="69" t="s">
        <v>2</v>
      </c>
      <c r="G12" s="75"/>
      <c r="H12" s="391" t="s">
        <v>299</v>
      </c>
      <c r="I12" s="391"/>
    </row>
    <row r="13" spans="1:9" ht="15" x14ac:dyDescent="0.2">
      <c r="A13" s="72"/>
      <c r="B13" s="72"/>
      <c r="C13" s="72"/>
      <c r="D13" s="72"/>
      <c r="E13" s="69"/>
      <c r="F13" s="69"/>
      <c r="G13" s="75"/>
      <c r="H13" s="25"/>
      <c r="I13" s="76"/>
    </row>
    <row r="14" spans="1:9" ht="18.75" x14ac:dyDescent="0.4">
      <c r="A14" s="77" t="s">
        <v>21</v>
      </c>
      <c r="B14" s="77"/>
      <c r="C14" s="78"/>
      <c r="D14" s="79"/>
      <c r="E14" s="80"/>
      <c r="F14" s="80"/>
      <c r="G14" s="81"/>
      <c r="H14" s="72"/>
      <c r="I14" s="72"/>
    </row>
    <row r="15" spans="1:9" ht="19.5" x14ac:dyDescent="0.4">
      <c r="A15" s="82" t="s">
        <v>3</v>
      </c>
      <c r="B15" s="77"/>
      <c r="C15" s="78"/>
      <c r="D15" s="79"/>
      <c r="E15" s="302">
        <v>1606000</v>
      </c>
      <c r="F15" s="303">
        <v>12137400</v>
      </c>
      <c r="G15" s="26">
        <f>H15+I15</f>
        <v>12126592.939999999</v>
      </c>
      <c r="H15" s="302">
        <v>12126592.939999999</v>
      </c>
      <c r="I15" s="302">
        <v>0</v>
      </c>
    </row>
    <row r="16" spans="1:9" ht="16.5" x14ac:dyDescent="0.35">
      <c r="A16" s="2"/>
      <c r="B16" s="68"/>
      <c r="C16" s="68"/>
      <c r="D16" s="68"/>
      <c r="E16" s="83"/>
      <c r="F16" s="83"/>
      <c r="G16" s="83"/>
      <c r="H16" s="83"/>
      <c r="I16" s="83"/>
    </row>
    <row r="17" spans="1:9" ht="19.5" x14ac:dyDescent="0.4">
      <c r="A17" s="82" t="s">
        <v>4</v>
      </c>
      <c r="B17" s="3"/>
      <c r="C17" s="3"/>
      <c r="D17" s="3"/>
      <c r="E17" s="302">
        <v>1606000</v>
      </c>
      <c r="F17" s="303">
        <v>12137400</v>
      </c>
      <c r="G17" s="26">
        <f>H17+I17</f>
        <v>12161661.25</v>
      </c>
      <c r="H17" s="302">
        <v>12161661.25</v>
      </c>
      <c r="I17" s="302">
        <v>0</v>
      </c>
    </row>
    <row r="18" spans="1:9" ht="18" x14ac:dyDescent="0.35">
      <c r="A18" s="2"/>
      <c r="B18" s="3"/>
      <c r="C18" s="3"/>
      <c r="D18" s="3"/>
      <c r="E18" s="26"/>
      <c r="F18" s="27"/>
      <c r="G18" s="26"/>
      <c r="H18" s="28"/>
      <c r="I18" s="28"/>
    </row>
    <row r="19" spans="1:9" ht="18" x14ac:dyDescent="0.35">
      <c r="A19" s="2"/>
      <c r="B19" s="3"/>
      <c r="C19" s="3"/>
      <c r="D19" s="3"/>
      <c r="E19" s="84"/>
      <c r="F19" s="84"/>
      <c r="G19" s="85"/>
      <c r="H19" s="1"/>
      <c r="I19" s="1"/>
    </row>
    <row r="20" spans="1:9" ht="19.5" x14ac:dyDescent="0.4">
      <c r="A20" s="86" t="s">
        <v>14</v>
      </c>
      <c r="B20" s="84"/>
      <c r="C20" s="84"/>
      <c r="D20" s="84"/>
      <c r="E20" s="84"/>
      <c r="F20" s="84"/>
      <c r="G20" s="87"/>
      <c r="H20" s="85"/>
      <c r="I20" s="85"/>
    </row>
    <row r="21" spans="1:9" ht="18" x14ac:dyDescent="0.35">
      <c r="A21" s="84"/>
      <c r="B21" s="84"/>
      <c r="C21" s="88" t="s">
        <v>115</v>
      </c>
      <c r="D21" s="84"/>
      <c r="E21" s="84"/>
      <c r="F21" s="84"/>
      <c r="G21" s="29">
        <f>H21+I21</f>
        <v>0</v>
      </c>
      <c r="H21" s="30">
        <v>0</v>
      </c>
      <c r="I21" s="30">
        <v>0</v>
      </c>
    </row>
    <row r="22" spans="1:9" ht="18" x14ac:dyDescent="0.35">
      <c r="A22" s="84"/>
      <c r="B22" s="84"/>
      <c r="C22" s="88"/>
      <c r="D22" s="84"/>
      <c r="E22" s="84"/>
      <c r="F22" s="84"/>
      <c r="G22" s="29"/>
      <c r="H22" s="30"/>
      <c r="I22" s="30"/>
    </row>
    <row r="23" spans="1:9" ht="22.5" x14ac:dyDescent="0.45">
      <c r="A23" s="89" t="s">
        <v>116</v>
      </c>
      <c r="B23" s="89"/>
      <c r="C23" s="90"/>
      <c r="D23" s="89"/>
      <c r="E23" s="89"/>
      <c r="F23" s="89"/>
      <c r="G23" s="91">
        <f>G17-G15-G21</f>
        <v>35068.310000000522</v>
      </c>
      <c r="H23" s="91">
        <f>H17-H15-H21</f>
        <v>35068.310000000522</v>
      </c>
      <c r="I23" s="91">
        <f>I17-I15-I21</f>
        <v>0</v>
      </c>
    </row>
    <row r="25" spans="1:9" x14ac:dyDescent="0.2">
      <c r="H25" s="92"/>
    </row>
    <row r="27" spans="1:9" ht="19.5" x14ac:dyDescent="0.4">
      <c r="A27" s="77" t="s">
        <v>5</v>
      </c>
      <c r="B27" s="77" t="s">
        <v>117</v>
      </c>
      <c r="C27" s="77"/>
      <c r="D27" s="3"/>
      <c r="E27" s="3"/>
      <c r="F27" s="72"/>
      <c r="G27" s="93">
        <f>SUM(G28:G30)</f>
        <v>35068.31</v>
      </c>
      <c r="H27" s="94"/>
      <c r="I27" s="95"/>
    </row>
    <row r="28" spans="1:9" ht="18.75" x14ac:dyDescent="0.4">
      <c r="A28" s="96"/>
      <c r="B28" s="96"/>
      <c r="C28" s="97" t="s">
        <v>28</v>
      </c>
      <c r="D28" s="98"/>
      <c r="E28" s="99"/>
      <c r="F28" s="92" t="s">
        <v>6</v>
      </c>
      <c r="G28" s="30">
        <v>0</v>
      </c>
      <c r="H28" s="94"/>
      <c r="I28" s="95"/>
    </row>
    <row r="29" spans="1:9" ht="18.75" x14ac:dyDescent="0.4">
      <c r="A29" s="96"/>
      <c r="B29" s="96"/>
      <c r="C29" s="97"/>
      <c r="D29" s="98"/>
      <c r="E29" s="99"/>
      <c r="F29" s="92" t="s">
        <v>7</v>
      </c>
      <c r="G29" s="30">
        <v>35068.31</v>
      </c>
      <c r="H29" s="94"/>
      <c r="I29" s="95"/>
    </row>
    <row r="30" spans="1:9" ht="18.75" x14ac:dyDescent="0.4">
      <c r="A30" s="96"/>
      <c r="B30" s="96"/>
      <c r="C30" s="97" t="s">
        <v>29</v>
      </c>
      <c r="D30" s="98"/>
      <c r="E30" s="99"/>
      <c r="F30" s="92" t="s">
        <v>235</v>
      </c>
      <c r="G30" s="100">
        <v>0</v>
      </c>
      <c r="H30" s="101"/>
      <c r="I30" s="95"/>
    </row>
    <row r="31" spans="1:9" x14ac:dyDescent="0.2">
      <c r="A31" s="396"/>
      <c r="B31" s="397"/>
      <c r="C31" s="397"/>
      <c r="D31" s="397"/>
      <c r="E31" s="397"/>
      <c r="F31" s="397"/>
      <c r="G31" s="397"/>
      <c r="H31" s="397"/>
      <c r="I31" s="397"/>
    </row>
    <row r="32" spans="1:9" x14ac:dyDescent="0.2">
      <c r="A32" s="397"/>
      <c r="B32" s="397"/>
      <c r="C32" s="397"/>
      <c r="D32" s="397"/>
      <c r="E32" s="397"/>
      <c r="F32" s="397"/>
      <c r="G32" s="397"/>
      <c r="H32" s="397"/>
      <c r="I32" s="397"/>
    </row>
    <row r="33" spans="1:10" x14ac:dyDescent="0.2">
      <c r="A33" s="397"/>
      <c r="B33" s="397"/>
      <c r="C33" s="397"/>
      <c r="D33" s="397"/>
      <c r="E33" s="397"/>
      <c r="F33" s="397"/>
      <c r="G33" s="397"/>
      <c r="H33" s="397"/>
      <c r="I33" s="397"/>
    </row>
    <row r="34" spans="1:10" ht="19.5" x14ac:dyDescent="0.4">
      <c r="A34" s="77" t="s">
        <v>30</v>
      </c>
      <c r="B34" s="77" t="s">
        <v>31</v>
      </c>
      <c r="C34" s="77"/>
      <c r="D34" s="103"/>
      <c r="E34" s="81"/>
      <c r="F34" s="3"/>
      <c r="G34" s="104"/>
      <c r="H34" s="95"/>
      <c r="I34" s="95"/>
    </row>
    <row r="35" spans="1:10" ht="18.75" x14ac:dyDescent="0.4">
      <c r="A35" s="77"/>
      <c r="B35" s="77"/>
      <c r="C35" s="77"/>
      <c r="D35" s="103"/>
      <c r="F35" s="105" t="s">
        <v>119</v>
      </c>
      <c r="G35" s="106" t="s">
        <v>0</v>
      </c>
      <c r="H35" s="72"/>
      <c r="I35" s="107" t="s">
        <v>120</v>
      </c>
    </row>
    <row r="36" spans="1:10" ht="16.5" x14ac:dyDescent="0.35">
      <c r="A36" s="108" t="s">
        <v>32</v>
      </c>
      <c r="B36" s="109"/>
      <c r="C36" s="2"/>
      <c r="D36" s="109"/>
      <c r="E36" s="81"/>
      <c r="F36" s="110">
        <v>0</v>
      </c>
      <c r="G36" s="110">
        <v>0</v>
      </c>
      <c r="H36" s="305"/>
      <c r="I36" s="111" t="s">
        <v>237</v>
      </c>
    </row>
    <row r="37" spans="1:10" ht="16.5" x14ac:dyDescent="0.35">
      <c r="A37" s="108" t="s">
        <v>121</v>
      </c>
      <c r="B37" s="109"/>
      <c r="C37" s="2"/>
      <c r="D37" s="112"/>
      <c r="E37" s="112"/>
      <c r="F37" s="110">
        <v>99000</v>
      </c>
      <c r="G37" s="110">
        <v>98967</v>
      </c>
      <c r="H37" s="305"/>
      <c r="I37" s="111">
        <f>G37/F37</f>
        <v>0.9996666666666667</v>
      </c>
    </row>
    <row r="38" spans="1:10" ht="16.5" x14ac:dyDescent="0.35">
      <c r="A38" s="108" t="s">
        <v>122</v>
      </c>
      <c r="B38" s="109"/>
      <c r="C38" s="2"/>
      <c r="D38" s="112"/>
      <c r="E38" s="112"/>
      <c r="F38" s="110">
        <v>0</v>
      </c>
      <c r="G38" s="110">
        <v>0</v>
      </c>
      <c r="H38" s="305"/>
      <c r="I38" s="114" t="s">
        <v>237</v>
      </c>
    </row>
    <row r="39" spans="1:10" ht="16.5" x14ac:dyDescent="0.35">
      <c r="A39" s="108" t="s">
        <v>232</v>
      </c>
      <c r="B39" s="109"/>
      <c r="C39" s="2"/>
      <c r="D39" s="81"/>
      <c r="E39" s="81"/>
      <c r="F39" s="110">
        <v>74000</v>
      </c>
      <c r="G39" s="110">
        <v>74000</v>
      </c>
      <c r="H39" s="305"/>
      <c r="I39" s="111">
        <f>G39/F39</f>
        <v>1</v>
      </c>
    </row>
    <row r="40" spans="1:10" ht="18" x14ac:dyDescent="0.35">
      <c r="A40" s="108" t="s">
        <v>233</v>
      </c>
      <c r="B40" s="115"/>
      <c r="C40" s="115"/>
      <c r="D40" s="81"/>
      <c r="E40" s="81"/>
      <c r="F40" s="116">
        <v>0</v>
      </c>
      <c r="G40" s="110">
        <v>0</v>
      </c>
      <c r="H40" s="305"/>
      <c r="I40" s="114" t="s">
        <v>237</v>
      </c>
    </row>
    <row r="41" spans="1:10" x14ac:dyDescent="0.2">
      <c r="A41" s="398"/>
      <c r="B41" s="398"/>
      <c r="C41" s="398"/>
      <c r="D41" s="398"/>
      <c r="E41" s="398"/>
      <c r="F41" s="398"/>
      <c r="G41" s="398"/>
      <c r="H41" s="398"/>
      <c r="I41" s="398"/>
      <c r="J41" s="58"/>
    </row>
    <row r="42" spans="1:10" ht="18" x14ac:dyDescent="0.35">
      <c r="A42" s="108"/>
      <c r="B42" s="115"/>
      <c r="C42" s="115"/>
      <c r="D42" s="81"/>
      <c r="E42" s="81"/>
      <c r="F42" s="116"/>
      <c r="G42" s="110"/>
      <c r="H42" s="94"/>
      <c r="I42" s="111"/>
    </row>
    <row r="43" spans="1:10" ht="19.5" thickBot="1" x14ac:dyDescent="0.45">
      <c r="A43" s="77" t="s">
        <v>11</v>
      </c>
      <c r="B43" s="77" t="s">
        <v>12</v>
      </c>
      <c r="C43" s="79"/>
      <c r="D43" s="81"/>
      <c r="E43" s="81"/>
      <c r="F43" s="118"/>
      <c r="G43" s="119"/>
      <c r="H43" s="394" t="s">
        <v>123</v>
      </c>
      <c r="I43" s="395"/>
    </row>
    <row r="44" spans="1:10" ht="18.75" thickTop="1" x14ac:dyDescent="0.35">
      <c r="A44" s="281"/>
      <c r="B44" s="282"/>
      <c r="C44" s="283"/>
      <c r="D44" s="282"/>
      <c r="E44" s="284" t="s">
        <v>297</v>
      </c>
      <c r="F44" s="285" t="s">
        <v>9</v>
      </c>
      <c r="G44" s="286" t="s">
        <v>10</v>
      </c>
      <c r="H44" s="287" t="s">
        <v>13</v>
      </c>
      <c r="I44" s="288" t="s">
        <v>124</v>
      </c>
    </row>
    <row r="45" spans="1:10" x14ac:dyDescent="0.2">
      <c r="A45" s="289"/>
      <c r="B45" s="290"/>
      <c r="C45" s="290"/>
      <c r="D45" s="290"/>
      <c r="E45" s="289"/>
      <c r="F45" s="390"/>
      <c r="G45" s="291"/>
      <c r="H45" s="292">
        <v>40908</v>
      </c>
      <c r="I45" s="293">
        <v>40908</v>
      </c>
    </row>
    <row r="46" spans="1:10" x14ac:dyDescent="0.2">
      <c r="A46" s="289"/>
      <c r="B46" s="290"/>
      <c r="C46" s="290"/>
      <c r="D46" s="290"/>
      <c r="E46" s="289"/>
      <c r="F46" s="390"/>
      <c r="G46" s="294"/>
      <c r="H46" s="294"/>
      <c r="I46" s="295"/>
    </row>
    <row r="47" spans="1:10" ht="13.5" thickBot="1" x14ac:dyDescent="0.25">
      <c r="A47" s="296"/>
      <c r="B47" s="297"/>
      <c r="C47" s="297"/>
      <c r="D47" s="297"/>
      <c r="E47" s="296"/>
      <c r="F47" s="298"/>
      <c r="G47" s="299"/>
      <c r="H47" s="299"/>
      <c r="I47" s="300"/>
    </row>
    <row r="48" spans="1:10" ht="13.5" thickTop="1" x14ac:dyDescent="0.2">
      <c r="A48" s="120"/>
      <c r="B48" s="121"/>
      <c r="C48" s="121" t="s">
        <v>6</v>
      </c>
      <c r="D48" s="121"/>
      <c r="E48" s="122">
        <v>83630</v>
      </c>
      <c r="F48" s="123">
        <v>0</v>
      </c>
      <c r="G48" s="124">
        <v>0</v>
      </c>
      <c r="H48" s="124">
        <f>E48+F48-G48</f>
        <v>83630</v>
      </c>
      <c r="I48" s="125">
        <f>H48</f>
        <v>83630</v>
      </c>
    </row>
    <row r="49" spans="1:9" x14ac:dyDescent="0.2">
      <c r="A49" s="126"/>
      <c r="B49" s="127"/>
      <c r="C49" s="127" t="s">
        <v>8</v>
      </c>
      <c r="D49" s="127"/>
      <c r="E49" s="128">
        <v>205678.67</v>
      </c>
      <c r="F49" s="129">
        <v>75930</v>
      </c>
      <c r="G49" s="130">
        <v>105525</v>
      </c>
      <c r="H49" s="130">
        <f>E49+F49-G49</f>
        <v>176083.67000000004</v>
      </c>
      <c r="I49" s="131">
        <v>180009.46</v>
      </c>
    </row>
    <row r="50" spans="1:9" x14ac:dyDescent="0.2">
      <c r="A50" s="126"/>
      <c r="B50" s="127"/>
      <c r="C50" s="127" t="s">
        <v>7</v>
      </c>
      <c r="D50" s="127"/>
      <c r="E50" s="128">
        <v>55979.69</v>
      </c>
      <c r="F50" s="129">
        <v>5066.9399999999996</v>
      </c>
      <c r="G50" s="130">
        <v>0</v>
      </c>
      <c r="H50" s="130">
        <f t="shared" ref="H50:H51" si="0">E50+F50-G50</f>
        <v>61046.630000000005</v>
      </c>
      <c r="I50" s="131">
        <f>H50</f>
        <v>61046.630000000005</v>
      </c>
    </row>
    <row r="51" spans="1:9" x14ac:dyDescent="0.2">
      <c r="A51" s="126"/>
      <c r="B51" s="127"/>
      <c r="C51" s="127" t="s">
        <v>15</v>
      </c>
      <c r="D51" s="127"/>
      <c r="E51" s="128">
        <v>96628.6</v>
      </c>
      <c r="F51" s="129">
        <v>98967</v>
      </c>
      <c r="G51" s="130">
        <v>74000</v>
      </c>
      <c r="H51" s="130">
        <f t="shared" si="0"/>
        <v>121595.6</v>
      </c>
      <c r="I51" s="131">
        <f>H51</f>
        <v>121595.6</v>
      </c>
    </row>
    <row r="52" spans="1:9" ht="18.75" thickBot="1" x14ac:dyDescent="0.4">
      <c r="A52" s="132" t="s">
        <v>2</v>
      </c>
      <c r="B52" s="133"/>
      <c r="C52" s="133"/>
      <c r="D52" s="133"/>
      <c r="E52" s="134">
        <f>E48+E49+E50+E51</f>
        <v>441916.96000000008</v>
      </c>
      <c r="F52" s="135">
        <f>F48+F49+F50+F51</f>
        <v>179963.94</v>
      </c>
      <c r="G52" s="135">
        <f>G48+G49+G50+G51</f>
        <v>179525</v>
      </c>
      <c r="H52" s="135">
        <f>H48+H49+H50+H51</f>
        <v>442355.9</v>
      </c>
      <c r="I52" s="136">
        <f>I48+I49+I50+I51</f>
        <v>446281.68999999994</v>
      </c>
    </row>
    <row r="53" spans="1:9" ht="18.75" thickTop="1" x14ac:dyDescent="0.35">
      <c r="A53" s="137"/>
      <c r="B53" s="115"/>
      <c r="C53" s="115"/>
      <c r="D53" s="81"/>
      <c r="E53" s="81"/>
      <c r="F53" s="118"/>
      <c r="G53" s="119"/>
      <c r="H53" s="138"/>
      <c r="I53" s="138"/>
    </row>
    <row r="54" spans="1:9" ht="18" x14ac:dyDescent="0.35">
      <c r="A54" s="137"/>
      <c r="B54" s="115"/>
      <c r="C54" s="115"/>
      <c r="D54" s="81"/>
      <c r="E54" s="81"/>
      <c r="F54" s="118"/>
      <c r="G54" s="139"/>
      <c r="H54" s="140"/>
      <c r="I54" s="140"/>
    </row>
    <row r="55" spans="1:9" ht="18" x14ac:dyDescent="0.35">
      <c r="A55" s="141"/>
      <c r="B55" s="142"/>
      <c r="C55" s="142"/>
      <c r="D55" s="143"/>
      <c r="E55" s="143"/>
      <c r="F55" s="140"/>
      <c r="G55" s="140"/>
      <c r="H55" s="140"/>
      <c r="I55" s="140"/>
    </row>
    <row r="56" spans="1:9" x14ac:dyDescent="0.2">
      <c r="A56" s="144"/>
      <c r="B56" s="144"/>
      <c r="C56" s="144"/>
      <c r="D56" s="144"/>
      <c r="E56" s="144"/>
      <c r="F56" s="144"/>
      <c r="G56" s="144"/>
      <c r="H56" s="144"/>
      <c r="I56" s="144"/>
    </row>
    <row r="57" spans="1:9" x14ac:dyDescent="0.2">
      <c r="A57" s="144"/>
      <c r="B57" s="144"/>
      <c r="C57" s="144"/>
      <c r="D57" s="144"/>
      <c r="E57" s="144"/>
      <c r="F57" s="144"/>
      <c r="G57" s="144"/>
      <c r="H57" s="144"/>
      <c r="I57" s="144"/>
    </row>
  </sheetData>
  <mergeCells count="11">
    <mergeCell ref="A41:I41"/>
    <mergeCell ref="A31:I33"/>
    <mergeCell ref="H43:I43"/>
    <mergeCell ref="F45:F46"/>
    <mergeCell ref="A2:D2"/>
    <mergeCell ref="E2:I2"/>
    <mergeCell ref="E4:I4"/>
    <mergeCell ref="H12:I12"/>
    <mergeCell ref="E3:I3"/>
    <mergeCell ref="E5:I5"/>
    <mergeCell ref="E7:I7"/>
  </mergeCells>
  <phoneticPr fontId="10" type="noConversion"/>
  <printOptions horizontalCentered="1"/>
  <pageMargins left="0.78740157480314965" right="0" top="0.59055118110236227" bottom="0.39370078740157483" header="0.51181102362204722" footer="0.51181102362204722"/>
  <pageSetup paperSize="9" scale="85" firstPageNumber="325" orientation="portrait" useFirstPageNumber="1" r:id="rId1"/>
  <headerFooter alignWithMargins="0">
    <oddFooter>&amp;L&amp;"Arial,Kurzíva"&amp;9Zastupitelstvo Olomouckého kraje 29.6.2012
5.- Rozpočet Olomouckého kraje 2011-závěrečný účet 
Příloha č.14: Financování hospodaření příspěvkových organizací Olomouckého kraje&amp;R&amp;"Arial,Kurzíva"&amp;9Strana &amp;P (celkem 470)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/>
  <dimension ref="A1:J58"/>
  <sheetViews>
    <sheetView topLeftCell="A16" zoomScale="110" zoomScaleNormal="110" workbookViewId="0">
      <selection activeCell="H41" sqref="H41"/>
    </sheetView>
  </sheetViews>
  <sheetFormatPr defaultRowHeight="12.75" x14ac:dyDescent="0.2"/>
  <cols>
    <col min="1" max="1" width="7.5703125" style="55" customWidth="1"/>
    <col min="2" max="2" width="2.5703125" style="55" customWidth="1"/>
    <col min="3" max="3" width="8.42578125" style="55" customWidth="1"/>
    <col min="4" max="4" width="8.28515625" style="55" customWidth="1"/>
    <col min="5" max="5" width="14.7109375" style="55" customWidth="1"/>
    <col min="6" max="6" width="15.5703125" style="55" customWidth="1"/>
    <col min="7" max="8" width="14.7109375" style="55" customWidth="1"/>
    <col min="9" max="9" width="15.140625" style="55" customWidth="1"/>
    <col min="10" max="10" width="18.85546875" style="56" customWidth="1"/>
    <col min="11" max="11" width="17.28515625" style="56" customWidth="1"/>
    <col min="12" max="16384" width="9.140625" style="56"/>
  </cols>
  <sheetData>
    <row r="1" spans="1:9" ht="19.5" x14ac:dyDescent="0.4">
      <c r="A1" s="53" t="s">
        <v>26</v>
      </c>
      <c r="B1" s="54"/>
      <c r="C1" s="54"/>
      <c r="D1" s="54"/>
    </row>
    <row r="2" spans="1:9" ht="19.5" x14ac:dyDescent="0.4">
      <c r="A2" s="385" t="s">
        <v>112</v>
      </c>
      <c r="B2" s="385"/>
      <c r="C2" s="385"/>
      <c r="D2" s="385"/>
      <c r="E2" s="386" t="s">
        <v>53</v>
      </c>
      <c r="F2" s="387"/>
      <c r="G2" s="387"/>
      <c r="H2" s="387"/>
      <c r="I2" s="387"/>
    </row>
    <row r="3" spans="1:9" ht="9.75" customHeight="1" x14ac:dyDescent="0.4">
      <c r="A3" s="57"/>
      <c r="B3" s="57"/>
      <c r="C3" s="57"/>
      <c r="D3" s="57"/>
      <c r="E3" s="388" t="s">
        <v>113</v>
      </c>
      <c r="F3" s="388"/>
      <c r="G3" s="388"/>
      <c r="H3" s="388"/>
      <c r="I3" s="388"/>
    </row>
    <row r="4" spans="1:9" ht="15.75" x14ac:dyDescent="0.25">
      <c r="A4" s="59" t="s">
        <v>27</v>
      </c>
      <c r="E4" s="401" t="s">
        <v>144</v>
      </c>
      <c r="F4" s="401"/>
      <c r="G4" s="401"/>
      <c r="H4" s="401"/>
      <c r="I4" s="401"/>
    </row>
    <row r="5" spans="1:9" ht="9.75" customHeight="1" x14ac:dyDescent="0.25">
      <c r="A5" s="59"/>
      <c r="E5" s="388" t="s">
        <v>113</v>
      </c>
      <c r="F5" s="388"/>
      <c r="G5" s="388"/>
      <c r="H5" s="388"/>
      <c r="I5" s="388"/>
    </row>
    <row r="6" spans="1:9" ht="19.5" x14ac:dyDescent="0.4">
      <c r="A6" s="60" t="s">
        <v>24</v>
      </c>
      <c r="E6" s="177">
        <v>70631174</v>
      </c>
      <c r="F6" s="62"/>
      <c r="G6" s="63" t="s">
        <v>39</v>
      </c>
      <c r="H6" s="64">
        <v>1010</v>
      </c>
    </row>
    <row r="7" spans="1:9" ht="7.5" customHeight="1" x14ac:dyDescent="0.4">
      <c r="A7" s="60"/>
      <c r="E7" s="388" t="s">
        <v>114</v>
      </c>
      <c r="F7" s="388"/>
      <c r="G7" s="388"/>
      <c r="H7" s="388"/>
      <c r="I7" s="388"/>
    </row>
    <row r="8" spans="1:9" ht="3.75" customHeight="1" x14ac:dyDescent="0.4">
      <c r="A8" s="60"/>
      <c r="E8" s="65"/>
      <c r="F8" s="65"/>
      <c r="G8" s="65"/>
      <c r="H8" s="63"/>
      <c r="I8" s="65"/>
    </row>
    <row r="9" spans="1:9" ht="38.25" customHeight="1" x14ac:dyDescent="0.2">
      <c r="F9" s="66"/>
    </row>
    <row r="10" spans="1:9" ht="18.75" x14ac:dyDescent="0.4">
      <c r="A10" s="67"/>
      <c r="B10" s="68"/>
      <c r="C10" s="68"/>
      <c r="D10" s="68"/>
      <c r="E10" s="69" t="s">
        <v>19</v>
      </c>
      <c r="F10" s="69" t="s">
        <v>22</v>
      </c>
      <c r="G10" s="70" t="s">
        <v>0</v>
      </c>
      <c r="H10" s="71" t="s">
        <v>17</v>
      </c>
      <c r="I10" s="71"/>
    </row>
    <row r="11" spans="1:9" ht="18.75" x14ac:dyDescent="0.4">
      <c r="A11" s="72"/>
      <c r="B11" s="72"/>
      <c r="C11" s="72"/>
      <c r="D11" s="72"/>
      <c r="E11" s="69" t="s">
        <v>20</v>
      </c>
      <c r="F11" s="69" t="s">
        <v>20</v>
      </c>
      <c r="G11" s="70" t="s">
        <v>18</v>
      </c>
      <c r="H11" s="73" t="s">
        <v>1</v>
      </c>
      <c r="I11" s="74" t="s">
        <v>16</v>
      </c>
    </row>
    <row r="12" spans="1:9" ht="15" x14ac:dyDescent="0.2">
      <c r="A12" s="72"/>
      <c r="B12" s="72"/>
      <c r="C12" s="72"/>
      <c r="D12" s="72"/>
      <c r="E12" s="69" t="s">
        <v>2</v>
      </c>
      <c r="F12" s="69" t="s">
        <v>2</v>
      </c>
      <c r="G12" s="75"/>
      <c r="H12" s="391" t="s">
        <v>299</v>
      </c>
      <c r="I12" s="391"/>
    </row>
    <row r="13" spans="1:9" ht="15" x14ac:dyDescent="0.2">
      <c r="A13" s="72"/>
      <c r="B13" s="72"/>
      <c r="C13" s="72"/>
      <c r="D13" s="72"/>
      <c r="E13" s="69"/>
      <c r="F13" s="69"/>
      <c r="G13" s="75"/>
      <c r="H13" s="25"/>
      <c r="I13" s="76"/>
    </row>
    <row r="14" spans="1:9" ht="18.75" x14ac:dyDescent="0.4">
      <c r="A14" s="77" t="s">
        <v>21</v>
      </c>
      <c r="B14" s="77"/>
      <c r="C14" s="78"/>
      <c r="D14" s="79"/>
      <c r="E14" s="80"/>
      <c r="F14" s="80"/>
      <c r="G14" s="81"/>
      <c r="H14" s="72"/>
      <c r="I14" s="72"/>
    </row>
    <row r="15" spans="1:9" ht="19.5" x14ac:dyDescent="0.4">
      <c r="A15" s="82" t="s">
        <v>3</v>
      </c>
      <c r="B15" s="77"/>
      <c r="C15" s="78"/>
      <c r="D15" s="79"/>
      <c r="E15" s="302">
        <v>589000</v>
      </c>
      <c r="F15" s="303">
        <v>6740787.5999999996</v>
      </c>
      <c r="G15" s="26">
        <f>H15+I15</f>
        <v>6719280.9900000002</v>
      </c>
      <c r="H15" s="302">
        <v>6719280.9900000002</v>
      </c>
      <c r="I15" s="302">
        <v>0</v>
      </c>
    </row>
    <row r="16" spans="1:9" ht="16.5" x14ac:dyDescent="0.35">
      <c r="A16" s="2"/>
      <c r="B16" s="68"/>
      <c r="C16" s="68"/>
      <c r="D16" s="68"/>
      <c r="E16" s="83"/>
      <c r="F16" s="83"/>
      <c r="G16" s="83"/>
      <c r="H16" s="83"/>
      <c r="I16" s="83"/>
    </row>
    <row r="17" spans="1:9" ht="19.5" x14ac:dyDescent="0.4">
      <c r="A17" s="82" t="s">
        <v>4</v>
      </c>
      <c r="B17" s="3"/>
      <c r="C17" s="3"/>
      <c r="D17" s="3"/>
      <c r="E17" s="302">
        <v>589000</v>
      </c>
      <c r="F17" s="303">
        <v>6789492.1900000004</v>
      </c>
      <c r="G17" s="26">
        <f>H17+I17</f>
        <v>6735575.9900000002</v>
      </c>
      <c r="H17" s="302">
        <v>6735575.9900000002</v>
      </c>
      <c r="I17" s="302">
        <v>0</v>
      </c>
    </row>
    <row r="18" spans="1:9" ht="18" x14ac:dyDescent="0.35">
      <c r="A18" s="2"/>
      <c r="B18" s="3"/>
      <c r="C18" s="3"/>
      <c r="D18" s="3"/>
      <c r="E18" s="26"/>
      <c r="F18" s="27"/>
      <c r="G18" s="26"/>
      <c r="H18" s="28"/>
      <c r="I18" s="28"/>
    </row>
    <row r="19" spans="1:9" ht="18" x14ac:dyDescent="0.35">
      <c r="A19" s="2"/>
      <c r="B19" s="3"/>
      <c r="C19" s="3"/>
      <c r="D19" s="3"/>
      <c r="E19" s="84"/>
      <c r="F19" s="84"/>
      <c r="G19" s="85"/>
      <c r="H19" s="1"/>
      <c r="I19" s="1"/>
    </row>
    <row r="20" spans="1:9" ht="19.5" x14ac:dyDescent="0.4">
      <c r="A20" s="86" t="s">
        <v>14</v>
      </c>
      <c r="B20" s="84"/>
      <c r="C20" s="84"/>
      <c r="D20" s="84"/>
      <c r="E20" s="84"/>
      <c r="F20" s="84"/>
      <c r="G20" s="87"/>
      <c r="H20" s="85"/>
      <c r="I20" s="85"/>
    </row>
    <row r="21" spans="1:9" ht="18" x14ac:dyDescent="0.35">
      <c r="A21" s="84"/>
      <c r="B21" s="84"/>
      <c r="C21" s="88" t="s">
        <v>115</v>
      </c>
      <c r="D21" s="84"/>
      <c r="E21" s="84"/>
      <c r="F21" s="84"/>
      <c r="G21" s="29">
        <f>H21+I21</f>
        <v>0</v>
      </c>
      <c r="H21" s="30">
        <v>0</v>
      </c>
      <c r="I21" s="30">
        <v>0</v>
      </c>
    </row>
    <row r="22" spans="1:9" ht="18" x14ac:dyDescent="0.35">
      <c r="A22" s="84"/>
      <c r="B22" s="84"/>
      <c r="C22" s="88"/>
      <c r="D22" s="84"/>
      <c r="E22" s="84"/>
      <c r="F22" s="84"/>
      <c r="G22" s="29"/>
      <c r="H22" s="30"/>
      <c r="I22" s="30"/>
    </row>
    <row r="23" spans="1:9" ht="22.5" x14ac:dyDescent="0.45">
      <c r="A23" s="89" t="s">
        <v>116</v>
      </c>
      <c r="B23" s="89"/>
      <c r="C23" s="90"/>
      <c r="D23" s="89"/>
      <c r="E23" s="89"/>
      <c r="F23" s="89"/>
      <c r="G23" s="91">
        <f>G17-G15-G21</f>
        <v>16295</v>
      </c>
      <c r="H23" s="91">
        <f>H17-H15-H21</f>
        <v>16295</v>
      </c>
      <c r="I23" s="91">
        <f>I17-I15-I21</f>
        <v>0</v>
      </c>
    </row>
    <row r="25" spans="1:9" x14ac:dyDescent="0.2">
      <c r="H25" s="92"/>
    </row>
    <row r="27" spans="1:9" ht="19.5" x14ac:dyDescent="0.4">
      <c r="A27" s="77" t="s">
        <v>5</v>
      </c>
      <c r="B27" s="77" t="s">
        <v>117</v>
      </c>
      <c r="C27" s="77"/>
      <c r="D27" s="3"/>
      <c r="E27" s="3"/>
      <c r="F27" s="72"/>
      <c r="G27" s="93">
        <f>SUM(G28:G30)</f>
        <v>16295</v>
      </c>
      <c r="H27" s="94"/>
      <c r="I27" s="95"/>
    </row>
    <row r="28" spans="1:9" ht="18.75" x14ac:dyDescent="0.4">
      <c r="A28" s="96"/>
      <c r="B28" s="96"/>
      <c r="C28" s="97" t="s">
        <v>28</v>
      </c>
      <c r="D28" s="98"/>
      <c r="E28" s="99"/>
      <c r="F28" s="92" t="s">
        <v>6</v>
      </c>
      <c r="G28" s="30">
        <v>1000</v>
      </c>
      <c r="H28" s="94"/>
      <c r="I28" s="95"/>
    </row>
    <row r="29" spans="1:9" ht="18.75" x14ac:dyDescent="0.4">
      <c r="A29" s="96"/>
      <c r="B29" s="96"/>
      <c r="C29" s="97"/>
      <c r="D29" s="98"/>
      <c r="E29" s="99"/>
      <c r="F29" s="92" t="s">
        <v>7</v>
      </c>
      <c r="G29" s="30">
        <v>15295</v>
      </c>
      <c r="H29" s="94"/>
      <c r="I29" s="95"/>
    </row>
    <row r="30" spans="1:9" ht="18.75" x14ac:dyDescent="0.4">
      <c r="A30" s="96"/>
      <c r="B30" s="96"/>
      <c r="C30" s="97" t="s">
        <v>29</v>
      </c>
      <c r="D30" s="98"/>
      <c r="E30" s="99"/>
      <c r="F30" s="92" t="s">
        <v>235</v>
      </c>
      <c r="G30" s="100">
        <v>0</v>
      </c>
      <c r="H30" s="101"/>
      <c r="I30" s="95"/>
    </row>
    <row r="31" spans="1:9" x14ac:dyDescent="0.2">
      <c r="A31" s="399"/>
      <c r="B31" s="400"/>
      <c r="C31" s="400"/>
      <c r="D31" s="400"/>
      <c r="E31" s="400"/>
      <c r="F31" s="400"/>
      <c r="G31" s="400"/>
      <c r="H31" s="400"/>
      <c r="I31" s="400"/>
    </row>
    <row r="32" spans="1:9" x14ac:dyDescent="0.2">
      <c r="A32" s="400"/>
      <c r="B32" s="400"/>
      <c r="C32" s="400"/>
      <c r="D32" s="400"/>
      <c r="E32" s="400"/>
      <c r="F32" s="400"/>
      <c r="G32" s="400"/>
      <c r="H32" s="400"/>
      <c r="I32" s="400"/>
    </row>
    <row r="33" spans="1:10" x14ac:dyDescent="0.2">
      <c r="A33" s="400"/>
      <c r="B33" s="400"/>
      <c r="C33" s="400"/>
      <c r="D33" s="400"/>
      <c r="E33" s="400"/>
      <c r="F33" s="400"/>
      <c r="G33" s="400"/>
      <c r="H33" s="400"/>
      <c r="I33" s="400"/>
    </row>
    <row r="34" spans="1:10" x14ac:dyDescent="0.2">
      <c r="A34" s="172"/>
      <c r="B34" s="172"/>
      <c r="C34" s="172"/>
      <c r="D34" s="172"/>
      <c r="E34" s="172"/>
      <c r="F34" s="172"/>
      <c r="G34" s="172"/>
      <c r="H34" s="172"/>
      <c r="I34" s="172"/>
    </row>
    <row r="35" spans="1:10" ht="19.5" x14ac:dyDescent="0.4">
      <c r="A35" s="77" t="s">
        <v>30</v>
      </c>
      <c r="B35" s="77" t="s">
        <v>31</v>
      </c>
      <c r="C35" s="77"/>
      <c r="D35" s="103"/>
      <c r="E35" s="81"/>
      <c r="F35" s="3"/>
      <c r="G35" s="104"/>
      <c r="H35" s="95"/>
      <c r="I35" s="95"/>
    </row>
    <row r="36" spans="1:10" ht="18.75" x14ac:dyDescent="0.4">
      <c r="A36" s="77"/>
      <c r="B36" s="77"/>
      <c r="C36" s="77"/>
      <c r="D36" s="103"/>
      <c r="F36" s="105" t="s">
        <v>119</v>
      </c>
      <c r="G36" s="106" t="s">
        <v>0</v>
      </c>
      <c r="H36" s="72"/>
      <c r="I36" s="107" t="s">
        <v>120</v>
      </c>
    </row>
    <row r="37" spans="1:10" ht="16.5" x14ac:dyDescent="0.35">
      <c r="A37" s="108" t="s">
        <v>32</v>
      </c>
      <c r="B37" s="109"/>
      <c r="C37" s="2"/>
      <c r="D37" s="109"/>
      <c r="E37" s="81"/>
      <c r="F37" s="110">
        <v>0</v>
      </c>
      <c r="G37" s="110">
        <v>0</v>
      </c>
      <c r="H37" s="305"/>
      <c r="I37" s="111" t="s">
        <v>237</v>
      </c>
    </row>
    <row r="38" spans="1:10" ht="16.5" x14ac:dyDescent="0.35">
      <c r="A38" s="108" t="s">
        <v>121</v>
      </c>
      <c r="B38" s="109"/>
      <c r="C38" s="2"/>
      <c r="D38" s="112"/>
      <c r="E38" s="112"/>
      <c r="F38" s="110">
        <v>5000</v>
      </c>
      <c r="G38" s="110">
        <v>5059</v>
      </c>
      <c r="H38" s="305"/>
      <c r="I38" s="111">
        <f>G38/F38</f>
        <v>1.0118</v>
      </c>
      <c r="J38" s="157"/>
    </row>
    <row r="39" spans="1:10" ht="16.5" x14ac:dyDescent="0.35">
      <c r="A39" s="108" t="s">
        <v>122</v>
      </c>
      <c r="B39" s="109"/>
      <c r="C39" s="2"/>
      <c r="D39" s="112"/>
      <c r="E39" s="112"/>
      <c r="F39" s="110">
        <v>0</v>
      </c>
      <c r="G39" s="110">
        <v>0</v>
      </c>
      <c r="H39" s="305"/>
      <c r="I39" s="114" t="s">
        <v>237</v>
      </c>
    </row>
    <row r="40" spans="1:10" ht="16.5" x14ac:dyDescent="0.35">
      <c r="A40" s="108" t="s">
        <v>232</v>
      </c>
      <c r="B40" s="109"/>
      <c r="C40" s="2"/>
      <c r="D40" s="81"/>
      <c r="E40" s="81"/>
      <c r="F40" s="110">
        <v>4000</v>
      </c>
      <c r="G40" s="110">
        <v>4000</v>
      </c>
      <c r="H40" s="305"/>
      <c r="I40" s="111">
        <f>G40/F40</f>
        <v>1</v>
      </c>
    </row>
    <row r="41" spans="1:10" ht="18" x14ac:dyDescent="0.35">
      <c r="A41" s="108" t="s">
        <v>233</v>
      </c>
      <c r="B41" s="151"/>
      <c r="C41" s="151"/>
      <c r="D41" s="152"/>
      <c r="E41" s="152"/>
      <c r="F41" s="153">
        <v>0</v>
      </c>
      <c r="G41" s="154">
        <v>0</v>
      </c>
      <c r="H41" s="305"/>
      <c r="I41" s="114" t="s">
        <v>237</v>
      </c>
      <c r="J41" s="58"/>
    </row>
    <row r="42" spans="1:10" x14ac:dyDescent="0.2">
      <c r="A42" s="307" t="s">
        <v>300</v>
      </c>
      <c r="B42" s="306"/>
      <c r="C42" s="306"/>
      <c r="D42" s="306"/>
      <c r="E42" s="306"/>
      <c r="F42" s="306"/>
      <c r="G42" s="306"/>
      <c r="H42" s="306"/>
      <c r="I42" s="306"/>
    </row>
    <row r="43" spans="1:10" x14ac:dyDescent="0.2">
      <c r="A43" s="247"/>
      <c r="B43" s="247"/>
      <c r="C43" s="247"/>
      <c r="D43" s="247"/>
      <c r="E43" s="247"/>
      <c r="F43" s="247"/>
      <c r="G43" s="247"/>
      <c r="H43" s="247"/>
      <c r="I43" s="247"/>
    </row>
    <row r="44" spans="1:10" ht="19.5" thickBot="1" x14ac:dyDescent="0.45">
      <c r="A44" s="77" t="s">
        <v>11</v>
      </c>
      <c r="B44" s="77" t="s">
        <v>12</v>
      </c>
      <c r="C44" s="79"/>
      <c r="D44" s="81"/>
      <c r="E44" s="81"/>
      <c r="F44" s="118"/>
      <c r="G44" s="119"/>
      <c r="H44" s="394" t="s">
        <v>123</v>
      </c>
      <c r="I44" s="395"/>
    </row>
    <row r="45" spans="1:10" ht="18.75" thickTop="1" x14ac:dyDescent="0.35">
      <c r="A45" s="281"/>
      <c r="B45" s="282"/>
      <c r="C45" s="283"/>
      <c r="D45" s="282"/>
      <c r="E45" s="284" t="s">
        <v>297</v>
      </c>
      <c r="F45" s="285" t="s">
        <v>9</v>
      </c>
      <c r="G45" s="286" t="s">
        <v>10</v>
      </c>
      <c r="H45" s="287" t="s">
        <v>13</v>
      </c>
      <c r="I45" s="288" t="s">
        <v>124</v>
      </c>
    </row>
    <row r="46" spans="1:10" x14ac:dyDescent="0.2">
      <c r="A46" s="289"/>
      <c r="B46" s="290"/>
      <c r="C46" s="290"/>
      <c r="D46" s="290"/>
      <c r="E46" s="289"/>
      <c r="F46" s="390"/>
      <c r="G46" s="291"/>
      <c r="H46" s="292">
        <v>40908</v>
      </c>
      <c r="I46" s="293">
        <v>40908</v>
      </c>
    </row>
    <row r="47" spans="1:10" x14ac:dyDescent="0.2">
      <c r="A47" s="289"/>
      <c r="B47" s="290"/>
      <c r="C47" s="290"/>
      <c r="D47" s="290"/>
      <c r="E47" s="289"/>
      <c r="F47" s="390"/>
      <c r="G47" s="294"/>
      <c r="H47" s="294"/>
      <c r="I47" s="295"/>
    </row>
    <row r="48" spans="1:10" ht="13.5" thickBot="1" x14ac:dyDescent="0.25">
      <c r="A48" s="296"/>
      <c r="B48" s="297"/>
      <c r="C48" s="297"/>
      <c r="D48" s="297"/>
      <c r="E48" s="296"/>
      <c r="F48" s="298"/>
      <c r="G48" s="299"/>
      <c r="H48" s="299"/>
      <c r="I48" s="300"/>
    </row>
    <row r="49" spans="1:9" ht="13.5" thickTop="1" x14ac:dyDescent="0.2">
      <c r="A49" s="120"/>
      <c r="B49" s="121"/>
      <c r="C49" s="121" t="s">
        <v>6</v>
      </c>
      <c r="D49" s="121"/>
      <c r="E49" s="122">
        <v>21500</v>
      </c>
      <c r="F49" s="123">
        <v>0</v>
      </c>
      <c r="G49" s="124">
        <v>0</v>
      </c>
      <c r="H49" s="124">
        <f>E49+F49-G49</f>
        <v>21500</v>
      </c>
      <c r="I49" s="125">
        <f>H49</f>
        <v>21500</v>
      </c>
    </row>
    <row r="50" spans="1:9" x14ac:dyDescent="0.2">
      <c r="A50" s="126"/>
      <c r="B50" s="127"/>
      <c r="C50" s="127" t="s">
        <v>8</v>
      </c>
      <c r="D50" s="127"/>
      <c r="E50" s="128">
        <v>37037.11</v>
      </c>
      <c r="F50" s="129">
        <v>42297</v>
      </c>
      <c r="G50" s="130">
        <v>63944</v>
      </c>
      <c r="H50" s="130">
        <f>E50+F50-G50</f>
        <v>15390.11</v>
      </c>
      <c r="I50" s="131">
        <f>H50</f>
        <v>15390.11</v>
      </c>
    </row>
    <row r="51" spans="1:9" x14ac:dyDescent="0.2">
      <c r="A51" s="126"/>
      <c r="B51" s="127"/>
      <c r="C51" s="127" t="s">
        <v>7</v>
      </c>
      <c r="D51" s="127"/>
      <c r="E51" s="128">
        <v>160092.56</v>
      </c>
      <c r="F51" s="129">
        <f>38806.77+121285.79+53902.2</f>
        <v>213994.76</v>
      </c>
      <c r="G51" s="130">
        <v>160092.56</v>
      </c>
      <c r="H51" s="130">
        <f t="shared" ref="H51:H52" si="0">E51+F51-G51</f>
        <v>213994.76</v>
      </c>
      <c r="I51" s="131">
        <f>H51</f>
        <v>213994.76</v>
      </c>
    </row>
    <row r="52" spans="1:9" x14ac:dyDescent="0.2">
      <c r="A52" s="126"/>
      <c r="B52" s="127"/>
      <c r="C52" s="127" t="s">
        <v>15</v>
      </c>
      <c r="D52" s="127"/>
      <c r="E52" s="128">
        <v>81061.100000000006</v>
      </c>
      <c r="F52" s="129">
        <v>5059</v>
      </c>
      <c r="G52" s="130">
        <v>4000</v>
      </c>
      <c r="H52" s="130">
        <f t="shared" si="0"/>
        <v>82120.100000000006</v>
      </c>
      <c r="I52" s="131">
        <f>H52</f>
        <v>82120.100000000006</v>
      </c>
    </row>
    <row r="53" spans="1:9" ht="18.75" thickBot="1" x14ac:dyDescent="0.4">
      <c r="A53" s="132" t="s">
        <v>2</v>
      </c>
      <c r="B53" s="133"/>
      <c r="C53" s="133"/>
      <c r="D53" s="133"/>
      <c r="E53" s="134">
        <f>E49+E50+E51+E52</f>
        <v>299690.77</v>
      </c>
      <c r="F53" s="135">
        <f>F49+F50+F51+F52</f>
        <v>261350.76</v>
      </c>
      <c r="G53" s="135">
        <f>G49+G50+G51+G52</f>
        <v>228036.56</v>
      </c>
      <c r="H53" s="135">
        <f>H49+H50+H51+H52</f>
        <v>333004.96999999997</v>
      </c>
      <c r="I53" s="136">
        <f>I49+I50+I51+I52</f>
        <v>333004.96999999997</v>
      </c>
    </row>
    <row r="54" spans="1:9" ht="18.75" thickTop="1" x14ac:dyDescent="0.35">
      <c r="A54" s="137"/>
      <c r="B54" s="115"/>
      <c r="C54" s="115"/>
      <c r="D54" s="81"/>
      <c r="E54" s="81"/>
      <c r="F54" s="118"/>
      <c r="G54" s="119"/>
      <c r="H54" s="138"/>
      <c r="I54" s="138"/>
    </row>
    <row r="55" spans="1:9" ht="18" x14ac:dyDescent="0.35">
      <c r="A55" s="137"/>
      <c r="B55" s="115"/>
      <c r="C55" s="115"/>
      <c r="D55" s="81"/>
      <c r="E55" s="81"/>
      <c r="F55" s="118"/>
      <c r="G55" s="139"/>
      <c r="H55" s="140"/>
      <c r="I55" s="140"/>
    </row>
    <row r="56" spans="1:9" ht="18" x14ac:dyDescent="0.35">
      <c r="A56" s="141"/>
      <c r="B56" s="142"/>
      <c r="C56" s="142"/>
      <c r="D56" s="143"/>
      <c r="E56" s="143"/>
      <c r="F56" s="140"/>
      <c r="G56" s="140"/>
      <c r="H56" s="140"/>
      <c r="I56" s="140"/>
    </row>
    <row r="57" spans="1:9" x14ac:dyDescent="0.2">
      <c r="A57" s="144"/>
      <c r="B57" s="144"/>
      <c r="C57" s="144"/>
      <c r="D57" s="144"/>
      <c r="E57" s="144"/>
      <c r="F57" s="144"/>
      <c r="G57" s="144"/>
      <c r="H57" s="144"/>
      <c r="I57" s="144"/>
    </row>
    <row r="58" spans="1:9" x14ac:dyDescent="0.2">
      <c r="A58" s="144"/>
      <c r="B58" s="144"/>
      <c r="C58" s="144"/>
      <c r="D58" s="144"/>
      <c r="E58" s="144"/>
      <c r="F58" s="144"/>
      <c r="G58" s="144"/>
      <c r="H58" s="144"/>
      <c r="I58" s="144"/>
    </row>
  </sheetData>
  <mergeCells count="10">
    <mergeCell ref="A2:D2"/>
    <mergeCell ref="E2:I2"/>
    <mergeCell ref="E3:I3"/>
    <mergeCell ref="E4:I4"/>
    <mergeCell ref="H44:I44"/>
    <mergeCell ref="F46:F47"/>
    <mergeCell ref="E5:I5"/>
    <mergeCell ref="E7:I7"/>
    <mergeCell ref="H12:I12"/>
    <mergeCell ref="A31:I33"/>
  </mergeCells>
  <phoneticPr fontId="10" type="noConversion"/>
  <printOptions horizontalCentered="1"/>
  <pageMargins left="0.78740157480314965" right="0" top="0.59055118110236227" bottom="0.39370078740157483" header="0.51181102362204722" footer="0.51181102362204722"/>
  <pageSetup paperSize="9" scale="85" firstPageNumber="290" orientation="portrait" useFirstPageNumber="1" r:id="rId1"/>
  <headerFooter alignWithMargins="0">
    <oddFooter>&amp;L&amp;"Arial,Kurzíva"&amp;9Zastupitelstvo Olomouckého kraje 29.6.2012
5.- Rozpočet Olomouckého kraje 2011-závěrečný účet 
Příloha č.14: Financování hospodaření příspěvkových organizací Olomouckého kraje&amp;R&amp;"Arial,Kurzíva"&amp;9Strana &amp;P (celkem  470)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4"/>
  <dimension ref="A1:J58"/>
  <sheetViews>
    <sheetView topLeftCell="A4" zoomScaleNormal="110" workbookViewId="0">
      <selection activeCell="A31" sqref="A31:I34"/>
    </sheetView>
  </sheetViews>
  <sheetFormatPr defaultRowHeight="12.75" x14ac:dyDescent="0.2"/>
  <cols>
    <col min="1" max="1" width="7.5703125" style="55" customWidth="1"/>
    <col min="2" max="2" width="2.5703125" style="55" customWidth="1"/>
    <col min="3" max="3" width="8.42578125" style="55" customWidth="1"/>
    <col min="4" max="4" width="8.28515625" style="55" customWidth="1"/>
    <col min="5" max="5" width="14.7109375" style="55" customWidth="1"/>
    <col min="6" max="6" width="15.5703125" style="55" customWidth="1"/>
    <col min="7" max="8" width="14.7109375" style="55" customWidth="1"/>
    <col min="9" max="9" width="15.140625" style="55" customWidth="1"/>
    <col min="10" max="10" width="18.85546875" style="56" customWidth="1"/>
    <col min="11" max="11" width="17.28515625" style="56" customWidth="1"/>
    <col min="12" max="16384" width="9.140625" style="56"/>
  </cols>
  <sheetData>
    <row r="1" spans="1:9" ht="19.5" x14ac:dyDescent="0.4">
      <c r="A1" s="53" t="s">
        <v>26</v>
      </c>
      <c r="B1" s="54"/>
      <c r="C1" s="54"/>
      <c r="D1" s="54"/>
    </row>
    <row r="2" spans="1:9" ht="19.5" x14ac:dyDescent="0.4">
      <c r="A2" s="385" t="s">
        <v>112</v>
      </c>
      <c r="B2" s="385"/>
      <c r="C2" s="385"/>
      <c r="D2" s="385"/>
      <c r="E2" s="403" t="s">
        <v>219</v>
      </c>
      <c r="F2" s="403"/>
      <c r="G2" s="403"/>
      <c r="H2" s="403"/>
      <c r="I2" s="403"/>
    </row>
    <row r="3" spans="1:9" ht="9.75" customHeight="1" x14ac:dyDescent="0.4">
      <c r="A3" s="57"/>
      <c r="B3" s="57"/>
      <c r="C3" s="57"/>
      <c r="D3" s="57"/>
      <c r="E3" s="388" t="s">
        <v>113</v>
      </c>
      <c r="F3" s="388"/>
      <c r="G3" s="388"/>
      <c r="H3" s="388"/>
      <c r="I3" s="388"/>
    </row>
    <row r="4" spans="1:9" ht="15.75" x14ac:dyDescent="0.25">
      <c r="A4" s="59" t="s">
        <v>27</v>
      </c>
      <c r="E4" s="401" t="s">
        <v>220</v>
      </c>
      <c r="F4" s="401"/>
      <c r="G4" s="401"/>
      <c r="H4" s="401"/>
      <c r="I4" s="401"/>
    </row>
    <row r="5" spans="1:9" ht="9.75" customHeight="1" x14ac:dyDescent="0.25">
      <c r="A5" s="59"/>
      <c r="E5" s="388" t="s">
        <v>113</v>
      </c>
      <c r="F5" s="388"/>
      <c r="G5" s="388"/>
      <c r="H5" s="388"/>
      <c r="I5" s="388"/>
    </row>
    <row r="6" spans="1:9" ht="19.5" x14ac:dyDescent="0.4">
      <c r="A6" s="60" t="s">
        <v>24</v>
      </c>
      <c r="E6" s="61" t="s">
        <v>221</v>
      </c>
      <c r="F6" s="62"/>
      <c r="G6" s="63" t="s">
        <v>39</v>
      </c>
      <c r="H6" s="64">
        <v>1316</v>
      </c>
    </row>
    <row r="7" spans="1:9" ht="8.25" customHeight="1" x14ac:dyDescent="0.4">
      <c r="A7" s="60"/>
      <c r="E7" s="388" t="s">
        <v>114</v>
      </c>
      <c r="F7" s="388"/>
      <c r="G7" s="388"/>
      <c r="H7" s="388"/>
      <c r="I7" s="388"/>
    </row>
    <row r="8" spans="1:9" ht="3.75" customHeight="1" x14ac:dyDescent="0.4">
      <c r="A8" s="60"/>
      <c r="E8" s="65"/>
      <c r="F8" s="65"/>
      <c r="G8" s="65"/>
      <c r="H8" s="63"/>
      <c r="I8" s="65"/>
    </row>
    <row r="9" spans="1:9" ht="39" customHeight="1" x14ac:dyDescent="0.2">
      <c r="F9" s="66"/>
    </row>
    <row r="10" spans="1:9" ht="18.75" x14ac:dyDescent="0.4">
      <c r="A10" s="67"/>
      <c r="B10" s="68"/>
      <c r="C10" s="68"/>
      <c r="D10" s="68"/>
      <c r="E10" s="69" t="s">
        <v>19</v>
      </c>
      <c r="F10" s="69" t="s">
        <v>22</v>
      </c>
      <c r="G10" s="70" t="s">
        <v>0</v>
      </c>
      <c r="H10" s="71" t="s">
        <v>17</v>
      </c>
      <c r="I10" s="71"/>
    </row>
    <row r="11" spans="1:9" ht="18.75" x14ac:dyDescent="0.4">
      <c r="A11" s="72"/>
      <c r="B11" s="72"/>
      <c r="C11" s="72"/>
      <c r="D11" s="72"/>
      <c r="E11" s="69" t="s">
        <v>20</v>
      </c>
      <c r="F11" s="69" t="s">
        <v>20</v>
      </c>
      <c r="G11" s="70" t="s">
        <v>18</v>
      </c>
      <c r="H11" s="73" t="s">
        <v>1</v>
      </c>
      <c r="I11" s="74" t="s">
        <v>16</v>
      </c>
    </row>
    <row r="12" spans="1:9" ht="15" x14ac:dyDescent="0.2">
      <c r="A12" s="72"/>
      <c r="B12" s="72"/>
      <c r="C12" s="72"/>
      <c r="D12" s="72"/>
      <c r="E12" s="69" t="s">
        <v>2</v>
      </c>
      <c r="F12" s="69" t="s">
        <v>2</v>
      </c>
      <c r="G12" s="75"/>
      <c r="H12" s="391" t="s">
        <v>299</v>
      </c>
      <c r="I12" s="391"/>
    </row>
    <row r="13" spans="1:9" ht="15" x14ac:dyDescent="0.2">
      <c r="A13" s="72"/>
      <c r="B13" s="72"/>
      <c r="C13" s="72"/>
      <c r="D13" s="72"/>
      <c r="E13" s="69"/>
      <c r="F13" s="69"/>
      <c r="G13" s="75"/>
      <c r="H13" s="25"/>
      <c r="I13" s="76"/>
    </row>
    <row r="14" spans="1:9" ht="18.75" x14ac:dyDescent="0.4">
      <c r="A14" s="77" t="s">
        <v>21</v>
      </c>
      <c r="B14" s="77"/>
      <c r="C14" s="78"/>
      <c r="D14" s="79"/>
      <c r="E14" s="80"/>
      <c r="F14" s="80"/>
      <c r="G14" s="81"/>
      <c r="H14" s="72"/>
      <c r="I14" s="72"/>
    </row>
    <row r="15" spans="1:9" ht="19.5" x14ac:dyDescent="0.4">
      <c r="A15" s="82" t="s">
        <v>3</v>
      </c>
      <c r="B15" s="77"/>
      <c r="C15" s="78"/>
      <c r="D15" s="79"/>
      <c r="E15" s="302">
        <v>445000</v>
      </c>
      <c r="F15" s="303">
        <v>968700</v>
      </c>
      <c r="G15" s="26">
        <f>H15+I15</f>
        <v>2265610.2999999998</v>
      </c>
      <c r="H15" s="302">
        <v>2265610.2999999998</v>
      </c>
      <c r="I15" s="302">
        <v>0</v>
      </c>
    </row>
    <row r="16" spans="1:9" ht="16.5" x14ac:dyDescent="0.35">
      <c r="A16" s="2"/>
      <c r="B16" s="68"/>
      <c r="C16" s="68"/>
      <c r="D16" s="68"/>
      <c r="E16" s="83"/>
      <c r="F16" s="83"/>
      <c r="G16" s="83"/>
      <c r="H16" s="83"/>
      <c r="I16" s="83"/>
    </row>
    <row r="17" spans="1:9" ht="19.5" x14ac:dyDescent="0.4">
      <c r="A17" s="82" t="s">
        <v>4</v>
      </c>
      <c r="B17" s="3"/>
      <c r="C17" s="3"/>
      <c r="D17" s="3"/>
      <c r="E17" s="302">
        <v>445000</v>
      </c>
      <c r="F17" s="303">
        <v>1736650</v>
      </c>
      <c r="G17" s="26">
        <f>H17+I17</f>
        <v>2059090.8</v>
      </c>
      <c r="H17" s="302">
        <v>2059090.8</v>
      </c>
      <c r="I17" s="302">
        <v>0</v>
      </c>
    </row>
    <row r="18" spans="1:9" ht="18" x14ac:dyDescent="0.35">
      <c r="A18" s="2"/>
      <c r="B18" s="3"/>
      <c r="C18" s="3"/>
      <c r="D18" s="3"/>
      <c r="E18" s="26"/>
      <c r="F18" s="27"/>
      <c r="G18" s="26"/>
      <c r="H18" s="28"/>
      <c r="I18" s="28"/>
    </row>
    <row r="19" spans="1:9" ht="18" x14ac:dyDescent="0.35">
      <c r="A19" s="2"/>
      <c r="B19" s="3"/>
      <c r="C19" s="3"/>
      <c r="D19" s="3"/>
      <c r="E19" s="84"/>
      <c r="F19" s="84"/>
      <c r="G19" s="85"/>
      <c r="H19" s="1"/>
      <c r="I19" s="1"/>
    </row>
    <row r="20" spans="1:9" ht="19.5" x14ac:dyDescent="0.4">
      <c r="A20" s="86" t="s">
        <v>14</v>
      </c>
      <c r="B20" s="84"/>
      <c r="C20" s="84"/>
      <c r="D20" s="84"/>
      <c r="E20" s="84"/>
      <c r="F20" s="84"/>
      <c r="G20" s="87"/>
      <c r="H20" s="85"/>
      <c r="I20" s="85"/>
    </row>
    <row r="21" spans="1:9" ht="18" x14ac:dyDescent="0.35">
      <c r="A21" s="84"/>
      <c r="B21" s="84"/>
      <c r="C21" s="88" t="s">
        <v>115</v>
      </c>
      <c r="D21" s="84"/>
      <c r="E21" s="84"/>
      <c r="F21" s="84"/>
      <c r="G21" s="29">
        <f>H21+I21</f>
        <v>0</v>
      </c>
      <c r="H21" s="30">
        <v>0</v>
      </c>
      <c r="I21" s="30">
        <v>0</v>
      </c>
    </row>
    <row r="22" spans="1:9" ht="18" x14ac:dyDescent="0.35">
      <c r="A22" s="84"/>
      <c r="B22" s="84"/>
      <c r="C22" s="88"/>
      <c r="D22" s="84"/>
      <c r="E22" s="84"/>
      <c r="F22" s="84"/>
      <c r="G22" s="29"/>
      <c r="H22" s="30"/>
      <c r="I22" s="30"/>
    </row>
    <row r="23" spans="1:9" ht="22.5" x14ac:dyDescent="0.45">
      <c r="A23" s="89" t="s">
        <v>116</v>
      </c>
      <c r="B23" s="89"/>
      <c r="C23" s="90"/>
      <c r="D23" s="89"/>
      <c r="E23" s="89"/>
      <c r="F23" s="89"/>
      <c r="G23" s="91">
        <f>G17-G15-G21</f>
        <v>-206519.49999999977</v>
      </c>
      <c r="H23" s="91">
        <f>H17-H15-H21</f>
        <v>-206519.49999999977</v>
      </c>
      <c r="I23" s="91">
        <f>I17-I15-I21</f>
        <v>0</v>
      </c>
    </row>
    <row r="25" spans="1:9" x14ac:dyDescent="0.2">
      <c r="H25" s="92"/>
    </row>
    <row r="27" spans="1:9" ht="19.5" x14ac:dyDescent="0.4">
      <c r="A27" s="77" t="s">
        <v>5</v>
      </c>
      <c r="B27" s="77" t="s">
        <v>117</v>
      </c>
      <c r="C27" s="77"/>
      <c r="D27" s="3"/>
      <c r="E27" s="3"/>
      <c r="F27" s="72"/>
      <c r="G27" s="93">
        <f>SUM(G28:G30)</f>
        <v>-206519.5</v>
      </c>
      <c r="H27" s="94"/>
      <c r="I27" s="95"/>
    </row>
    <row r="28" spans="1:9" ht="18.75" x14ac:dyDescent="0.4">
      <c r="A28" s="96"/>
      <c r="B28" s="96"/>
      <c r="C28" s="97" t="s">
        <v>28</v>
      </c>
      <c r="D28" s="98"/>
      <c r="E28" s="99"/>
      <c r="F28" s="92" t="s">
        <v>6</v>
      </c>
      <c r="G28" s="30">
        <v>0</v>
      </c>
      <c r="H28" s="94"/>
      <c r="I28" s="95"/>
    </row>
    <row r="29" spans="1:9" ht="18.75" x14ac:dyDescent="0.4">
      <c r="A29" s="96"/>
      <c r="B29" s="96"/>
      <c r="C29" s="97"/>
      <c r="D29" s="98"/>
      <c r="E29" s="99"/>
      <c r="F29" s="92" t="s">
        <v>7</v>
      </c>
      <c r="G29" s="30">
        <v>0</v>
      </c>
      <c r="H29" s="94"/>
      <c r="I29" s="95"/>
    </row>
    <row r="30" spans="1:9" ht="18.75" x14ac:dyDescent="0.4">
      <c r="A30" s="96"/>
      <c r="B30" s="96"/>
      <c r="C30" s="97" t="s">
        <v>29</v>
      </c>
      <c r="D30" s="98"/>
      <c r="E30" s="99"/>
      <c r="F30" s="92" t="s">
        <v>235</v>
      </c>
      <c r="G30" s="100">
        <v>-206519.5</v>
      </c>
      <c r="H30" s="101"/>
      <c r="I30" s="95"/>
    </row>
    <row r="31" spans="1:9" ht="12.75" customHeight="1" x14ac:dyDescent="0.2">
      <c r="A31" s="423" t="s">
        <v>330</v>
      </c>
      <c r="B31" s="424"/>
      <c r="C31" s="424"/>
      <c r="D31" s="424"/>
      <c r="E31" s="424"/>
      <c r="F31" s="424"/>
      <c r="G31" s="424"/>
      <c r="H31" s="424"/>
      <c r="I31" s="424"/>
    </row>
    <row r="32" spans="1:9" ht="12.75" customHeight="1" x14ac:dyDescent="0.2">
      <c r="A32" s="424"/>
      <c r="B32" s="424"/>
      <c r="C32" s="424"/>
      <c r="D32" s="424"/>
      <c r="E32" s="424"/>
      <c r="F32" s="424"/>
      <c r="G32" s="424"/>
      <c r="H32" s="424"/>
      <c r="I32" s="424"/>
    </row>
    <row r="33" spans="1:10" x14ac:dyDescent="0.2">
      <c r="A33" s="424"/>
      <c r="B33" s="424"/>
      <c r="C33" s="424"/>
      <c r="D33" s="424"/>
      <c r="E33" s="424"/>
      <c r="F33" s="424"/>
      <c r="G33" s="424"/>
      <c r="H33" s="424"/>
      <c r="I33" s="424"/>
    </row>
    <row r="34" spans="1:10" x14ac:dyDescent="0.2">
      <c r="A34" s="424"/>
      <c r="B34" s="424"/>
      <c r="C34" s="424"/>
      <c r="D34" s="424"/>
      <c r="E34" s="424"/>
      <c r="F34" s="424"/>
      <c r="G34" s="424"/>
      <c r="H34" s="424"/>
      <c r="I34" s="424"/>
    </row>
    <row r="35" spans="1:10" ht="19.5" x14ac:dyDescent="0.4">
      <c r="A35" s="77" t="s">
        <v>30</v>
      </c>
      <c r="B35" s="77" t="s">
        <v>31</v>
      </c>
      <c r="C35" s="77"/>
      <c r="D35" s="103"/>
      <c r="E35" s="81"/>
      <c r="F35" s="3"/>
      <c r="G35" s="104"/>
      <c r="H35" s="95"/>
      <c r="I35" s="95"/>
    </row>
    <row r="36" spans="1:10" ht="18.75" x14ac:dyDescent="0.4">
      <c r="A36" s="77"/>
      <c r="B36" s="77"/>
      <c r="C36" s="77"/>
      <c r="D36" s="103"/>
      <c r="F36" s="105" t="s">
        <v>119</v>
      </c>
      <c r="G36" s="106" t="s">
        <v>0</v>
      </c>
      <c r="H36" s="72"/>
      <c r="I36" s="107" t="s">
        <v>120</v>
      </c>
    </row>
    <row r="37" spans="1:10" ht="16.5" x14ac:dyDescent="0.35">
      <c r="A37" s="108" t="s">
        <v>32</v>
      </c>
      <c r="B37" s="109"/>
      <c r="C37" s="2"/>
      <c r="D37" s="109"/>
      <c r="E37" s="81"/>
      <c r="F37" s="110">
        <v>0</v>
      </c>
      <c r="G37" s="110">
        <v>0</v>
      </c>
      <c r="H37" s="305"/>
      <c r="I37" s="111" t="s">
        <v>237</v>
      </c>
    </row>
    <row r="38" spans="1:10" ht="16.5" x14ac:dyDescent="0.35">
      <c r="A38" s="108" t="s">
        <v>121</v>
      </c>
      <c r="B38" s="109"/>
      <c r="C38" s="2"/>
      <c r="D38" s="112"/>
      <c r="E38" s="112"/>
      <c r="F38" s="110">
        <v>0</v>
      </c>
      <c r="G38" s="110">
        <v>0</v>
      </c>
      <c r="H38" s="305"/>
      <c r="I38" s="111" t="s">
        <v>237</v>
      </c>
    </row>
    <row r="39" spans="1:10" ht="16.5" x14ac:dyDescent="0.35">
      <c r="A39" s="108" t="s">
        <v>122</v>
      </c>
      <c r="B39" s="109"/>
      <c r="C39" s="2"/>
      <c r="D39" s="112"/>
      <c r="E39" s="112"/>
      <c r="F39" s="110">
        <v>0</v>
      </c>
      <c r="G39" s="110">
        <v>0</v>
      </c>
      <c r="H39" s="305"/>
      <c r="I39" s="114" t="s">
        <v>237</v>
      </c>
    </row>
    <row r="40" spans="1:10" ht="16.5" x14ac:dyDescent="0.35">
      <c r="A40" s="108" t="s">
        <v>232</v>
      </c>
      <c r="B40" s="109"/>
      <c r="C40" s="2"/>
      <c r="D40" s="81"/>
      <c r="E40" s="81"/>
      <c r="F40" s="110">
        <v>0</v>
      </c>
      <c r="G40" s="110">
        <v>0</v>
      </c>
      <c r="H40" s="305"/>
      <c r="I40" s="111" t="s">
        <v>237</v>
      </c>
    </row>
    <row r="41" spans="1:10" ht="18" x14ac:dyDescent="0.35">
      <c r="A41" s="108" t="s">
        <v>233</v>
      </c>
      <c r="B41" s="115"/>
      <c r="C41" s="115"/>
      <c r="D41" s="81"/>
      <c r="E41" s="81"/>
      <c r="F41" s="116">
        <v>0</v>
      </c>
      <c r="G41" s="110">
        <v>0</v>
      </c>
      <c r="H41" s="305"/>
      <c r="I41" s="114" t="s">
        <v>237</v>
      </c>
    </row>
    <row r="42" spans="1:10" x14ac:dyDescent="0.2">
      <c r="A42" s="402"/>
      <c r="B42" s="402"/>
      <c r="C42" s="402"/>
      <c r="D42" s="402"/>
      <c r="E42" s="402"/>
      <c r="F42" s="402"/>
      <c r="G42" s="402"/>
      <c r="H42" s="402"/>
      <c r="I42" s="402"/>
      <c r="J42" s="58"/>
    </row>
    <row r="43" spans="1:10" s="311" customFormat="1" x14ac:dyDescent="0.2">
      <c r="A43" s="310"/>
      <c r="B43" s="310"/>
      <c r="C43" s="310"/>
      <c r="D43" s="310"/>
      <c r="E43" s="310"/>
      <c r="F43" s="310"/>
      <c r="G43" s="310"/>
      <c r="H43" s="310"/>
      <c r="I43" s="310"/>
      <c r="J43" s="58"/>
    </row>
    <row r="44" spans="1:10" ht="19.5" thickBot="1" x14ac:dyDescent="0.45">
      <c r="A44" s="77" t="s">
        <v>11</v>
      </c>
      <c r="B44" s="77" t="s">
        <v>12</v>
      </c>
      <c r="C44" s="79"/>
      <c r="D44" s="81"/>
      <c r="E44" s="81"/>
      <c r="F44" s="118"/>
      <c r="G44" s="119"/>
      <c r="H44" s="394" t="s">
        <v>123</v>
      </c>
      <c r="I44" s="395"/>
    </row>
    <row r="45" spans="1:10" ht="18.75" thickTop="1" x14ac:dyDescent="0.35">
      <c r="A45" s="281"/>
      <c r="B45" s="282"/>
      <c r="C45" s="283"/>
      <c r="D45" s="282"/>
      <c r="E45" s="284" t="s">
        <v>297</v>
      </c>
      <c r="F45" s="285" t="s">
        <v>9</v>
      </c>
      <c r="G45" s="286" t="s">
        <v>10</v>
      </c>
      <c r="H45" s="287" t="s">
        <v>13</v>
      </c>
      <c r="I45" s="288" t="s">
        <v>124</v>
      </c>
    </row>
    <row r="46" spans="1:10" x14ac:dyDescent="0.2">
      <c r="A46" s="289"/>
      <c r="B46" s="290"/>
      <c r="C46" s="290"/>
      <c r="D46" s="290"/>
      <c r="E46" s="289"/>
      <c r="F46" s="390"/>
      <c r="G46" s="291"/>
      <c r="H46" s="292">
        <v>40908</v>
      </c>
      <c r="I46" s="293">
        <v>40908</v>
      </c>
    </row>
    <row r="47" spans="1:10" x14ac:dyDescent="0.2">
      <c r="A47" s="289"/>
      <c r="B47" s="290"/>
      <c r="C47" s="290"/>
      <c r="D47" s="290"/>
      <c r="E47" s="289"/>
      <c r="F47" s="390"/>
      <c r="G47" s="294"/>
      <c r="H47" s="294"/>
      <c r="I47" s="295"/>
    </row>
    <row r="48" spans="1:10" ht="13.5" thickBot="1" x14ac:dyDescent="0.25">
      <c r="A48" s="296"/>
      <c r="B48" s="297"/>
      <c r="C48" s="297"/>
      <c r="D48" s="297"/>
      <c r="E48" s="296"/>
      <c r="F48" s="298"/>
      <c r="G48" s="299"/>
      <c r="H48" s="299"/>
      <c r="I48" s="300"/>
    </row>
    <row r="49" spans="1:9" ht="13.5" thickTop="1" x14ac:dyDescent="0.2">
      <c r="A49" s="120"/>
      <c r="B49" s="121"/>
      <c r="C49" s="121" t="s">
        <v>6</v>
      </c>
      <c r="D49" s="121"/>
      <c r="E49" s="122">
        <v>41567</v>
      </c>
      <c r="F49" s="123">
        <v>0</v>
      </c>
      <c r="G49" s="124">
        <v>0</v>
      </c>
      <c r="H49" s="124">
        <f>E49+F49-G49</f>
        <v>41567</v>
      </c>
      <c r="I49" s="125">
        <f>H49</f>
        <v>41567</v>
      </c>
    </row>
    <row r="50" spans="1:9" x14ac:dyDescent="0.2">
      <c r="A50" s="126"/>
      <c r="B50" s="127"/>
      <c r="C50" s="127" t="s">
        <v>8</v>
      </c>
      <c r="D50" s="127"/>
      <c r="E50" s="128">
        <v>78252.3</v>
      </c>
      <c r="F50" s="129">
        <v>10743.9</v>
      </c>
      <c r="G50" s="130">
        <v>4335</v>
      </c>
      <c r="H50" s="130">
        <f>E50+F50-G50</f>
        <v>84661.2</v>
      </c>
      <c r="I50" s="131">
        <v>61301.599999999999</v>
      </c>
    </row>
    <row r="51" spans="1:9" x14ac:dyDescent="0.2">
      <c r="A51" s="126"/>
      <c r="B51" s="127"/>
      <c r="C51" s="127" t="s">
        <v>7</v>
      </c>
      <c r="D51" s="127"/>
      <c r="E51" s="128">
        <f>10050.72+5000</f>
        <v>15050.72</v>
      </c>
      <c r="F51" s="129">
        <v>3000</v>
      </c>
      <c r="G51" s="130">
        <v>10050.719999999999</v>
      </c>
      <c r="H51" s="130">
        <f t="shared" ref="H51:H52" si="0">E51+F51-G51</f>
        <v>8000.0000000000018</v>
      </c>
      <c r="I51" s="131">
        <f>H51</f>
        <v>8000.0000000000018</v>
      </c>
    </row>
    <row r="52" spans="1:9" x14ac:dyDescent="0.2">
      <c r="A52" s="126"/>
      <c r="B52" s="127"/>
      <c r="C52" s="127" t="s">
        <v>15</v>
      </c>
      <c r="D52" s="127"/>
      <c r="E52" s="128">
        <v>60385.52</v>
      </c>
      <c r="F52" s="129">
        <v>6401</v>
      </c>
      <c r="G52" s="130">
        <v>0.02</v>
      </c>
      <c r="H52" s="130">
        <f t="shared" si="0"/>
        <v>66786.499999999985</v>
      </c>
      <c r="I52" s="131">
        <f>H52</f>
        <v>66786.499999999985</v>
      </c>
    </row>
    <row r="53" spans="1:9" ht="18.75" thickBot="1" x14ac:dyDescent="0.4">
      <c r="A53" s="132" t="s">
        <v>2</v>
      </c>
      <c r="B53" s="133"/>
      <c r="C53" s="133"/>
      <c r="D53" s="133"/>
      <c r="E53" s="134">
        <f>E49+E50+E51+E52</f>
        <v>195255.53999999998</v>
      </c>
      <c r="F53" s="135">
        <f>F49+F50+F51+F52</f>
        <v>20144.900000000001</v>
      </c>
      <c r="G53" s="135">
        <f>G49+G50+G51+G52</f>
        <v>14385.74</v>
      </c>
      <c r="H53" s="135">
        <f>H49+H50+H51+H52</f>
        <v>201014.7</v>
      </c>
      <c r="I53" s="136">
        <f>I49+I50+I51+I52</f>
        <v>177655.09999999998</v>
      </c>
    </row>
    <row r="54" spans="1:9" ht="18.75" thickTop="1" x14ac:dyDescent="0.35">
      <c r="A54" s="137"/>
      <c r="B54" s="115"/>
      <c r="C54" s="115"/>
      <c r="D54" s="81"/>
      <c r="E54" s="81"/>
      <c r="F54" s="118"/>
      <c r="G54" s="119"/>
      <c r="H54" s="138"/>
      <c r="I54" s="138"/>
    </row>
    <row r="55" spans="1:9" ht="18" x14ac:dyDescent="0.35">
      <c r="A55" s="137"/>
      <c r="B55" s="115"/>
      <c r="C55" s="115"/>
      <c r="D55" s="81"/>
      <c r="E55" s="81"/>
      <c r="F55" s="118"/>
      <c r="G55" s="139"/>
      <c r="H55" s="140"/>
      <c r="I55" s="140"/>
    </row>
    <row r="56" spans="1:9" ht="18" x14ac:dyDescent="0.35">
      <c r="A56" s="141"/>
      <c r="B56" s="142"/>
      <c r="C56" s="142"/>
      <c r="D56" s="143"/>
      <c r="E56" s="143"/>
      <c r="F56" s="140"/>
      <c r="G56" s="140"/>
      <c r="H56" s="140"/>
      <c r="I56" s="140"/>
    </row>
    <row r="57" spans="1:9" x14ac:dyDescent="0.2">
      <c r="A57" s="144"/>
      <c r="B57" s="144"/>
      <c r="C57" s="144"/>
      <c r="D57" s="144"/>
      <c r="E57" s="144"/>
      <c r="F57" s="144"/>
      <c r="G57" s="144"/>
      <c r="H57" s="144"/>
      <c r="I57" s="144"/>
    </row>
    <row r="58" spans="1:9" x14ac:dyDescent="0.2">
      <c r="A58" s="144"/>
      <c r="B58" s="144"/>
      <c r="C58" s="144"/>
      <c r="D58" s="144"/>
      <c r="E58" s="144"/>
      <c r="F58" s="144"/>
      <c r="G58" s="144"/>
      <c r="H58" s="144"/>
      <c r="I58" s="144"/>
    </row>
  </sheetData>
  <mergeCells count="11">
    <mergeCell ref="F46:F47"/>
    <mergeCell ref="H12:I12"/>
    <mergeCell ref="A2:D2"/>
    <mergeCell ref="E2:I2"/>
    <mergeCell ref="E4:I4"/>
    <mergeCell ref="E3:I3"/>
    <mergeCell ref="E5:I5"/>
    <mergeCell ref="E7:I7"/>
    <mergeCell ref="A31:I34"/>
    <mergeCell ref="H44:I44"/>
    <mergeCell ref="A42:I42"/>
  </mergeCells>
  <phoneticPr fontId="10" type="noConversion"/>
  <printOptions horizontalCentered="1"/>
  <pageMargins left="0.78740157480314965" right="0" top="0.59055118110236227" bottom="0.39370078740157483" header="0.51181102362204722" footer="0.51181102362204722"/>
  <pageSetup paperSize="9" scale="85" firstPageNumber="326" orientation="portrait" useFirstPageNumber="1" r:id="rId1"/>
  <headerFooter alignWithMargins="0">
    <oddFooter>&amp;L&amp;"Arial,Kurzíva"&amp;9Zastupitelstvo Olomouckého kraje 29.6.2012
5.- Rozpočet Olomouckého kraje 2011-závěrečný účet 
Příloha č.14: Financování hospodaření příspěvkových organizací Olomouckého kraje&amp;R&amp;"Arial,Kurzíva"&amp;9Strana &amp;P (celkem 470)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5"/>
  <dimension ref="A1:J57"/>
  <sheetViews>
    <sheetView zoomScale="110" zoomScaleNormal="110" workbookViewId="0">
      <selection activeCell="I40" sqref="I40"/>
    </sheetView>
  </sheetViews>
  <sheetFormatPr defaultRowHeight="12.75" x14ac:dyDescent="0.2"/>
  <cols>
    <col min="1" max="1" width="7.5703125" style="55" customWidth="1"/>
    <col min="2" max="2" width="2.5703125" style="55" customWidth="1"/>
    <col min="3" max="3" width="8.42578125" style="55" customWidth="1"/>
    <col min="4" max="4" width="8.28515625" style="55" customWidth="1"/>
    <col min="5" max="5" width="14.7109375" style="55" customWidth="1"/>
    <col min="6" max="6" width="15.5703125" style="55" customWidth="1"/>
    <col min="7" max="8" width="14.7109375" style="55" customWidth="1"/>
    <col min="9" max="9" width="15.28515625" style="55" customWidth="1"/>
    <col min="10" max="10" width="18.85546875" style="56" customWidth="1"/>
    <col min="11" max="11" width="17.28515625" style="56" customWidth="1"/>
    <col min="12" max="16384" width="9.140625" style="56"/>
  </cols>
  <sheetData>
    <row r="1" spans="1:9" ht="19.5" x14ac:dyDescent="0.4">
      <c r="A1" s="53" t="s">
        <v>26</v>
      </c>
      <c r="B1" s="54"/>
      <c r="C1" s="54"/>
      <c r="D1" s="54"/>
    </row>
    <row r="2" spans="1:9" ht="19.5" x14ac:dyDescent="0.4">
      <c r="A2" s="385" t="s">
        <v>112</v>
      </c>
      <c r="B2" s="385"/>
      <c r="C2" s="385"/>
      <c r="D2" s="385"/>
      <c r="E2" s="403" t="s">
        <v>111</v>
      </c>
      <c r="F2" s="403"/>
      <c r="G2" s="403"/>
      <c r="H2" s="403"/>
      <c r="I2" s="403"/>
    </row>
    <row r="3" spans="1:9" ht="9.75" customHeight="1" x14ac:dyDescent="0.4">
      <c r="A3" s="57"/>
      <c r="B3" s="57"/>
      <c r="C3" s="57"/>
      <c r="D3" s="57"/>
      <c r="E3" s="388" t="s">
        <v>113</v>
      </c>
      <c r="F3" s="388"/>
      <c r="G3" s="388"/>
      <c r="H3" s="388"/>
      <c r="I3" s="388"/>
    </row>
    <row r="4" spans="1:9" ht="15.75" x14ac:dyDescent="0.25">
      <c r="A4" s="59" t="s">
        <v>27</v>
      </c>
      <c r="E4" s="401" t="s">
        <v>282</v>
      </c>
      <c r="F4" s="401"/>
      <c r="G4" s="401"/>
      <c r="H4" s="401"/>
      <c r="I4" s="401"/>
    </row>
    <row r="5" spans="1:9" ht="9.75" customHeight="1" x14ac:dyDescent="0.25">
      <c r="A5" s="59"/>
      <c r="E5" s="388" t="s">
        <v>113</v>
      </c>
      <c r="F5" s="388"/>
      <c r="G5" s="388"/>
      <c r="H5" s="388"/>
      <c r="I5" s="388"/>
    </row>
    <row r="6" spans="1:9" ht="19.5" x14ac:dyDescent="0.4">
      <c r="A6" s="60" t="s">
        <v>24</v>
      </c>
      <c r="E6" s="61" t="s">
        <v>222</v>
      </c>
      <c r="F6" s="62"/>
      <c r="G6" s="63" t="s">
        <v>39</v>
      </c>
      <c r="H6" s="64">
        <v>1350</v>
      </c>
    </row>
    <row r="7" spans="1:9" ht="7.5" customHeight="1" x14ac:dyDescent="0.4">
      <c r="A7" s="60"/>
      <c r="E7" s="388" t="s">
        <v>114</v>
      </c>
      <c r="F7" s="388"/>
      <c r="G7" s="388"/>
      <c r="H7" s="388"/>
      <c r="I7" s="388"/>
    </row>
    <row r="8" spans="1:9" ht="3.75" customHeight="1" x14ac:dyDescent="0.4">
      <c r="A8" s="60"/>
      <c r="E8" s="65"/>
      <c r="F8" s="65"/>
      <c r="G8" s="65"/>
      <c r="H8" s="63"/>
      <c r="I8" s="65"/>
    </row>
    <row r="9" spans="1:9" ht="43.5" customHeight="1" x14ac:dyDescent="0.2">
      <c r="F9" s="66"/>
    </row>
    <row r="10" spans="1:9" ht="18.75" x14ac:dyDescent="0.4">
      <c r="A10" s="67"/>
      <c r="B10" s="68"/>
      <c r="C10" s="68"/>
      <c r="D10" s="68"/>
      <c r="E10" s="69" t="s">
        <v>19</v>
      </c>
      <c r="F10" s="69" t="s">
        <v>22</v>
      </c>
      <c r="G10" s="70" t="s">
        <v>0</v>
      </c>
      <c r="H10" s="71" t="s">
        <v>17</v>
      </c>
      <c r="I10" s="71"/>
    </row>
    <row r="11" spans="1:9" ht="18.75" x14ac:dyDescent="0.4">
      <c r="A11" s="72"/>
      <c r="B11" s="72"/>
      <c r="C11" s="72"/>
      <c r="D11" s="72"/>
      <c r="E11" s="69" t="s">
        <v>20</v>
      </c>
      <c r="F11" s="69" t="s">
        <v>20</v>
      </c>
      <c r="G11" s="70" t="s">
        <v>18</v>
      </c>
      <c r="H11" s="73" t="s">
        <v>1</v>
      </c>
      <c r="I11" s="74" t="s">
        <v>16</v>
      </c>
    </row>
    <row r="12" spans="1:9" ht="15" x14ac:dyDescent="0.2">
      <c r="A12" s="72"/>
      <c r="B12" s="72"/>
      <c r="C12" s="72"/>
      <c r="D12" s="72"/>
      <c r="E12" s="69" t="s">
        <v>2</v>
      </c>
      <c r="F12" s="69" t="s">
        <v>2</v>
      </c>
      <c r="G12" s="75"/>
      <c r="H12" s="391" t="s">
        <v>299</v>
      </c>
      <c r="I12" s="391"/>
    </row>
    <row r="13" spans="1:9" ht="15" x14ac:dyDescent="0.2">
      <c r="A13" s="72"/>
      <c r="B13" s="72"/>
      <c r="C13" s="72"/>
      <c r="D13" s="72"/>
      <c r="E13" s="69"/>
      <c r="F13" s="69"/>
      <c r="G13" s="75"/>
      <c r="H13" s="25"/>
      <c r="I13" s="76"/>
    </row>
    <row r="14" spans="1:9" ht="18.75" x14ac:dyDescent="0.4">
      <c r="A14" s="77" t="s">
        <v>21</v>
      </c>
      <c r="B14" s="77"/>
      <c r="C14" s="78"/>
      <c r="D14" s="79"/>
      <c r="E14" s="80"/>
      <c r="F14" s="80"/>
      <c r="G14" s="81"/>
      <c r="H14" s="72"/>
      <c r="I14" s="72"/>
    </row>
    <row r="15" spans="1:9" ht="19.5" x14ac:dyDescent="0.4">
      <c r="A15" s="82" t="s">
        <v>3</v>
      </c>
      <c r="B15" s="77"/>
      <c r="C15" s="78"/>
      <c r="D15" s="79"/>
      <c r="E15" s="302">
        <v>10947000</v>
      </c>
      <c r="F15" s="303">
        <v>22858165.07</v>
      </c>
      <c r="G15" s="26">
        <f>H15+I15</f>
        <v>22902251.23</v>
      </c>
      <c r="H15" s="302">
        <v>22129533.109999999</v>
      </c>
      <c r="I15" s="302">
        <v>772718.12</v>
      </c>
    </row>
    <row r="16" spans="1:9" ht="16.5" x14ac:dyDescent="0.35">
      <c r="A16" s="2"/>
      <c r="B16" s="68"/>
      <c r="C16" s="68"/>
      <c r="D16" s="68"/>
      <c r="E16" s="83"/>
      <c r="F16" s="83"/>
      <c r="G16" s="83"/>
      <c r="H16" s="83"/>
      <c r="I16" s="83"/>
    </row>
    <row r="17" spans="1:9" ht="19.5" x14ac:dyDescent="0.4">
      <c r="A17" s="82" t="s">
        <v>4</v>
      </c>
      <c r="B17" s="3"/>
      <c r="C17" s="3"/>
      <c r="D17" s="3"/>
      <c r="E17" s="302">
        <v>10947000</v>
      </c>
      <c r="F17" s="303">
        <v>22471200.219999999</v>
      </c>
      <c r="G17" s="26">
        <f>H17+I17</f>
        <v>22929341.280000001</v>
      </c>
      <c r="H17" s="302">
        <v>21873036.280000001</v>
      </c>
      <c r="I17" s="302">
        <v>1056305</v>
      </c>
    </row>
    <row r="18" spans="1:9" ht="18" x14ac:dyDescent="0.35">
      <c r="A18" s="2"/>
      <c r="B18" s="3"/>
      <c r="C18" s="3"/>
      <c r="D18" s="3"/>
      <c r="E18" s="26"/>
      <c r="F18" s="27"/>
      <c r="G18" s="26"/>
      <c r="H18" s="28"/>
      <c r="I18" s="28"/>
    </row>
    <row r="19" spans="1:9" ht="18" x14ac:dyDescent="0.35">
      <c r="A19" s="2"/>
      <c r="B19" s="3"/>
      <c r="C19" s="3"/>
      <c r="D19" s="3"/>
      <c r="E19" s="84"/>
      <c r="F19" s="84"/>
      <c r="G19" s="85"/>
      <c r="H19" s="1"/>
      <c r="I19" s="1"/>
    </row>
    <row r="20" spans="1:9" ht="19.5" x14ac:dyDescent="0.4">
      <c r="A20" s="86" t="s">
        <v>14</v>
      </c>
      <c r="B20" s="84"/>
      <c r="C20" s="84"/>
      <c r="D20" s="84"/>
      <c r="E20" s="84"/>
      <c r="F20" s="84"/>
      <c r="G20" s="87"/>
      <c r="H20" s="85"/>
      <c r="I20" s="85"/>
    </row>
    <row r="21" spans="1:9" ht="18" x14ac:dyDescent="0.35">
      <c r="A21" s="84"/>
      <c r="B21" s="84"/>
      <c r="C21" s="88" t="s">
        <v>115</v>
      </c>
      <c r="D21" s="84"/>
      <c r="E21" s="84"/>
      <c r="F21" s="84"/>
      <c r="G21" s="29">
        <f>H21+I21</f>
        <v>0</v>
      </c>
      <c r="H21" s="30">
        <v>0</v>
      </c>
      <c r="I21" s="30">
        <v>0</v>
      </c>
    </row>
    <row r="22" spans="1:9" ht="18" x14ac:dyDescent="0.35">
      <c r="A22" s="84"/>
      <c r="B22" s="84"/>
      <c r="C22" s="88"/>
      <c r="D22" s="84"/>
      <c r="E22" s="84"/>
      <c r="F22" s="84"/>
      <c r="G22" s="29"/>
      <c r="H22" s="30"/>
      <c r="I22" s="30"/>
    </row>
    <row r="23" spans="1:9" ht="22.5" x14ac:dyDescent="0.45">
      <c r="A23" s="89" t="s">
        <v>116</v>
      </c>
      <c r="B23" s="89"/>
      <c r="C23" s="90"/>
      <c r="D23" s="89"/>
      <c r="E23" s="89"/>
      <c r="F23" s="89"/>
      <c r="G23" s="91">
        <f>G17-G15-G21</f>
        <v>27090.050000000745</v>
      </c>
      <c r="H23" s="91">
        <f>H17-H15-H21</f>
        <v>-256496.82999999821</v>
      </c>
      <c r="I23" s="91">
        <f>I17-I15-I21</f>
        <v>283586.88</v>
      </c>
    </row>
    <row r="25" spans="1:9" x14ac:dyDescent="0.2">
      <c r="H25" s="92"/>
    </row>
    <row r="27" spans="1:9" ht="19.5" x14ac:dyDescent="0.4">
      <c r="A27" s="77" t="s">
        <v>5</v>
      </c>
      <c r="B27" s="77" t="s">
        <v>117</v>
      </c>
      <c r="C27" s="77"/>
      <c r="D27" s="3"/>
      <c r="E27" s="3"/>
      <c r="F27" s="72"/>
      <c r="G27" s="93">
        <f>SUM(G28:G30)</f>
        <v>27090.05</v>
      </c>
      <c r="H27" s="94"/>
      <c r="I27" s="95"/>
    </row>
    <row r="28" spans="1:9" ht="18.75" x14ac:dyDescent="0.4">
      <c r="A28" s="96"/>
      <c r="B28" s="96"/>
      <c r="C28" s="97" t="s">
        <v>28</v>
      </c>
      <c r="D28" s="98"/>
      <c r="E28" s="99"/>
      <c r="F28" s="92" t="s">
        <v>6</v>
      </c>
      <c r="G28" s="30">
        <v>1000</v>
      </c>
      <c r="H28" s="94"/>
      <c r="I28" s="95"/>
    </row>
    <row r="29" spans="1:9" ht="18.75" x14ac:dyDescent="0.4">
      <c r="A29" s="96"/>
      <c r="B29" s="96"/>
      <c r="C29" s="97"/>
      <c r="D29" s="98"/>
      <c r="E29" s="99"/>
      <c r="F29" s="92" t="s">
        <v>7</v>
      </c>
      <c r="G29" s="30">
        <v>26090.05</v>
      </c>
      <c r="H29" s="94"/>
      <c r="I29" s="95"/>
    </row>
    <row r="30" spans="1:9" ht="18.75" x14ac:dyDescent="0.4">
      <c r="A30" s="96"/>
      <c r="B30" s="96"/>
      <c r="C30" s="97" t="s">
        <v>29</v>
      </c>
      <c r="D30" s="98"/>
      <c r="E30" s="99"/>
      <c r="F30" s="92" t="s">
        <v>235</v>
      </c>
      <c r="G30" s="100">
        <v>0</v>
      </c>
      <c r="H30" s="101"/>
      <c r="I30" s="95"/>
    </row>
    <row r="31" spans="1:9" x14ac:dyDescent="0.2">
      <c r="A31" s="396"/>
      <c r="B31" s="397"/>
      <c r="C31" s="397"/>
      <c r="D31" s="397"/>
      <c r="E31" s="397"/>
      <c r="F31" s="397"/>
      <c r="G31" s="397"/>
      <c r="H31" s="397"/>
      <c r="I31" s="397"/>
    </row>
    <row r="32" spans="1:9" x14ac:dyDescent="0.2">
      <c r="A32" s="397"/>
      <c r="B32" s="397"/>
      <c r="C32" s="397"/>
      <c r="D32" s="397"/>
      <c r="E32" s="397"/>
      <c r="F32" s="397"/>
      <c r="G32" s="397"/>
      <c r="H32" s="397"/>
      <c r="I32" s="397"/>
    </row>
    <row r="33" spans="1:10" x14ac:dyDescent="0.2">
      <c r="A33" s="397"/>
      <c r="B33" s="397"/>
      <c r="C33" s="397"/>
      <c r="D33" s="397"/>
      <c r="E33" s="397"/>
      <c r="F33" s="397"/>
      <c r="G33" s="397"/>
      <c r="H33" s="397"/>
      <c r="I33" s="397"/>
    </row>
    <row r="34" spans="1:10" ht="19.5" x14ac:dyDescent="0.4">
      <c r="A34" s="77" t="s">
        <v>30</v>
      </c>
      <c r="B34" s="77" t="s">
        <v>31</v>
      </c>
      <c r="C34" s="77"/>
      <c r="D34" s="103"/>
      <c r="E34" s="81"/>
      <c r="F34" s="3"/>
      <c r="G34" s="104"/>
      <c r="H34" s="95"/>
      <c r="I34" s="95"/>
    </row>
    <row r="35" spans="1:10" ht="18.75" x14ac:dyDescent="0.4">
      <c r="A35" s="77"/>
      <c r="B35" s="77"/>
      <c r="C35" s="77"/>
      <c r="D35" s="103"/>
      <c r="F35" s="105" t="s">
        <v>119</v>
      </c>
      <c r="G35" s="106" t="s">
        <v>0</v>
      </c>
      <c r="H35" s="72"/>
      <c r="I35" s="107" t="s">
        <v>120</v>
      </c>
    </row>
    <row r="36" spans="1:10" ht="16.5" x14ac:dyDescent="0.35">
      <c r="A36" s="108" t="s">
        <v>32</v>
      </c>
      <c r="B36" s="109"/>
      <c r="C36" s="2"/>
      <c r="D36" s="109"/>
      <c r="E36" s="81"/>
      <c r="F36" s="110">
        <v>780000</v>
      </c>
      <c r="G36" s="110">
        <v>721552</v>
      </c>
      <c r="H36" s="305"/>
      <c r="I36" s="111">
        <f>G36/F36</f>
        <v>0.9250666666666667</v>
      </c>
    </row>
    <row r="37" spans="1:10" ht="16.5" x14ac:dyDescent="0.35">
      <c r="A37" s="108" t="s">
        <v>121</v>
      </c>
      <c r="B37" s="109"/>
      <c r="C37" s="2"/>
      <c r="D37" s="112"/>
      <c r="E37" s="112"/>
      <c r="F37" s="110">
        <v>414680</v>
      </c>
      <c r="G37" s="110">
        <v>405778</v>
      </c>
      <c r="H37" s="305"/>
      <c r="I37" s="111">
        <f>G37/F37</f>
        <v>0.97853284460306744</v>
      </c>
    </row>
    <row r="38" spans="1:10" ht="16.5" x14ac:dyDescent="0.35">
      <c r="A38" s="108" t="s">
        <v>122</v>
      </c>
      <c r="B38" s="109"/>
      <c r="C38" s="2"/>
      <c r="D38" s="112"/>
      <c r="E38" s="112"/>
      <c r="F38" s="110">
        <v>135170</v>
      </c>
      <c r="G38" s="110">
        <v>135170</v>
      </c>
      <c r="H38" s="305"/>
      <c r="I38" s="114">
        <f>G38/F38</f>
        <v>1</v>
      </c>
    </row>
    <row r="39" spans="1:10" ht="16.5" x14ac:dyDescent="0.35">
      <c r="A39" s="108" t="s">
        <v>232</v>
      </c>
      <c r="B39" s="109"/>
      <c r="C39" s="2"/>
      <c r="D39" s="81"/>
      <c r="E39" s="81"/>
      <c r="F39" s="110">
        <v>311000</v>
      </c>
      <c r="G39" s="110">
        <v>311000</v>
      </c>
      <c r="H39" s="305"/>
      <c r="I39" s="111">
        <f>G39/F39</f>
        <v>1</v>
      </c>
    </row>
    <row r="40" spans="1:10" ht="18" x14ac:dyDescent="0.35">
      <c r="A40" s="108" t="s">
        <v>233</v>
      </c>
      <c r="B40" s="115"/>
      <c r="C40" s="115"/>
      <c r="D40" s="81"/>
      <c r="E40" s="81"/>
      <c r="F40" s="116">
        <v>0</v>
      </c>
      <c r="G40" s="110">
        <v>0</v>
      </c>
      <c r="H40" s="305"/>
      <c r="I40" s="114" t="s">
        <v>237</v>
      </c>
    </row>
    <row r="41" spans="1:10" x14ac:dyDescent="0.2">
      <c r="A41" s="398"/>
      <c r="B41" s="398"/>
      <c r="C41" s="398"/>
      <c r="D41" s="398"/>
      <c r="E41" s="398"/>
      <c r="F41" s="398"/>
      <c r="G41" s="398"/>
      <c r="H41" s="398"/>
      <c r="I41" s="398"/>
    </row>
    <row r="42" spans="1:10" ht="18" x14ac:dyDescent="0.35">
      <c r="A42" s="108"/>
      <c r="B42" s="151"/>
      <c r="C42" s="151"/>
      <c r="D42" s="152"/>
      <c r="E42" s="152"/>
      <c r="F42" s="153"/>
      <c r="G42" s="154"/>
      <c r="H42" s="94"/>
      <c r="I42" s="155"/>
      <c r="J42" s="58"/>
    </row>
    <row r="43" spans="1:10" ht="19.5" thickBot="1" x14ac:dyDescent="0.45">
      <c r="A43" s="77" t="s">
        <v>11</v>
      </c>
      <c r="B43" s="77" t="s">
        <v>12</v>
      </c>
      <c r="C43" s="79"/>
      <c r="D43" s="81"/>
      <c r="E43" s="81"/>
      <c r="F43" s="118"/>
      <c r="G43" s="119"/>
      <c r="H43" s="394" t="s">
        <v>123</v>
      </c>
      <c r="I43" s="395"/>
    </row>
    <row r="44" spans="1:10" ht="18.75" thickTop="1" x14ac:dyDescent="0.35">
      <c r="A44" s="281"/>
      <c r="B44" s="282"/>
      <c r="C44" s="283"/>
      <c r="D44" s="282"/>
      <c r="E44" s="284" t="s">
        <v>297</v>
      </c>
      <c r="F44" s="285" t="s">
        <v>9</v>
      </c>
      <c r="G44" s="286" t="s">
        <v>10</v>
      </c>
      <c r="H44" s="287" t="s">
        <v>13</v>
      </c>
      <c r="I44" s="288" t="s">
        <v>124</v>
      </c>
    </row>
    <row r="45" spans="1:10" x14ac:dyDescent="0.2">
      <c r="A45" s="289"/>
      <c r="B45" s="290"/>
      <c r="C45" s="290"/>
      <c r="D45" s="290"/>
      <c r="E45" s="289"/>
      <c r="F45" s="390"/>
      <c r="G45" s="291"/>
      <c r="H45" s="292">
        <v>40908</v>
      </c>
      <c r="I45" s="293">
        <v>40908</v>
      </c>
    </row>
    <row r="46" spans="1:10" x14ac:dyDescent="0.2">
      <c r="A46" s="289"/>
      <c r="B46" s="290"/>
      <c r="C46" s="290"/>
      <c r="D46" s="290"/>
      <c r="E46" s="289"/>
      <c r="F46" s="390"/>
      <c r="G46" s="294"/>
      <c r="H46" s="294"/>
      <c r="I46" s="295"/>
    </row>
    <row r="47" spans="1:10" ht="13.5" thickBot="1" x14ac:dyDescent="0.25">
      <c r="A47" s="296"/>
      <c r="B47" s="297"/>
      <c r="C47" s="297"/>
      <c r="D47" s="297"/>
      <c r="E47" s="296"/>
      <c r="F47" s="298"/>
      <c r="G47" s="299"/>
      <c r="H47" s="299"/>
      <c r="I47" s="300"/>
    </row>
    <row r="48" spans="1:10" ht="13.5" thickTop="1" x14ac:dyDescent="0.2">
      <c r="A48" s="120"/>
      <c r="B48" s="121"/>
      <c r="C48" s="121" t="s">
        <v>6</v>
      </c>
      <c r="D48" s="121"/>
      <c r="E48" s="122">
        <v>97000</v>
      </c>
      <c r="F48" s="123">
        <v>1000</v>
      </c>
      <c r="G48" s="124">
        <v>10000</v>
      </c>
      <c r="H48" s="124">
        <f>E48+F48-G48</f>
        <v>88000</v>
      </c>
      <c r="I48" s="125">
        <f>H48</f>
        <v>88000</v>
      </c>
    </row>
    <row r="49" spans="1:9" x14ac:dyDescent="0.2">
      <c r="A49" s="126"/>
      <c r="B49" s="127"/>
      <c r="C49" s="127" t="s">
        <v>8</v>
      </c>
      <c r="D49" s="127"/>
      <c r="E49" s="128">
        <v>68964.95</v>
      </c>
      <c r="F49" s="129">
        <v>84006</v>
      </c>
      <c r="G49" s="130">
        <v>84790.2</v>
      </c>
      <c r="H49" s="130">
        <f>E49+F49-G49</f>
        <v>68180.750000000015</v>
      </c>
      <c r="I49" s="131">
        <v>56893.19</v>
      </c>
    </row>
    <row r="50" spans="1:9" x14ac:dyDescent="0.2">
      <c r="A50" s="126"/>
      <c r="B50" s="127"/>
      <c r="C50" s="127" t="s">
        <v>7</v>
      </c>
      <c r="D50" s="127"/>
      <c r="E50" s="128">
        <f>84756.98+20297</f>
        <v>105053.98</v>
      </c>
      <c r="F50" s="129">
        <f>61785.58+46000</f>
        <v>107785.58</v>
      </c>
      <c r="G50" s="130">
        <v>34592</v>
      </c>
      <c r="H50" s="130">
        <f t="shared" ref="H50:H51" si="0">E50+F50-G50</f>
        <v>178247.56</v>
      </c>
      <c r="I50" s="131">
        <f>H50</f>
        <v>178247.56</v>
      </c>
    </row>
    <row r="51" spans="1:9" x14ac:dyDescent="0.2">
      <c r="A51" s="126"/>
      <c r="B51" s="127"/>
      <c r="C51" s="127" t="s">
        <v>15</v>
      </c>
      <c r="D51" s="127"/>
      <c r="E51" s="128">
        <v>617928.84</v>
      </c>
      <c r="F51" s="129">
        <v>476992</v>
      </c>
      <c r="G51" s="130">
        <v>401741.6</v>
      </c>
      <c r="H51" s="130">
        <f t="shared" si="0"/>
        <v>693179.23999999987</v>
      </c>
      <c r="I51" s="131">
        <v>384440.21</v>
      </c>
    </row>
    <row r="52" spans="1:9" ht="18.75" thickBot="1" x14ac:dyDescent="0.4">
      <c r="A52" s="132" t="s">
        <v>2</v>
      </c>
      <c r="B52" s="133"/>
      <c r="C52" s="133"/>
      <c r="D52" s="133"/>
      <c r="E52" s="134">
        <f>E48+E49+E50+E51</f>
        <v>888947.77</v>
      </c>
      <c r="F52" s="135">
        <f>F48+F49+F50+F51</f>
        <v>669783.58000000007</v>
      </c>
      <c r="G52" s="135">
        <f>G48+G49+G50+G51</f>
        <v>531123.79999999993</v>
      </c>
      <c r="H52" s="135">
        <f>H48+H49+H50+H51</f>
        <v>1027607.5499999998</v>
      </c>
      <c r="I52" s="136">
        <f>I48+I49+I50+I51</f>
        <v>707580.96</v>
      </c>
    </row>
    <row r="53" spans="1:9" ht="18.75" thickTop="1" x14ac:dyDescent="0.35">
      <c r="A53" s="137"/>
      <c r="B53" s="115"/>
      <c r="C53" s="115"/>
      <c r="D53" s="81"/>
      <c r="E53" s="81"/>
      <c r="F53" s="118"/>
      <c r="G53" s="119"/>
      <c r="H53" s="138"/>
      <c r="I53" s="138"/>
    </row>
    <row r="54" spans="1:9" ht="18" x14ac:dyDescent="0.35">
      <c r="A54" s="137"/>
      <c r="B54" s="115"/>
      <c r="C54" s="115"/>
      <c r="D54" s="81"/>
      <c r="E54" s="81"/>
      <c r="F54" s="118"/>
      <c r="G54" s="139"/>
      <c r="H54" s="140"/>
      <c r="I54" s="140"/>
    </row>
    <row r="55" spans="1:9" ht="18" x14ac:dyDescent="0.35">
      <c r="A55" s="141"/>
      <c r="B55" s="142"/>
      <c r="C55" s="142"/>
      <c r="D55" s="143"/>
      <c r="E55" s="143"/>
      <c r="F55" s="140"/>
      <c r="G55" s="140"/>
      <c r="H55" s="140"/>
      <c r="I55" s="140"/>
    </row>
    <row r="56" spans="1:9" x14ac:dyDescent="0.2">
      <c r="A56" s="144"/>
      <c r="B56" s="144"/>
      <c r="C56" s="144"/>
      <c r="D56" s="144"/>
      <c r="E56" s="144"/>
      <c r="F56" s="144"/>
      <c r="G56" s="144"/>
      <c r="H56" s="144"/>
      <c r="I56" s="144"/>
    </row>
    <row r="57" spans="1:9" x14ac:dyDescent="0.2">
      <c r="A57" s="144"/>
      <c r="B57" s="144"/>
      <c r="C57" s="144"/>
      <c r="D57" s="144"/>
      <c r="E57" s="144"/>
      <c r="F57" s="144"/>
      <c r="G57" s="144"/>
      <c r="H57" s="144"/>
      <c r="I57" s="144"/>
    </row>
  </sheetData>
  <mergeCells count="11">
    <mergeCell ref="E5:I5"/>
    <mergeCell ref="A2:D2"/>
    <mergeCell ref="E2:I2"/>
    <mergeCell ref="E4:I4"/>
    <mergeCell ref="E3:I3"/>
    <mergeCell ref="F45:F46"/>
    <mergeCell ref="E7:I7"/>
    <mergeCell ref="A31:I33"/>
    <mergeCell ref="H12:I12"/>
    <mergeCell ref="A41:I41"/>
    <mergeCell ref="H43:I43"/>
  </mergeCells>
  <phoneticPr fontId="10" type="noConversion"/>
  <printOptions horizontalCentered="1"/>
  <pageMargins left="0.78740157480314965" right="0" top="0.59055118110236227" bottom="0.39370078740157483" header="0.51181102362204722" footer="0.51181102362204722"/>
  <pageSetup paperSize="9" scale="85" firstPageNumber="327" orientation="portrait" useFirstPageNumber="1" r:id="rId1"/>
  <headerFooter alignWithMargins="0">
    <oddFooter>&amp;L&amp;"Arial,Kurzíva"&amp;9Zastupitelstvo Olomouckého kraje 29.6.2012
5.- Rozpočet Olomouckého kraje 2011-závěrečný účet 
Příloha č.14: Financování hospodaření příspěvkových organizací Olomouckého kraje&amp;R&amp;"Arial,Kurzíva"&amp;9Strana &amp;P (celkem 470)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6"/>
  <dimension ref="A1:J57"/>
  <sheetViews>
    <sheetView zoomScale="110" zoomScaleNormal="110" workbookViewId="0">
      <selection activeCell="H27" sqref="H27:H30"/>
    </sheetView>
  </sheetViews>
  <sheetFormatPr defaultRowHeight="12.75" x14ac:dyDescent="0.2"/>
  <cols>
    <col min="1" max="1" width="7.5703125" style="55" customWidth="1"/>
    <col min="2" max="2" width="2.5703125" style="55" customWidth="1"/>
    <col min="3" max="3" width="8.42578125" style="55" customWidth="1"/>
    <col min="4" max="4" width="8.28515625" style="55" customWidth="1"/>
    <col min="5" max="5" width="14.7109375" style="55" customWidth="1"/>
    <col min="6" max="6" width="15.5703125" style="55" customWidth="1"/>
    <col min="7" max="8" width="14.7109375" style="55" customWidth="1"/>
    <col min="9" max="9" width="15.140625" style="55" customWidth="1"/>
    <col min="10" max="10" width="18.85546875" style="56" customWidth="1"/>
    <col min="11" max="11" width="17.28515625" style="56" customWidth="1"/>
    <col min="12" max="16384" width="9.140625" style="56"/>
  </cols>
  <sheetData>
    <row r="1" spans="1:9" ht="19.5" x14ac:dyDescent="0.4">
      <c r="A1" s="53" t="s">
        <v>26</v>
      </c>
      <c r="B1" s="54"/>
      <c r="C1" s="54"/>
      <c r="D1" s="54"/>
    </row>
    <row r="2" spans="1:9" ht="19.5" x14ac:dyDescent="0.4">
      <c r="A2" s="385" t="s">
        <v>112</v>
      </c>
      <c r="B2" s="385"/>
      <c r="C2" s="385"/>
      <c r="D2" s="385"/>
      <c r="E2" s="403" t="s">
        <v>223</v>
      </c>
      <c r="F2" s="403"/>
      <c r="G2" s="403"/>
      <c r="H2" s="403"/>
      <c r="I2" s="403"/>
    </row>
    <row r="3" spans="1:9" ht="9.75" customHeight="1" x14ac:dyDescent="0.4">
      <c r="A3" s="57"/>
      <c r="B3" s="57"/>
      <c r="C3" s="57"/>
      <c r="D3" s="57"/>
      <c r="E3" s="388" t="s">
        <v>113</v>
      </c>
      <c r="F3" s="388"/>
      <c r="G3" s="388"/>
      <c r="H3" s="388"/>
      <c r="I3" s="388"/>
    </row>
    <row r="4" spans="1:9" ht="15.75" x14ac:dyDescent="0.25">
      <c r="A4" s="59" t="s">
        <v>27</v>
      </c>
      <c r="E4" s="401" t="s">
        <v>224</v>
      </c>
      <c r="F4" s="401"/>
      <c r="G4" s="401"/>
      <c r="H4" s="401"/>
      <c r="I4" s="401"/>
    </row>
    <row r="5" spans="1:9" ht="9.75" customHeight="1" x14ac:dyDescent="0.25">
      <c r="A5" s="59"/>
      <c r="E5" s="388" t="s">
        <v>113</v>
      </c>
      <c r="F5" s="388"/>
      <c r="G5" s="388"/>
      <c r="H5" s="388"/>
      <c r="I5" s="388"/>
    </row>
    <row r="6" spans="1:9" ht="19.5" x14ac:dyDescent="0.4">
      <c r="A6" s="60" t="s">
        <v>24</v>
      </c>
      <c r="E6" s="61" t="s">
        <v>225</v>
      </c>
      <c r="F6" s="62"/>
      <c r="G6" s="63" t="s">
        <v>39</v>
      </c>
      <c r="H6" s="64">
        <v>1351</v>
      </c>
    </row>
    <row r="7" spans="1:9" ht="7.5" customHeight="1" x14ac:dyDescent="0.4">
      <c r="A7" s="60"/>
      <c r="E7" s="388" t="s">
        <v>114</v>
      </c>
      <c r="F7" s="388"/>
      <c r="G7" s="388"/>
      <c r="H7" s="388"/>
      <c r="I7" s="388"/>
    </row>
    <row r="8" spans="1:9" ht="3.75" customHeight="1" x14ac:dyDescent="0.4">
      <c r="A8" s="60"/>
      <c r="E8" s="65"/>
      <c r="F8" s="65"/>
      <c r="G8" s="65"/>
      <c r="H8" s="63"/>
      <c r="I8" s="65"/>
    </row>
    <row r="9" spans="1:9" ht="40.5" customHeight="1" x14ac:dyDescent="0.2">
      <c r="F9" s="66"/>
    </row>
    <row r="10" spans="1:9" ht="18.75" x14ac:dyDescent="0.4">
      <c r="A10" s="67"/>
      <c r="B10" s="68"/>
      <c r="C10" s="68"/>
      <c r="D10" s="68"/>
      <c r="E10" s="69" t="s">
        <v>19</v>
      </c>
      <c r="F10" s="69" t="s">
        <v>22</v>
      </c>
      <c r="G10" s="70" t="s">
        <v>0</v>
      </c>
      <c r="H10" s="71" t="s">
        <v>17</v>
      </c>
      <c r="I10" s="71"/>
    </row>
    <row r="11" spans="1:9" ht="18.75" x14ac:dyDescent="0.4">
      <c r="A11" s="72"/>
      <c r="B11" s="72"/>
      <c r="C11" s="72"/>
      <c r="D11" s="72"/>
      <c r="E11" s="69" t="s">
        <v>20</v>
      </c>
      <c r="F11" s="69" t="s">
        <v>20</v>
      </c>
      <c r="G11" s="70" t="s">
        <v>18</v>
      </c>
      <c r="H11" s="73" t="s">
        <v>1</v>
      </c>
      <c r="I11" s="74" t="s">
        <v>16</v>
      </c>
    </row>
    <row r="12" spans="1:9" ht="15" x14ac:dyDescent="0.2">
      <c r="A12" s="72"/>
      <c r="B12" s="72"/>
      <c r="C12" s="72"/>
      <c r="D12" s="72"/>
      <c r="E12" s="69" t="s">
        <v>2</v>
      </c>
      <c r="F12" s="69" t="s">
        <v>2</v>
      </c>
      <c r="G12" s="75"/>
      <c r="H12" s="391" t="s">
        <v>299</v>
      </c>
      <c r="I12" s="391"/>
    </row>
    <row r="13" spans="1:9" ht="15" x14ac:dyDescent="0.2">
      <c r="A13" s="72"/>
      <c r="B13" s="72"/>
      <c r="C13" s="72"/>
      <c r="D13" s="72"/>
      <c r="E13" s="69"/>
      <c r="F13" s="69"/>
      <c r="G13" s="75"/>
      <c r="H13" s="25"/>
      <c r="I13" s="76"/>
    </row>
    <row r="14" spans="1:9" ht="18.75" x14ac:dyDescent="0.4">
      <c r="A14" s="77" t="s">
        <v>21</v>
      </c>
      <c r="B14" s="77"/>
      <c r="C14" s="78"/>
      <c r="D14" s="79"/>
      <c r="E14" s="80"/>
      <c r="F14" s="80"/>
      <c r="G14" s="81"/>
      <c r="H14" s="72"/>
      <c r="I14" s="72"/>
    </row>
    <row r="15" spans="1:9" ht="19.5" x14ac:dyDescent="0.4">
      <c r="A15" s="82" t="s">
        <v>3</v>
      </c>
      <c r="B15" s="77"/>
      <c r="C15" s="78"/>
      <c r="D15" s="79"/>
      <c r="E15" s="302">
        <v>1582000</v>
      </c>
      <c r="F15" s="303">
        <v>5831322.2199999997</v>
      </c>
      <c r="G15" s="26">
        <f>H15+I15</f>
        <v>5831322.2199999997</v>
      </c>
      <c r="H15" s="302">
        <v>5676831.29</v>
      </c>
      <c r="I15" s="302">
        <v>154490.93</v>
      </c>
    </row>
    <row r="16" spans="1:9" ht="16.5" x14ac:dyDescent="0.35">
      <c r="A16" s="2"/>
      <c r="B16" s="68"/>
      <c r="C16" s="68"/>
      <c r="D16" s="68"/>
      <c r="E16" s="83"/>
      <c r="F16" s="83"/>
      <c r="G16" s="83"/>
      <c r="H16" s="83"/>
      <c r="I16" s="83"/>
    </row>
    <row r="17" spans="1:9" ht="19.5" x14ac:dyDescent="0.4">
      <c r="A17" s="82" t="s">
        <v>4</v>
      </c>
      <c r="B17" s="3"/>
      <c r="C17" s="3"/>
      <c r="D17" s="3"/>
      <c r="E17" s="302">
        <v>1702000</v>
      </c>
      <c r="F17" s="303">
        <v>5805532.5199999996</v>
      </c>
      <c r="G17" s="26">
        <f>H17+I17</f>
        <v>5804400.5199999996</v>
      </c>
      <c r="H17" s="302">
        <v>5586000.5199999996</v>
      </c>
      <c r="I17" s="302">
        <v>218400</v>
      </c>
    </row>
    <row r="18" spans="1:9" ht="18" x14ac:dyDescent="0.35">
      <c r="A18" s="2"/>
      <c r="B18" s="3"/>
      <c r="C18" s="3"/>
      <c r="D18" s="3"/>
      <c r="E18" s="26"/>
      <c r="F18" s="27"/>
      <c r="G18" s="26"/>
      <c r="H18" s="28"/>
      <c r="I18" s="28"/>
    </row>
    <row r="19" spans="1:9" ht="18" x14ac:dyDescent="0.35">
      <c r="A19" s="2"/>
      <c r="B19" s="3"/>
      <c r="C19" s="3"/>
      <c r="D19" s="3"/>
      <c r="E19" s="84"/>
      <c r="F19" s="84"/>
      <c r="G19" s="85"/>
      <c r="H19" s="1"/>
      <c r="I19" s="1"/>
    </row>
    <row r="20" spans="1:9" ht="19.5" x14ac:dyDescent="0.4">
      <c r="A20" s="86" t="s">
        <v>14</v>
      </c>
      <c r="B20" s="84"/>
      <c r="C20" s="84"/>
      <c r="D20" s="84"/>
      <c r="E20" s="84"/>
      <c r="F20" s="84"/>
      <c r="G20" s="87"/>
      <c r="H20" s="85"/>
      <c r="I20" s="85"/>
    </row>
    <row r="21" spans="1:9" ht="18" x14ac:dyDescent="0.35">
      <c r="A21" s="84"/>
      <c r="B21" s="84"/>
      <c r="C21" s="88" t="s">
        <v>115</v>
      </c>
      <c r="D21" s="84"/>
      <c r="E21" s="84"/>
      <c r="F21" s="84"/>
      <c r="G21" s="29">
        <f>H21+I21</f>
        <v>0</v>
      </c>
      <c r="H21" s="30">
        <v>0</v>
      </c>
      <c r="I21" s="30">
        <v>0</v>
      </c>
    </row>
    <row r="22" spans="1:9" ht="18" x14ac:dyDescent="0.35">
      <c r="A22" s="84"/>
      <c r="B22" s="84"/>
      <c r="C22" s="88"/>
      <c r="D22" s="84"/>
      <c r="E22" s="84"/>
      <c r="F22" s="84"/>
      <c r="G22" s="29"/>
      <c r="H22" s="30"/>
      <c r="I22" s="30"/>
    </row>
    <row r="23" spans="1:9" ht="22.5" x14ac:dyDescent="0.45">
      <c r="A23" s="89" t="s">
        <v>116</v>
      </c>
      <c r="B23" s="89"/>
      <c r="C23" s="90"/>
      <c r="D23" s="89"/>
      <c r="E23" s="89"/>
      <c r="F23" s="89"/>
      <c r="G23" s="91">
        <f>G17-G15-G21</f>
        <v>-26921.700000000186</v>
      </c>
      <c r="H23" s="91">
        <f>H17-H15-H21</f>
        <v>-90830.770000000484</v>
      </c>
      <c r="I23" s="91">
        <f>I17-I15-I21</f>
        <v>63909.070000000007</v>
      </c>
    </row>
    <row r="25" spans="1:9" x14ac:dyDescent="0.2">
      <c r="H25" s="92"/>
    </row>
    <row r="27" spans="1:9" ht="19.5" x14ac:dyDescent="0.4">
      <c r="A27" s="77" t="s">
        <v>5</v>
      </c>
      <c r="B27" s="77" t="s">
        <v>117</v>
      </c>
      <c r="C27" s="77"/>
      <c r="D27" s="3"/>
      <c r="E27" s="3"/>
      <c r="F27" s="72"/>
      <c r="G27" s="93">
        <f>SUM(G28:G30)</f>
        <v>-26921.7</v>
      </c>
      <c r="H27" s="94"/>
      <c r="I27" s="95"/>
    </row>
    <row r="28" spans="1:9" ht="18.75" x14ac:dyDescent="0.4">
      <c r="A28" s="96"/>
      <c r="B28" s="96"/>
      <c r="C28" s="97" t="s">
        <v>28</v>
      </c>
      <c r="D28" s="98"/>
      <c r="E28" s="99"/>
      <c r="F28" s="92" t="s">
        <v>6</v>
      </c>
      <c r="G28" s="30">
        <v>0</v>
      </c>
      <c r="H28" s="94"/>
      <c r="I28" s="95"/>
    </row>
    <row r="29" spans="1:9" ht="18.75" x14ac:dyDescent="0.4">
      <c r="A29" s="96"/>
      <c r="B29" s="96"/>
      <c r="C29" s="97"/>
      <c r="D29" s="98"/>
      <c r="E29" s="99"/>
      <c r="F29" s="92" t="s">
        <v>7</v>
      </c>
      <c r="G29" s="30">
        <v>0</v>
      </c>
      <c r="H29" s="94"/>
      <c r="I29" s="95"/>
    </row>
    <row r="30" spans="1:9" ht="18.75" x14ac:dyDescent="0.4">
      <c r="A30" s="96"/>
      <c r="B30" s="96"/>
      <c r="C30" s="97" t="s">
        <v>29</v>
      </c>
      <c r="D30" s="98"/>
      <c r="E30" s="99"/>
      <c r="F30" s="92" t="s">
        <v>235</v>
      </c>
      <c r="G30" s="100">
        <v>-26921.7</v>
      </c>
      <c r="H30" s="101"/>
      <c r="I30" s="95"/>
    </row>
    <row r="31" spans="1:9" ht="12.75" customHeight="1" x14ac:dyDescent="0.2">
      <c r="A31" s="419" t="s">
        <v>320</v>
      </c>
      <c r="B31" s="420"/>
      <c r="C31" s="420"/>
      <c r="D31" s="420"/>
      <c r="E31" s="420"/>
      <c r="F31" s="420"/>
      <c r="G31" s="420"/>
      <c r="H31" s="420"/>
      <c r="I31" s="420"/>
    </row>
    <row r="32" spans="1:9" x14ac:dyDescent="0.2">
      <c r="A32" s="420"/>
      <c r="B32" s="420"/>
      <c r="C32" s="420"/>
      <c r="D32" s="420"/>
      <c r="E32" s="420"/>
      <c r="F32" s="420"/>
      <c r="G32" s="420"/>
      <c r="H32" s="420"/>
      <c r="I32" s="420"/>
    </row>
    <row r="33" spans="1:10" x14ac:dyDescent="0.2">
      <c r="A33" s="420"/>
      <c r="B33" s="420"/>
      <c r="C33" s="420"/>
      <c r="D33" s="420"/>
      <c r="E33" s="420"/>
      <c r="F33" s="420"/>
      <c r="G33" s="420"/>
      <c r="H33" s="420"/>
      <c r="I33" s="420"/>
    </row>
    <row r="34" spans="1:10" ht="19.5" x14ac:dyDescent="0.4">
      <c r="A34" s="77" t="s">
        <v>30</v>
      </c>
      <c r="B34" s="77" t="s">
        <v>31</v>
      </c>
      <c r="C34" s="77"/>
      <c r="D34" s="103"/>
      <c r="E34" s="81"/>
      <c r="F34" s="3"/>
      <c r="G34" s="104"/>
      <c r="H34" s="95"/>
      <c r="I34" s="95"/>
    </row>
    <row r="35" spans="1:10" ht="18.75" x14ac:dyDescent="0.4">
      <c r="A35" s="77"/>
      <c r="B35" s="77"/>
      <c r="C35" s="77"/>
      <c r="D35" s="103"/>
      <c r="F35" s="105" t="s">
        <v>119</v>
      </c>
      <c r="G35" s="106" t="s">
        <v>0</v>
      </c>
      <c r="H35" s="72"/>
      <c r="I35" s="107" t="s">
        <v>120</v>
      </c>
    </row>
    <row r="36" spans="1:10" ht="16.5" x14ac:dyDescent="0.35">
      <c r="A36" s="108" t="s">
        <v>32</v>
      </c>
      <c r="B36" s="109"/>
      <c r="C36" s="2"/>
      <c r="D36" s="109"/>
      <c r="E36" s="81"/>
      <c r="F36" s="110">
        <v>160000</v>
      </c>
      <c r="G36" s="110">
        <v>90589</v>
      </c>
      <c r="H36" s="305"/>
      <c r="I36" s="111">
        <f>G36/F36</f>
        <v>0.56618124999999997</v>
      </c>
    </row>
    <row r="37" spans="1:10" ht="16.5" x14ac:dyDescent="0.35">
      <c r="A37" s="108" t="s">
        <v>121</v>
      </c>
      <c r="B37" s="109"/>
      <c r="C37" s="2"/>
      <c r="D37" s="112"/>
      <c r="E37" s="112"/>
      <c r="F37" s="110">
        <v>1513</v>
      </c>
      <c r="G37" s="110">
        <v>1513</v>
      </c>
      <c r="H37" s="305"/>
      <c r="I37" s="111">
        <f>G37/F37</f>
        <v>1</v>
      </c>
    </row>
    <row r="38" spans="1:10" ht="16.5" x14ac:dyDescent="0.35">
      <c r="A38" s="108" t="s">
        <v>122</v>
      </c>
      <c r="B38" s="109"/>
      <c r="C38" s="2"/>
      <c r="D38" s="112"/>
      <c r="E38" s="112"/>
      <c r="F38" s="110">
        <v>0</v>
      </c>
      <c r="G38" s="110">
        <v>0</v>
      </c>
      <c r="H38" s="305"/>
      <c r="I38" s="114" t="s">
        <v>237</v>
      </c>
    </row>
    <row r="39" spans="1:10" ht="16.5" x14ac:dyDescent="0.35">
      <c r="A39" s="108" t="s">
        <v>232</v>
      </c>
      <c r="B39" s="109"/>
      <c r="C39" s="2"/>
      <c r="D39" s="81"/>
      <c r="E39" s="81"/>
      <c r="F39" s="110">
        <v>1000</v>
      </c>
      <c r="G39" s="110">
        <v>1000</v>
      </c>
      <c r="H39" s="305"/>
      <c r="I39" s="111">
        <f>G39/F39</f>
        <v>1</v>
      </c>
    </row>
    <row r="40" spans="1:10" ht="18" x14ac:dyDescent="0.35">
      <c r="A40" s="108" t="s">
        <v>233</v>
      </c>
      <c r="B40" s="115"/>
      <c r="C40" s="115"/>
      <c r="D40" s="81"/>
      <c r="E40" s="81"/>
      <c r="F40" s="116">
        <v>0</v>
      </c>
      <c r="G40" s="110">
        <v>0</v>
      </c>
      <c r="H40" s="305"/>
      <c r="I40" s="114" t="s">
        <v>237</v>
      </c>
    </row>
    <row r="41" spans="1:10" x14ac:dyDescent="0.2">
      <c r="A41" s="425"/>
      <c r="B41" s="425"/>
      <c r="C41" s="425"/>
      <c r="D41" s="425"/>
      <c r="E41" s="425"/>
      <c r="F41" s="425"/>
      <c r="G41" s="425"/>
      <c r="H41" s="425"/>
      <c r="I41" s="425"/>
    </row>
    <row r="42" spans="1:10" ht="18" x14ac:dyDescent="0.35">
      <c r="A42" s="108"/>
      <c r="B42" s="151"/>
      <c r="C42" s="151"/>
      <c r="D42" s="152"/>
      <c r="E42" s="152"/>
      <c r="F42" s="153"/>
      <c r="G42" s="154"/>
      <c r="H42" s="94"/>
      <c r="I42" s="155"/>
      <c r="J42" s="58"/>
    </row>
    <row r="43" spans="1:10" ht="19.5" thickBot="1" x14ac:dyDescent="0.45">
      <c r="A43" s="77" t="s">
        <v>11</v>
      </c>
      <c r="B43" s="77" t="s">
        <v>12</v>
      </c>
      <c r="C43" s="79"/>
      <c r="D43" s="81"/>
      <c r="E43" s="81"/>
      <c r="F43" s="118"/>
      <c r="G43" s="119"/>
      <c r="H43" s="394" t="s">
        <v>123</v>
      </c>
      <c r="I43" s="395"/>
    </row>
    <row r="44" spans="1:10" ht="18.75" thickTop="1" x14ac:dyDescent="0.35">
      <c r="A44" s="281"/>
      <c r="B44" s="282"/>
      <c r="C44" s="283"/>
      <c r="D44" s="282"/>
      <c r="E44" s="284" t="s">
        <v>297</v>
      </c>
      <c r="F44" s="285" t="s">
        <v>9</v>
      </c>
      <c r="G44" s="286" t="s">
        <v>10</v>
      </c>
      <c r="H44" s="287" t="s">
        <v>13</v>
      </c>
      <c r="I44" s="288" t="s">
        <v>124</v>
      </c>
    </row>
    <row r="45" spans="1:10" x14ac:dyDescent="0.2">
      <c r="A45" s="289"/>
      <c r="B45" s="290"/>
      <c r="C45" s="290"/>
      <c r="D45" s="290"/>
      <c r="E45" s="289"/>
      <c r="F45" s="390"/>
      <c r="G45" s="291"/>
      <c r="H45" s="292">
        <v>40908</v>
      </c>
      <c r="I45" s="293">
        <v>40908</v>
      </c>
    </row>
    <row r="46" spans="1:10" x14ac:dyDescent="0.2">
      <c r="A46" s="289"/>
      <c r="B46" s="290"/>
      <c r="C46" s="290"/>
      <c r="D46" s="290"/>
      <c r="E46" s="289"/>
      <c r="F46" s="390"/>
      <c r="G46" s="294"/>
      <c r="H46" s="294"/>
      <c r="I46" s="295"/>
    </row>
    <row r="47" spans="1:10" ht="13.5" thickBot="1" x14ac:dyDescent="0.25">
      <c r="A47" s="296"/>
      <c r="B47" s="297"/>
      <c r="C47" s="297"/>
      <c r="D47" s="297"/>
      <c r="E47" s="296"/>
      <c r="F47" s="298"/>
      <c r="G47" s="299"/>
      <c r="H47" s="299"/>
      <c r="I47" s="300"/>
    </row>
    <row r="48" spans="1:10" ht="13.5" thickTop="1" x14ac:dyDescent="0.2">
      <c r="A48" s="120"/>
      <c r="B48" s="121"/>
      <c r="C48" s="121" t="s">
        <v>6</v>
      </c>
      <c r="D48" s="121"/>
      <c r="E48" s="122">
        <v>18753</v>
      </c>
      <c r="F48" s="123">
        <v>20000</v>
      </c>
      <c r="G48" s="124">
        <v>5000</v>
      </c>
      <c r="H48" s="124">
        <f>E48+F48-G48</f>
        <v>33753</v>
      </c>
      <c r="I48" s="125">
        <f>H48</f>
        <v>33753</v>
      </c>
    </row>
    <row r="49" spans="1:9" x14ac:dyDescent="0.2">
      <c r="A49" s="126"/>
      <c r="B49" s="127"/>
      <c r="C49" s="127" t="s">
        <v>8</v>
      </c>
      <c r="D49" s="127"/>
      <c r="E49" s="128">
        <v>73969.05</v>
      </c>
      <c r="F49" s="129">
        <v>31210</v>
      </c>
      <c r="G49" s="130">
        <v>59577.3</v>
      </c>
      <c r="H49" s="130">
        <f>E49+F49-G49</f>
        <v>45601.75</v>
      </c>
      <c r="I49" s="131">
        <v>36608.910000000003</v>
      </c>
    </row>
    <row r="50" spans="1:9" x14ac:dyDescent="0.2">
      <c r="A50" s="126"/>
      <c r="B50" s="127"/>
      <c r="C50" s="127" t="s">
        <v>7</v>
      </c>
      <c r="D50" s="127"/>
      <c r="E50" s="128">
        <v>49166.85</v>
      </c>
      <c r="F50" s="129">
        <v>180735.44</v>
      </c>
      <c r="G50" s="130">
        <v>146772.4</v>
      </c>
      <c r="H50" s="130">
        <f t="shared" ref="H50:H51" si="0">E50+F50-G50</f>
        <v>83129.890000000014</v>
      </c>
      <c r="I50" s="131">
        <f>H50</f>
        <v>83129.890000000014</v>
      </c>
    </row>
    <row r="51" spans="1:9" x14ac:dyDescent="0.2">
      <c r="A51" s="126"/>
      <c r="B51" s="127"/>
      <c r="C51" s="127" t="s">
        <v>15</v>
      </c>
      <c r="D51" s="127"/>
      <c r="E51" s="128">
        <v>160530.29</v>
      </c>
      <c r="F51" s="129">
        <v>121513</v>
      </c>
      <c r="G51" s="130">
        <v>87802</v>
      </c>
      <c r="H51" s="130">
        <f t="shared" si="0"/>
        <v>194241.29000000004</v>
      </c>
      <c r="I51" s="131">
        <f>H51</f>
        <v>194241.29000000004</v>
      </c>
    </row>
    <row r="52" spans="1:9" ht="18.75" thickBot="1" x14ac:dyDescent="0.4">
      <c r="A52" s="132" t="s">
        <v>2</v>
      </c>
      <c r="B52" s="133"/>
      <c r="C52" s="133"/>
      <c r="D52" s="133"/>
      <c r="E52" s="134">
        <f>E48+E49+E50+E51</f>
        <v>302419.19</v>
      </c>
      <c r="F52" s="135">
        <f>F48+F49+F50+F51</f>
        <v>353458.44</v>
      </c>
      <c r="G52" s="135">
        <f>G48+G49+G50+G51</f>
        <v>299151.7</v>
      </c>
      <c r="H52" s="135">
        <f>H48+H49+H50+H51</f>
        <v>356725.93000000005</v>
      </c>
      <c r="I52" s="136">
        <f>I48+I49+I50+I51</f>
        <v>347733.09000000008</v>
      </c>
    </row>
    <row r="53" spans="1:9" ht="18.75" thickTop="1" x14ac:dyDescent="0.35">
      <c r="A53" s="137"/>
      <c r="B53" s="115"/>
      <c r="C53" s="115"/>
      <c r="D53" s="81"/>
      <c r="E53" s="81"/>
      <c r="F53" s="118"/>
      <c r="G53" s="119"/>
      <c r="H53" s="138"/>
      <c r="I53" s="138"/>
    </row>
    <row r="54" spans="1:9" ht="18" x14ac:dyDescent="0.35">
      <c r="A54" s="137"/>
      <c r="B54" s="115"/>
      <c r="C54" s="115"/>
      <c r="D54" s="81"/>
      <c r="E54" s="81"/>
      <c r="F54" s="118"/>
      <c r="G54" s="139"/>
      <c r="H54" s="140"/>
      <c r="I54" s="140"/>
    </row>
    <row r="55" spans="1:9" ht="18" x14ac:dyDescent="0.35">
      <c r="A55" s="141"/>
      <c r="B55" s="142"/>
      <c r="C55" s="142"/>
      <c r="D55" s="143"/>
      <c r="E55" s="143"/>
      <c r="F55" s="140"/>
      <c r="G55" s="140"/>
      <c r="H55" s="140"/>
      <c r="I55" s="140"/>
    </row>
    <row r="56" spans="1:9" x14ac:dyDescent="0.2">
      <c r="A56" s="144"/>
      <c r="B56" s="144"/>
      <c r="C56" s="144"/>
      <c r="D56" s="144"/>
      <c r="E56" s="144"/>
      <c r="F56" s="144"/>
      <c r="G56" s="144"/>
      <c r="H56" s="144"/>
      <c r="I56" s="144"/>
    </row>
    <row r="57" spans="1:9" x14ac:dyDescent="0.2">
      <c r="A57" s="144"/>
      <c r="B57" s="144"/>
      <c r="C57" s="144"/>
      <c r="D57" s="144"/>
      <c r="E57" s="144"/>
      <c r="F57" s="144"/>
      <c r="G57" s="144"/>
      <c r="H57" s="144"/>
      <c r="I57" s="144"/>
    </row>
  </sheetData>
  <mergeCells count="11">
    <mergeCell ref="A2:D2"/>
    <mergeCell ref="E2:I2"/>
    <mergeCell ref="E4:I4"/>
    <mergeCell ref="E3:I3"/>
    <mergeCell ref="H43:I43"/>
    <mergeCell ref="F45:F46"/>
    <mergeCell ref="E5:I5"/>
    <mergeCell ref="H12:I12"/>
    <mergeCell ref="E7:I7"/>
    <mergeCell ref="A41:I41"/>
    <mergeCell ref="A31:I33"/>
  </mergeCells>
  <phoneticPr fontId="10" type="noConversion"/>
  <printOptions horizontalCentered="1"/>
  <pageMargins left="0.78740157480314965" right="0" top="0.59055118110236227" bottom="0.39370078740157483" header="0.51181102362204722" footer="0.51181102362204722"/>
  <pageSetup paperSize="9" scale="85" firstPageNumber="328" orientation="portrait" useFirstPageNumber="1" r:id="rId1"/>
  <headerFooter alignWithMargins="0">
    <oddFooter>&amp;L&amp;"Arial,Kurzíva"&amp;9Zastupitelstvo Olomouckého kraje 29.6.2012
5.- Rozpočet Olomouckého kraje 2011-závěrečný účet 
Příloha č.14: Financování hospodaření příspěvkových organizací Olomouckého kraje&amp;R&amp;"Arial,Kurzíva"&amp;9Strana &amp;P (celkem 470)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7"/>
  <dimension ref="A1:J54"/>
  <sheetViews>
    <sheetView zoomScale="110" zoomScaleNormal="110" workbookViewId="0">
      <selection activeCell="G30" sqref="G30"/>
    </sheetView>
  </sheetViews>
  <sheetFormatPr defaultRowHeight="12.75" x14ac:dyDescent="0.2"/>
  <cols>
    <col min="1" max="1" width="7.5703125" style="55" customWidth="1"/>
    <col min="2" max="2" width="2.5703125" style="55" customWidth="1"/>
    <col min="3" max="3" width="8.42578125" style="55" customWidth="1"/>
    <col min="4" max="4" width="8.28515625" style="55" customWidth="1"/>
    <col min="5" max="5" width="14.7109375" style="55" customWidth="1"/>
    <col min="6" max="6" width="15.5703125" style="55" customWidth="1"/>
    <col min="7" max="8" width="14.7109375" style="55" customWidth="1"/>
    <col min="9" max="9" width="15.140625" style="55" customWidth="1"/>
    <col min="10" max="10" width="18.85546875" style="56" customWidth="1"/>
    <col min="11" max="11" width="17.28515625" style="56" customWidth="1"/>
    <col min="12" max="16384" width="9.140625" style="56"/>
  </cols>
  <sheetData>
    <row r="1" spans="1:9" ht="19.5" x14ac:dyDescent="0.4">
      <c r="A1" s="53" t="s">
        <v>26</v>
      </c>
      <c r="B1" s="54"/>
      <c r="C1" s="54"/>
      <c r="D1" s="54"/>
    </row>
    <row r="2" spans="1:9" ht="19.5" x14ac:dyDescent="0.4">
      <c r="A2" s="385" t="s">
        <v>112</v>
      </c>
      <c r="B2" s="385"/>
      <c r="C2" s="385"/>
      <c r="D2" s="385"/>
      <c r="E2" s="403" t="s">
        <v>226</v>
      </c>
      <c r="F2" s="403"/>
      <c r="G2" s="403"/>
      <c r="H2" s="403"/>
      <c r="I2" s="403"/>
    </row>
    <row r="3" spans="1:9" ht="9.75" customHeight="1" x14ac:dyDescent="0.4">
      <c r="A3" s="57"/>
      <c r="B3" s="57"/>
      <c r="C3" s="57"/>
      <c r="D3" s="57"/>
      <c r="E3" s="388" t="s">
        <v>113</v>
      </c>
      <c r="F3" s="388"/>
      <c r="G3" s="388"/>
      <c r="H3" s="388"/>
      <c r="I3" s="388"/>
    </row>
    <row r="4" spans="1:9" ht="15.75" x14ac:dyDescent="0.25">
      <c r="A4" s="59" t="s">
        <v>27</v>
      </c>
      <c r="E4" s="401" t="s">
        <v>227</v>
      </c>
      <c r="F4" s="401"/>
      <c r="G4" s="401"/>
      <c r="H4" s="401"/>
      <c r="I4" s="401"/>
    </row>
    <row r="5" spans="1:9" ht="9.75" customHeight="1" x14ac:dyDescent="0.25">
      <c r="A5" s="59"/>
      <c r="E5" s="388" t="s">
        <v>113</v>
      </c>
      <c r="F5" s="388"/>
      <c r="G5" s="388"/>
      <c r="H5" s="388"/>
      <c r="I5" s="388"/>
    </row>
    <row r="6" spans="1:9" ht="19.5" x14ac:dyDescent="0.4">
      <c r="A6" s="60" t="s">
        <v>24</v>
      </c>
      <c r="E6" s="61" t="s">
        <v>228</v>
      </c>
      <c r="F6" s="62"/>
      <c r="G6" s="63" t="s">
        <v>39</v>
      </c>
      <c r="H6" s="64">
        <v>1352</v>
      </c>
    </row>
    <row r="7" spans="1:9" ht="8.25" customHeight="1" x14ac:dyDescent="0.4">
      <c r="A7" s="60"/>
      <c r="E7" s="388" t="s">
        <v>114</v>
      </c>
      <c r="F7" s="388"/>
      <c r="G7" s="388"/>
      <c r="H7" s="388"/>
      <c r="I7" s="388"/>
    </row>
    <row r="8" spans="1:9" ht="3" customHeight="1" x14ac:dyDescent="0.4">
      <c r="A8" s="60"/>
      <c r="E8" s="65"/>
      <c r="F8" s="65"/>
      <c r="G8" s="65"/>
      <c r="H8" s="63"/>
      <c r="I8" s="65"/>
    </row>
    <row r="9" spans="1:9" ht="36" customHeight="1" x14ac:dyDescent="0.2">
      <c r="F9" s="66"/>
    </row>
    <row r="10" spans="1:9" ht="18.75" x14ac:dyDescent="0.4">
      <c r="A10" s="67"/>
      <c r="B10" s="68"/>
      <c r="C10" s="68"/>
      <c r="D10" s="68"/>
      <c r="E10" s="69" t="s">
        <v>19</v>
      </c>
      <c r="F10" s="69" t="s">
        <v>22</v>
      </c>
      <c r="G10" s="70" t="s">
        <v>0</v>
      </c>
      <c r="H10" s="71" t="s">
        <v>17</v>
      </c>
      <c r="I10" s="71"/>
    </row>
    <row r="11" spans="1:9" ht="18.75" x14ac:dyDescent="0.4">
      <c r="A11" s="72"/>
      <c r="B11" s="72"/>
      <c r="C11" s="72"/>
      <c r="D11" s="72"/>
      <c r="E11" s="69" t="s">
        <v>20</v>
      </c>
      <c r="F11" s="69" t="s">
        <v>20</v>
      </c>
      <c r="G11" s="70" t="s">
        <v>18</v>
      </c>
      <c r="H11" s="73" t="s">
        <v>1</v>
      </c>
      <c r="I11" s="74" t="s">
        <v>16</v>
      </c>
    </row>
    <row r="12" spans="1:9" ht="15" x14ac:dyDescent="0.2">
      <c r="A12" s="72"/>
      <c r="B12" s="72"/>
      <c r="C12" s="72"/>
      <c r="D12" s="72"/>
      <c r="E12" s="69" t="s">
        <v>2</v>
      </c>
      <c r="F12" s="69" t="s">
        <v>2</v>
      </c>
      <c r="G12" s="75"/>
      <c r="H12" s="391" t="s">
        <v>299</v>
      </c>
      <c r="I12" s="391"/>
    </row>
    <row r="13" spans="1:9" ht="15" x14ac:dyDescent="0.2">
      <c r="A13" s="72"/>
      <c r="B13" s="72"/>
      <c r="C13" s="72"/>
      <c r="D13" s="72"/>
      <c r="E13" s="69"/>
      <c r="F13" s="69"/>
      <c r="G13" s="75"/>
      <c r="H13" s="25"/>
      <c r="I13" s="76"/>
    </row>
    <row r="14" spans="1:9" ht="18.75" x14ac:dyDescent="0.4">
      <c r="A14" s="77" t="s">
        <v>21</v>
      </c>
      <c r="B14" s="77"/>
      <c r="C14" s="78"/>
      <c r="D14" s="79"/>
      <c r="E14" s="80"/>
      <c r="F14" s="80"/>
      <c r="G14" s="81"/>
      <c r="H14" s="72"/>
      <c r="I14" s="72"/>
    </row>
    <row r="15" spans="1:9" ht="19.5" x14ac:dyDescent="0.4">
      <c r="A15" s="82" t="s">
        <v>3</v>
      </c>
      <c r="B15" s="77"/>
      <c r="C15" s="78"/>
      <c r="D15" s="79"/>
      <c r="E15" s="302">
        <v>2649000</v>
      </c>
      <c r="F15" s="303">
        <v>5793524</v>
      </c>
      <c r="G15" s="26">
        <f>H15+I15</f>
        <v>5807300.8099999996</v>
      </c>
      <c r="H15" s="302">
        <v>5565186.3099999996</v>
      </c>
      <c r="I15" s="302">
        <v>242114.5</v>
      </c>
    </row>
    <row r="16" spans="1:9" ht="16.5" x14ac:dyDescent="0.35">
      <c r="A16" s="2"/>
      <c r="B16" s="68"/>
      <c r="C16" s="68"/>
      <c r="D16" s="68"/>
      <c r="E16" s="83"/>
      <c r="F16" s="83"/>
      <c r="G16" s="83"/>
      <c r="H16" s="83"/>
      <c r="I16" s="83"/>
    </row>
    <row r="17" spans="1:9" ht="19.5" x14ac:dyDescent="0.4">
      <c r="A17" s="82" t="s">
        <v>4</v>
      </c>
      <c r="B17" s="3"/>
      <c r="C17" s="3"/>
      <c r="D17" s="3"/>
      <c r="E17" s="302">
        <v>2649000</v>
      </c>
      <c r="F17" s="303">
        <v>5793524</v>
      </c>
      <c r="G17" s="26">
        <f>H17+I17</f>
        <v>5887671.8499999996</v>
      </c>
      <c r="H17" s="302">
        <v>5555609.3499999996</v>
      </c>
      <c r="I17" s="302">
        <v>332062.5</v>
      </c>
    </row>
    <row r="18" spans="1:9" ht="18" x14ac:dyDescent="0.35">
      <c r="A18" s="2"/>
      <c r="B18" s="3"/>
      <c r="C18" s="3"/>
      <c r="D18" s="3"/>
      <c r="E18" s="26"/>
      <c r="F18" s="27"/>
      <c r="G18" s="26"/>
      <c r="H18" s="28"/>
      <c r="I18" s="28"/>
    </row>
    <row r="19" spans="1:9" ht="18" x14ac:dyDescent="0.35">
      <c r="A19" s="2"/>
      <c r="B19" s="3"/>
      <c r="C19" s="3"/>
      <c r="D19" s="3"/>
      <c r="E19" s="84"/>
      <c r="F19" s="84"/>
      <c r="G19" s="85"/>
      <c r="H19" s="1"/>
      <c r="I19" s="1"/>
    </row>
    <row r="20" spans="1:9" ht="19.5" x14ac:dyDescent="0.4">
      <c r="A20" s="86" t="s">
        <v>14</v>
      </c>
      <c r="B20" s="84"/>
      <c r="C20" s="84"/>
      <c r="D20" s="84"/>
      <c r="E20" s="84"/>
      <c r="F20" s="84"/>
      <c r="G20" s="87"/>
      <c r="H20" s="85"/>
      <c r="I20" s="85"/>
    </row>
    <row r="21" spans="1:9" ht="18" x14ac:dyDescent="0.35">
      <c r="A21" s="84"/>
      <c r="B21" s="84"/>
      <c r="C21" s="88" t="s">
        <v>115</v>
      </c>
      <c r="D21" s="84"/>
      <c r="E21" s="84"/>
      <c r="F21" s="84"/>
      <c r="G21" s="29">
        <f>H21+I21</f>
        <v>0</v>
      </c>
      <c r="H21" s="30">
        <v>0</v>
      </c>
      <c r="I21" s="30">
        <v>0</v>
      </c>
    </row>
    <row r="22" spans="1:9" ht="18" x14ac:dyDescent="0.35">
      <c r="A22" s="84"/>
      <c r="B22" s="84"/>
      <c r="C22" s="88"/>
      <c r="D22" s="84"/>
      <c r="E22" s="84"/>
      <c r="F22" s="84"/>
      <c r="G22" s="29"/>
      <c r="H22" s="30"/>
      <c r="I22" s="30"/>
    </row>
    <row r="23" spans="1:9" ht="22.5" x14ac:dyDescent="0.45">
      <c r="A23" s="89" t="s">
        <v>116</v>
      </c>
      <c r="B23" s="89"/>
      <c r="C23" s="90"/>
      <c r="D23" s="89"/>
      <c r="E23" s="89"/>
      <c r="F23" s="89"/>
      <c r="G23" s="91">
        <f>G17-G15-G21</f>
        <v>80371.040000000037</v>
      </c>
      <c r="H23" s="91">
        <f>H17-H15-H21</f>
        <v>-9576.9599999999627</v>
      </c>
      <c r="I23" s="91">
        <f>I17-I15-I21</f>
        <v>89948</v>
      </c>
    </row>
    <row r="25" spans="1:9" x14ac:dyDescent="0.2">
      <c r="H25" s="92"/>
    </row>
    <row r="27" spans="1:9" ht="19.5" x14ac:dyDescent="0.4">
      <c r="A27" s="77" t="s">
        <v>5</v>
      </c>
      <c r="B27" s="77" t="s">
        <v>117</v>
      </c>
      <c r="C27" s="77"/>
      <c r="D27" s="3"/>
      <c r="E27" s="3"/>
      <c r="F27" s="72"/>
      <c r="G27" s="93">
        <f>SUM(G28:G30)</f>
        <v>80371.040000000008</v>
      </c>
      <c r="H27" s="94"/>
      <c r="I27" s="95"/>
    </row>
    <row r="28" spans="1:9" ht="18.75" x14ac:dyDescent="0.4">
      <c r="A28" s="96"/>
      <c r="B28" s="96"/>
      <c r="C28" s="97" t="s">
        <v>28</v>
      </c>
      <c r="D28" s="98"/>
      <c r="E28" s="99"/>
      <c r="F28" s="92" t="s">
        <v>6</v>
      </c>
      <c r="G28" s="30">
        <v>20000</v>
      </c>
      <c r="H28" s="94"/>
      <c r="I28" s="95"/>
    </row>
    <row r="29" spans="1:9" ht="18.75" x14ac:dyDescent="0.4">
      <c r="A29" s="96"/>
      <c r="B29" s="96"/>
      <c r="C29" s="97"/>
      <c r="D29" s="98"/>
      <c r="E29" s="99"/>
      <c r="F29" s="92" t="s">
        <v>7</v>
      </c>
      <c r="G29" s="30">
        <v>60371.040000000001</v>
      </c>
      <c r="H29" s="94"/>
      <c r="I29" s="95"/>
    </row>
    <row r="30" spans="1:9" ht="18.75" x14ac:dyDescent="0.4">
      <c r="A30" s="96"/>
      <c r="B30" s="96"/>
      <c r="C30" s="97" t="s">
        <v>29</v>
      </c>
      <c r="D30" s="98"/>
      <c r="E30" s="99"/>
      <c r="F30" s="92" t="s">
        <v>235</v>
      </c>
      <c r="G30" s="100">
        <v>0</v>
      </c>
      <c r="H30" s="101"/>
      <c r="I30" s="95"/>
    </row>
    <row r="31" spans="1:9" x14ac:dyDescent="0.2">
      <c r="A31" s="426"/>
      <c r="B31" s="427"/>
      <c r="C31" s="427"/>
      <c r="D31" s="427"/>
      <c r="E31" s="427"/>
      <c r="F31" s="427"/>
      <c r="G31" s="427"/>
      <c r="H31" s="427"/>
      <c r="I31" s="427"/>
    </row>
    <row r="32" spans="1:9" x14ac:dyDescent="0.2">
      <c r="A32" s="150"/>
      <c r="B32" s="150"/>
      <c r="C32" s="150"/>
      <c r="D32" s="150"/>
      <c r="E32" s="150"/>
      <c r="F32" s="150"/>
      <c r="G32" s="150"/>
      <c r="H32" s="150"/>
      <c r="I32" s="150"/>
    </row>
    <row r="33" spans="1:10" ht="19.5" x14ac:dyDescent="0.4">
      <c r="A33" s="77" t="s">
        <v>30</v>
      </c>
      <c r="B33" s="77" t="s">
        <v>31</v>
      </c>
      <c r="C33" s="77"/>
      <c r="D33" s="103"/>
      <c r="E33" s="81"/>
      <c r="F33" s="3"/>
      <c r="G33" s="104"/>
      <c r="H33" s="95"/>
      <c r="I33" s="95"/>
    </row>
    <row r="34" spans="1:10" ht="18.75" x14ac:dyDescent="0.4">
      <c r="A34" s="77"/>
      <c r="B34" s="77"/>
      <c r="C34" s="77"/>
      <c r="D34" s="103"/>
      <c r="F34" s="105" t="s">
        <v>119</v>
      </c>
      <c r="G34" s="106" t="s">
        <v>0</v>
      </c>
      <c r="H34" s="72"/>
      <c r="I34" s="107" t="s">
        <v>120</v>
      </c>
    </row>
    <row r="35" spans="1:10" ht="16.5" x14ac:dyDescent="0.35">
      <c r="A35" s="108" t="s">
        <v>32</v>
      </c>
      <c r="B35" s="109"/>
      <c r="C35" s="2"/>
      <c r="D35" s="109"/>
      <c r="E35" s="81"/>
      <c r="F35" s="110">
        <v>155000</v>
      </c>
      <c r="G35" s="110">
        <v>141422</v>
      </c>
      <c r="H35" s="305"/>
      <c r="I35" s="111">
        <f>G35/F35</f>
        <v>0.91239999999999999</v>
      </c>
    </row>
    <row r="36" spans="1:10" ht="16.5" x14ac:dyDescent="0.35">
      <c r="A36" s="108" t="s">
        <v>121</v>
      </c>
      <c r="B36" s="109"/>
      <c r="C36" s="2"/>
      <c r="D36" s="112"/>
      <c r="E36" s="112"/>
      <c r="F36" s="110">
        <v>42480</v>
      </c>
      <c r="G36" s="110">
        <v>42480</v>
      </c>
      <c r="H36" s="305"/>
      <c r="I36" s="111">
        <f>G36/F36</f>
        <v>1</v>
      </c>
    </row>
    <row r="37" spans="1:10" ht="16.5" x14ac:dyDescent="0.35">
      <c r="A37" s="108" t="s">
        <v>122</v>
      </c>
      <c r="B37" s="109"/>
      <c r="C37" s="2"/>
      <c r="D37" s="112"/>
      <c r="E37" s="112"/>
      <c r="F37" s="110">
        <v>0</v>
      </c>
      <c r="G37" s="110">
        <v>0</v>
      </c>
      <c r="H37" s="305"/>
      <c r="I37" s="114" t="s">
        <v>237</v>
      </c>
    </row>
    <row r="38" spans="1:10" ht="16.5" x14ac:dyDescent="0.35">
      <c r="A38" s="108" t="s">
        <v>232</v>
      </c>
      <c r="B38" s="109"/>
      <c r="C38" s="2"/>
      <c r="D38" s="81"/>
      <c r="E38" s="81"/>
      <c r="F38" s="110">
        <v>32000</v>
      </c>
      <c r="G38" s="110">
        <v>32000</v>
      </c>
      <c r="H38" s="305"/>
      <c r="I38" s="111">
        <f>G38/F38</f>
        <v>1</v>
      </c>
    </row>
    <row r="39" spans="1:10" ht="18" x14ac:dyDescent="0.35">
      <c r="A39" s="108" t="s">
        <v>233</v>
      </c>
      <c r="B39" s="115"/>
      <c r="C39" s="115"/>
      <c r="D39" s="81"/>
      <c r="E39" s="81"/>
      <c r="F39" s="116">
        <v>0</v>
      </c>
      <c r="G39" s="110">
        <v>0</v>
      </c>
      <c r="H39" s="305"/>
      <c r="I39" s="114" t="s">
        <v>237</v>
      </c>
    </row>
    <row r="40" spans="1:10" x14ac:dyDescent="0.2">
      <c r="A40" s="398"/>
      <c r="B40" s="398"/>
      <c r="C40" s="398"/>
      <c r="D40" s="398"/>
      <c r="E40" s="398"/>
      <c r="F40" s="398"/>
      <c r="G40" s="398"/>
      <c r="H40" s="398"/>
      <c r="I40" s="398"/>
    </row>
    <row r="41" spans="1:10" ht="18" x14ac:dyDescent="0.35">
      <c r="A41" s="108"/>
      <c r="B41" s="151"/>
      <c r="C41" s="151"/>
      <c r="D41" s="152"/>
      <c r="E41" s="152"/>
      <c r="F41" s="153"/>
      <c r="G41" s="154"/>
      <c r="H41" s="94"/>
      <c r="I41" s="155"/>
      <c r="J41" s="58"/>
    </row>
    <row r="42" spans="1:10" ht="19.5" thickBot="1" x14ac:dyDescent="0.45">
      <c r="A42" s="77" t="s">
        <v>11</v>
      </c>
      <c r="B42" s="77" t="s">
        <v>12</v>
      </c>
      <c r="C42" s="79"/>
      <c r="D42" s="81"/>
      <c r="E42" s="81"/>
      <c r="F42" s="118"/>
      <c r="G42" s="119"/>
      <c r="H42" s="394" t="s">
        <v>123</v>
      </c>
      <c r="I42" s="395"/>
    </row>
    <row r="43" spans="1:10" ht="18.75" thickTop="1" x14ac:dyDescent="0.35">
      <c r="A43" s="281"/>
      <c r="B43" s="282"/>
      <c r="C43" s="283"/>
      <c r="D43" s="282"/>
      <c r="E43" s="284" t="s">
        <v>297</v>
      </c>
      <c r="F43" s="285" t="s">
        <v>9</v>
      </c>
      <c r="G43" s="286" t="s">
        <v>10</v>
      </c>
      <c r="H43" s="287" t="s">
        <v>13</v>
      </c>
      <c r="I43" s="288" t="s">
        <v>124</v>
      </c>
    </row>
    <row r="44" spans="1:10" x14ac:dyDescent="0.2">
      <c r="A44" s="289"/>
      <c r="B44" s="290"/>
      <c r="C44" s="290"/>
      <c r="D44" s="290"/>
      <c r="E44" s="289"/>
      <c r="F44" s="390"/>
      <c r="G44" s="291"/>
      <c r="H44" s="292">
        <v>40908</v>
      </c>
      <c r="I44" s="293">
        <v>40908</v>
      </c>
    </row>
    <row r="45" spans="1:10" x14ac:dyDescent="0.2">
      <c r="A45" s="289"/>
      <c r="B45" s="290"/>
      <c r="C45" s="290"/>
      <c r="D45" s="290"/>
      <c r="E45" s="289"/>
      <c r="F45" s="390"/>
      <c r="G45" s="294"/>
      <c r="H45" s="294"/>
      <c r="I45" s="295"/>
    </row>
    <row r="46" spans="1:10" ht="13.5" thickBot="1" x14ac:dyDescent="0.25">
      <c r="A46" s="296"/>
      <c r="B46" s="297"/>
      <c r="C46" s="297"/>
      <c r="D46" s="297"/>
      <c r="E46" s="296"/>
      <c r="F46" s="298"/>
      <c r="G46" s="299"/>
      <c r="H46" s="299"/>
      <c r="I46" s="300"/>
    </row>
    <row r="47" spans="1:10" ht="13.5" thickTop="1" x14ac:dyDescent="0.2">
      <c r="A47" s="120"/>
      <c r="B47" s="121"/>
      <c r="C47" s="121" t="s">
        <v>6</v>
      </c>
      <c r="D47" s="121"/>
      <c r="E47" s="122">
        <v>5159</v>
      </c>
      <c r="F47" s="123">
        <v>20000</v>
      </c>
      <c r="G47" s="124">
        <v>5000</v>
      </c>
      <c r="H47" s="124">
        <f>E47+F47-G47</f>
        <v>20159</v>
      </c>
      <c r="I47" s="125">
        <f>H47</f>
        <v>20159</v>
      </c>
    </row>
    <row r="48" spans="1:10" x14ac:dyDescent="0.2">
      <c r="A48" s="126"/>
      <c r="B48" s="127"/>
      <c r="C48" s="127" t="s">
        <v>8</v>
      </c>
      <c r="D48" s="127"/>
      <c r="E48" s="128">
        <v>10191.77</v>
      </c>
      <c r="F48" s="129">
        <v>19199</v>
      </c>
      <c r="G48" s="130">
        <v>26395</v>
      </c>
      <c r="H48" s="130">
        <f>E48+F48-G48</f>
        <v>2995.7700000000004</v>
      </c>
      <c r="I48" s="131">
        <v>2515.8200000000002</v>
      </c>
    </row>
    <row r="49" spans="1:9" x14ac:dyDescent="0.2">
      <c r="A49" s="126"/>
      <c r="B49" s="127"/>
      <c r="C49" s="127" t="s">
        <v>7</v>
      </c>
      <c r="D49" s="127"/>
      <c r="E49" s="128">
        <v>90748.98</v>
      </c>
      <c r="F49" s="129">
        <f>26130.34+4000</f>
        <v>30130.34</v>
      </c>
      <c r="G49" s="130">
        <v>4000</v>
      </c>
      <c r="H49" s="130">
        <f t="shared" ref="H49:H50" si="0">E49+F49-G49</f>
        <v>116879.31999999999</v>
      </c>
      <c r="I49" s="131">
        <f>H49</f>
        <v>116879.31999999999</v>
      </c>
    </row>
    <row r="50" spans="1:9" x14ac:dyDescent="0.2">
      <c r="A50" s="126"/>
      <c r="B50" s="127"/>
      <c r="C50" s="127" t="s">
        <v>15</v>
      </c>
      <c r="D50" s="127"/>
      <c r="E50" s="128">
        <v>237772.08</v>
      </c>
      <c r="F50" s="129">
        <v>139122</v>
      </c>
      <c r="G50" s="130">
        <v>32000</v>
      </c>
      <c r="H50" s="130">
        <f t="shared" si="0"/>
        <v>344894.07999999996</v>
      </c>
      <c r="I50" s="131">
        <f>H50</f>
        <v>344894.07999999996</v>
      </c>
    </row>
    <row r="51" spans="1:9" ht="18.75" thickBot="1" x14ac:dyDescent="0.4">
      <c r="A51" s="132" t="s">
        <v>2</v>
      </c>
      <c r="B51" s="133"/>
      <c r="C51" s="133"/>
      <c r="D51" s="133"/>
      <c r="E51" s="134">
        <f>E47+E48+E49+E50</f>
        <v>343871.82999999996</v>
      </c>
      <c r="F51" s="135">
        <f>F47+F48+F49+F50</f>
        <v>208451.34</v>
      </c>
      <c r="G51" s="135">
        <f>G47+G48+G49+G50</f>
        <v>67395</v>
      </c>
      <c r="H51" s="135">
        <f>H47+H48+H49+H50</f>
        <v>484928.16999999993</v>
      </c>
      <c r="I51" s="136">
        <f>I47+I48+I49+I50</f>
        <v>484448.22</v>
      </c>
    </row>
    <row r="52" spans="1:9" ht="18.75" thickTop="1" x14ac:dyDescent="0.35">
      <c r="A52" s="137"/>
      <c r="B52" s="115"/>
      <c r="C52" s="115"/>
      <c r="D52" s="81"/>
      <c r="E52" s="81"/>
      <c r="F52" s="118"/>
      <c r="G52" s="119"/>
      <c r="H52" s="138"/>
      <c r="I52" s="138"/>
    </row>
    <row r="53" spans="1:9" ht="18" x14ac:dyDescent="0.35">
      <c r="A53" s="137"/>
      <c r="B53" s="115"/>
      <c r="C53" s="115"/>
      <c r="D53" s="81"/>
      <c r="E53" s="81"/>
      <c r="F53" s="118"/>
      <c r="G53" s="139"/>
      <c r="H53" s="140"/>
      <c r="I53" s="140"/>
    </row>
    <row r="54" spans="1:9" ht="18" x14ac:dyDescent="0.35">
      <c r="A54" s="141"/>
      <c r="B54" s="142"/>
      <c r="C54" s="142"/>
      <c r="D54" s="143"/>
      <c r="E54" s="143"/>
      <c r="F54" s="140"/>
      <c r="G54" s="140"/>
      <c r="H54" s="140"/>
      <c r="I54" s="140"/>
    </row>
  </sheetData>
  <mergeCells count="11">
    <mergeCell ref="A2:D2"/>
    <mergeCell ref="E2:I2"/>
    <mergeCell ref="E4:I4"/>
    <mergeCell ref="E3:I3"/>
    <mergeCell ref="H42:I42"/>
    <mergeCell ref="F44:F45"/>
    <mergeCell ref="H12:I12"/>
    <mergeCell ref="A40:I40"/>
    <mergeCell ref="A31:I31"/>
    <mergeCell ref="E5:I5"/>
    <mergeCell ref="E7:I7"/>
  </mergeCells>
  <phoneticPr fontId="10" type="noConversion"/>
  <printOptions horizontalCentered="1"/>
  <pageMargins left="0.78740157480314965" right="0" top="0.59055118110236227" bottom="0.39370078740157483" header="0.51181102362204722" footer="0.51181102362204722"/>
  <pageSetup paperSize="9" scale="85" firstPageNumber="329" orientation="portrait" useFirstPageNumber="1" r:id="rId1"/>
  <headerFooter alignWithMargins="0">
    <oddFooter>&amp;L&amp;"Arial,Kurzíva"&amp;9Zastupitelstvo Olomouckého kraje 29.6.2012
5.- Rozpočet Olomouckého kraje 2011-závěrečný účet 
Příloha č.14: Financování hospodaření příspěvkových organizací Olomouckého kraje&amp;R&amp;"Arial,Kurzíva"&amp;9Strana &amp;P (celkem 470)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8"/>
  <dimension ref="A1:J57"/>
  <sheetViews>
    <sheetView zoomScale="110" zoomScaleNormal="110" workbookViewId="0">
      <selection activeCell="I38" sqref="I38"/>
    </sheetView>
  </sheetViews>
  <sheetFormatPr defaultRowHeight="12.75" x14ac:dyDescent="0.2"/>
  <cols>
    <col min="1" max="1" width="7.5703125" style="55" customWidth="1"/>
    <col min="2" max="2" width="2.5703125" style="55" customWidth="1"/>
    <col min="3" max="3" width="8.42578125" style="55" customWidth="1"/>
    <col min="4" max="4" width="8.28515625" style="55" customWidth="1"/>
    <col min="5" max="5" width="14.7109375" style="55" customWidth="1"/>
    <col min="6" max="6" width="15.5703125" style="55" customWidth="1"/>
    <col min="7" max="8" width="14.7109375" style="55" customWidth="1"/>
    <col min="9" max="9" width="15.28515625" style="55" customWidth="1"/>
    <col min="10" max="10" width="18.85546875" style="56" customWidth="1"/>
    <col min="11" max="11" width="17.7109375" style="56" customWidth="1"/>
    <col min="12" max="16384" width="9.140625" style="56"/>
  </cols>
  <sheetData>
    <row r="1" spans="1:9" ht="19.5" x14ac:dyDescent="0.4">
      <c r="A1" s="53" t="s">
        <v>26</v>
      </c>
      <c r="B1" s="54"/>
      <c r="C1" s="54"/>
      <c r="D1" s="54"/>
    </row>
    <row r="2" spans="1:9" ht="19.5" x14ac:dyDescent="0.4">
      <c r="A2" s="385" t="s">
        <v>112</v>
      </c>
      <c r="B2" s="385"/>
      <c r="C2" s="385"/>
      <c r="D2" s="385"/>
      <c r="E2" s="403" t="s">
        <v>229</v>
      </c>
      <c r="F2" s="403"/>
      <c r="G2" s="403"/>
      <c r="H2" s="403"/>
      <c r="I2" s="403"/>
    </row>
    <row r="3" spans="1:9" ht="9.75" customHeight="1" x14ac:dyDescent="0.4">
      <c r="A3" s="57"/>
      <c r="B3" s="57"/>
      <c r="C3" s="57"/>
      <c r="D3" s="57"/>
      <c r="E3" s="388" t="s">
        <v>113</v>
      </c>
      <c r="F3" s="388"/>
      <c r="G3" s="388"/>
      <c r="H3" s="388"/>
      <c r="I3" s="388"/>
    </row>
    <row r="4" spans="1:9" ht="15.75" x14ac:dyDescent="0.25">
      <c r="A4" s="59" t="s">
        <v>27</v>
      </c>
      <c r="E4" s="428" t="s">
        <v>321</v>
      </c>
      <c r="F4" s="401"/>
      <c r="G4" s="401"/>
      <c r="H4" s="401"/>
      <c r="I4" s="401"/>
    </row>
    <row r="5" spans="1:9" ht="9.75" customHeight="1" x14ac:dyDescent="0.25">
      <c r="A5" s="59"/>
      <c r="E5" s="388" t="s">
        <v>113</v>
      </c>
      <c r="F5" s="388"/>
      <c r="G5" s="388"/>
      <c r="H5" s="388"/>
      <c r="I5" s="388"/>
    </row>
    <row r="6" spans="1:9" ht="19.5" x14ac:dyDescent="0.4">
      <c r="A6" s="60" t="s">
        <v>24</v>
      </c>
      <c r="E6" s="61" t="s">
        <v>230</v>
      </c>
      <c r="F6" s="62"/>
      <c r="G6" s="63" t="s">
        <v>39</v>
      </c>
      <c r="H6" s="64">
        <v>1400</v>
      </c>
    </row>
    <row r="7" spans="1:9" ht="7.5" customHeight="1" x14ac:dyDescent="0.4">
      <c r="A7" s="60"/>
      <c r="E7" s="388" t="s">
        <v>114</v>
      </c>
      <c r="F7" s="388"/>
      <c r="G7" s="388"/>
      <c r="H7" s="388"/>
      <c r="I7" s="388"/>
    </row>
    <row r="8" spans="1:9" ht="2.25" customHeight="1" x14ac:dyDescent="0.4">
      <c r="A8" s="60"/>
      <c r="E8" s="65"/>
      <c r="F8" s="65"/>
      <c r="G8" s="65"/>
      <c r="H8" s="63"/>
      <c r="I8" s="65"/>
    </row>
    <row r="9" spans="1:9" ht="35.25" customHeight="1" x14ac:dyDescent="0.2">
      <c r="F9" s="66"/>
    </row>
    <row r="10" spans="1:9" ht="18.75" x14ac:dyDescent="0.4">
      <c r="A10" s="67"/>
      <c r="B10" s="68"/>
      <c r="C10" s="68"/>
      <c r="D10" s="68"/>
      <c r="E10" s="69" t="s">
        <v>19</v>
      </c>
      <c r="F10" s="69" t="s">
        <v>22</v>
      </c>
      <c r="G10" s="70" t="s">
        <v>0</v>
      </c>
      <c r="H10" s="71" t="s">
        <v>17</v>
      </c>
      <c r="I10" s="71"/>
    </row>
    <row r="11" spans="1:9" ht="18.75" x14ac:dyDescent="0.4">
      <c r="A11" s="72"/>
      <c r="B11" s="72"/>
      <c r="C11" s="72"/>
      <c r="D11" s="72"/>
      <c r="E11" s="69" t="s">
        <v>20</v>
      </c>
      <c r="F11" s="69" t="s">
        <v>20</v>
      </c>
      <c r="G11" s="70" t="s">
        <v>18</v>
      </c>
      <c r="H11" s="73" t="s">
        <v>1</v>
      </c>
      <c r="I11" s="74" t="s">
        <v>16</v>
      </c>
    </row>
    <row r="12" spans="1:9" ht="15" x14ac:dyDescent="0.2">
      <c r="A12" s="72"/>
      <c r="B12" s="72"/>
      <c r="C12" s="72"/>
      <c r="D12" s="72"/>
      <c r="E12" s="69" t="s">
        <v>2</v>
      </c>
      <c r="F12" s="69" t="s">
        <v>2</v>
      </c>
      <c r="G12" s="75"/>
      <c r="H12" s="391" t="s">
        <v>299</v>
      </c>
      <c r="I12" s="391"/>
    </row>
    <row r="13" spans="1:9" ht="15" x14ac:dyDescent="0.2">
      <c r="A13" s="72"/>
      <c r="B13" s="72"/>
      <c r="C13" s="72"/>
      <c r="D13" s="72"/>
      <c r="E13" s="69"/>
      <c r="F13" s="69"/>
      <c r="G13" s="75"/>
      <c r="H13" s="25"/>
      <c r="I13" s="76"/>
    </row>
    <row r="14" spans="1:9" ht="18.75" x14ac:dyDescent="0.4">
      <c r="A14" s="77" t="s">
        <v>21</v>
      </c>
      <c r="B14" s="77"/>
      <c r="C14" s="78"/>
      <c r="D14" s="79"/>
      <c r="E14" s="80"/>
      <c r="F14" s="80"/>
      <c r="G14" s="81"/>
      <c r="H14" s="72"/>
      <c r="I14" s="72"/>
    </row>
    <row r="15" spans="1:9" ht="19.5" x14ac:dyDescent="0.4">
      <c r="A15" s="82" t="s">
        <v>3</v>
      </c>
      <c r="B15" s="77"/>
      <c r="C15" s="78"/>
      <c r="D15" s="79"/>
      <c r="E15" s="302">
        <v>6200000</v>
      </c>
      <c r="F15" s="303">
        <v>18361210</v>
      </c>
      <c r="G15" s="26">
        <f>H15+I15</f>
        <v>18347886.260000002</v>
      </c>
      <c r="H15" s="302">
        <v>18112897.260000002</v>
      </c>
      <c r="I15" s="302">
        <v>234989</v>
      </c>
    </row>
    <row r="16" spans="1:9" ht="16.5" x14ac:dyDescent="0.35">
      <c r="A16" s="2"/>
      <c r="B16" s="68"/>
      <c r="C16" s="68"/>
      <c r="D16" s="68"/>
      <c r="E16" s="83"/>
      <c r="F16" s="83"/>
      <c r="G16" s="83"/>
      <c r="H16" s="83"/>
      <c r="I16" s="83"/>
    </row>
    <row r="17" spans="1:9" ht="19.5" x14ac:dyDescent="0.4">
      <c r="A17" s="82" t="s">
        <v>4</v>
      </c>
      <c r="B17" s="3"/>
      <c r="C17" s="3"/>
      <c r="D17" s="3"/>
      <c r="E17" s="302">
        <v>6200000</v>
      </c>
      <c r="F17" s="303">
        <v>18361210</v>
      </c>
      <c r="G17" s="26">
        <f>H17+I17</f>
        <v>18378108.960000001</v>
      </c>
      <c r="H17" s="302">
        <v>18097496.960000001</v>
      </c>
      <c r="I17" s="302">
        <v>280612</v>
      </c>
    </row>
    <row r="18" spans="1:9" ht="18" x14ac:dyDescent="0.35">
      <c r="A18" s="2"/>
      <c r="B18" s="3"/>
      <c r="C18" s="3"/>
      <c r="D18" s="3"/>
      <c r="E18" s="26"/>
      <c r="F18" s="27"/>
      <c r="G18" s="26"/>
      <c r="H18" s="28"/>
      <c r="I18" s="28"/>
    </row>
    <row r="19" spans="1:9" ht="18" x14ac:dyDescent="0.35">
      <c r="A19" s="2"/>
      <c r="B19" s="3"/>
      <c r="C19" s="3"/>
      <c r="D19" s="3"/>
      <c r="E19" s="84"/>
      <c r="F19" s="84"/>
      <c r="G19" s="85"/>
      <c r="H19" s="1"/>
      <c r="I19" s="1"/>
    </row>
    <row r="20" spans="1:9" ht="19.5" x14ac:dyDescent="0.4">
      <c r="A20" s="86" t="s">
        <v>14</v>
      </c>
      <c r="B20" s="84"/>
      <c r="C20" s="84"/>
      <c r="D20" s="84"/>
      <c r="E20" s="84"/>
      <c r="F20" s="84"/>
      <c r="G20" s="87"/>
      <c r="H20" s="85"/>
      <c r="I20" s="85"/>
    </row>
    <row r="21" spans="1:9" ht="18" x14ac:dyDescent="0.35">
      <c r="A21" s="84"/>
      <c r="B21" s="84"/>
      <c r="C21" s="88" t="s">
        <v>115</v>
      </c>
      <c r="D21" s="84"/>
      <c r="E21" s="84"/>
      <c r="F21" s="84"/>
      <c r="G21" s="29">
        <f>H21+I21</f>
        <v>0</v>
      </c>
      <c r="H21" s="30">
        <v>0</v>
      </c>
      <c r="I21" s="30">
        <v>0</v>
      </c>
    </row>
    <row r="22" spans="1:9" ht="18" x14ac:dyDescent="0.35">
      <c r="A22" s="84"/>
      <c r="B22" s="84"/>
      <c r="C22" s="88"/>
      <c r="D22" s="84"/>
      <c r="E22" s="84"/>
      <c r="F22" s="84"/>
      <c r="G22" s="29"/>
      <c r="H22" s="30"/>
      <c r="I22" s="30"/>
    </row>
    <row r="23" spans="1:9" ht="22.5" x14ac:dyDescent="0.45">
      <c r="A23" s="89" t="s">
        <v>116</v>
      </c>
      <c r="B23" s="89"/>
      <c r="C23" s="90"/>
      <c r="D23" s="89"/>
      <c r="E23" s="89"/>
      <c r="F23" s="89"/>
      <c r="G23" s="91">
        <f>G17-G15-G21</f>
        <v>30222.699999999255</v>
      </c>
      <c r="H23" s="91">
        <f>H17-H15-H21</f>
        <v>-15400.300000000745</v>
      </c>
      <c r="I23" s="91">
        <f>I17-I15-I21</f>
        <v>45623</v>
      </c>
    </row>
    <row r="25" spans="1:9" x14ac:dyDescent="0.2">
      <c r="H25" s="92"/>
    </row>
    <row r="27" spans="1:9" ht="19.5" x14ac:dyDescent="0.4">
      <c r="A27" s="77" t="s">
        <v>5</v>
      </c>
      <c r="B27" s="77" t="s">
        <v>117</v>
      </c>
      <c r="C27" s="77"/>
      <c r="D27" s="3"/>
      <c r="E27" s="3"/>
      <c r="F27" s="72"/>
      <c r="G27" s="93">
        <f>SUM(G28:G30)</f>
        <v>30222.7</v>
      </c>
      <c r="H27" s="94"/>
      <c r="I27" s="95"/>
    </row>
    <row r="28" spans="1:9" ht="18.75" x14ac:dyDescent="0.4">
      <c r="A28" s="96"/>
      <c r="B28" s="96"/>
      <c r="C28" s="97" t="s">
        <v>28</v>
      </c>
      <c r="D28" s="98"/>
      <c r="E28" s="99"/>
      <c r="F28" s="92" t="s">
        <v>6</v>
      </c>
      <c r="G28" s="30">
        <v>0</v>
      </c>
      <c r="H28" s="94"/>
      <c r="I28" s="95"/>
    </row>
    <row r="29" spans="1:9" ht="18.75" x14ac:dyDescent="0.4">
      <c r="A29" s="96"/>
      <c r="B29" s="96"/>
      <c r="C29" s="97"/>
      <c r="D29" s="98"/>
      <c r="E29" s="99"/>
      <c r="F29" s="92" t="s">
        <v>7</v>
      </c>
      <c r="G29" s="30">
        <v>30222.7</v>
      </c>
      <c r="H29" s="94"/>
      <c r="I29" s="95"/>
    </row>
    <row r="30" spans="1:9" ht="18.75" x14ac:dyDescent="0.4">
      <c r="A30" s="96"/>
      <c r="B30" s="96"/>
      <c r="C30" s="97" t="s">
        <v>29</v>
      </c>
      <c r="D30" s="98"/>
      <c r="E30" s="99"/>
      <c r="F30" s="92" t="s">
        <v>235</v>
      </c>
      <c r="G30" s="100">
        <v>0</v>
      </c>
      <c r="H30" s="101"/>
      <c r="I30" s="95"/>
    </row>
    <row r="31" spans="1:9" x14ac:dyDescent="0.2">
      <c r="A31" s="396"/>
      <c r="B31" s="397"/>
      <c r="C31" s="397"/>
      <c r="D31" s="397"/>
      <c r="E31" s="397"/>
      <c r="F31" s="397"/>
      <c r="G31" s="397"/>
      <c r="H31" s="397"/>
      <c r="I31" s="397"/>
    </row>
    <row r="32" spans="1:9" x14ac:dyDescent="0.2">
      <c r="A32" s="397"/>
      <c r="B32" s="397"/>
      <c r="C32" s="397"/>
      <c r="D32" s="397"/>
      <c r="E32" s="397"/>
      <c r="F32" s="397"/>
      <c r="G32" s="397"/>
      <c r="H32" s="397"/>
      <c r="I32" s="397"/>
    </row>
    <row r="33" spans="1:10" x14ac:dyDescent="0.2">
      <c r="A33" s="397"/>
      <c r="B33" s="397"/>
      <c r="C33" s="397"/>
      <c r="D33" s="397"/>
      <c r="E33" s="397"/>
      <c r="F33" s="397"/>
      <c r="G33" s="397"/>
      <c r="H33" s="397"/>
      <c r="I33" s="397"/>
    </row>
    <row r="34" spans="1:10" ht="19.5" x14ac:dyDescent="0.4">
      <c r="A34" s="77" t="s">
        <v>30</v>
      </c>
      <c r="B34" s="77" t="s">
        <v>31</v>
      </c>
      <c r="C34" s="77"/>
      <c r="D34" s="103"/>
      <c r="E34" s="81"/>
      <c r="F34" s="3"/>
      <c r="G34" s="104"/>
      <c r="H34" s="95"/>
      <c r="I34" s="95"/>
    </row>
    <row r="35" spans="1:10" ht="18.75" x14ac:dyDescent="0.4">
      <c r="A35" s="77"/>
      <c r="B35" s="77"/>
      <c r="C35" s="77"/>
      <c r="D35" s="103"/>
      <c r="F35" s="105" t="s">
        <v>119</v>
      </c>
      <c r="G35" s="106" t="s">
        <v>0</v>
      </c>
      <c r="H35" s="72"/>
      <c r="I35" s="107" t="s">
        <v>120</v>
      </c>
    </row>
    <row r="36" spans="1:10" s="147" customFormat="1" ht="16.5" x14ac:dyDescent="0.35">
      <c r="A36" s="108" t="s">
        <v>32</v>
      </c>
      <c r="B36" s="109"/>
      <c r="C36" s="2"/>
      <c r="D36" s="109"/>
      <c r="E36" s="81"/>
      <c r="F36" s="110">
        <v>0</v>
      </c>
      <c r="G36" s="110">
        <v>0</v>
      </c>
      <c r="H36" s="305"/>
      <c r="I36" s="111" t="s">
        <v>237</v>
      </c>
      <c r="J36" s="146"/>
    </row>
    <row r="37" spans="1:10" ht="16.5" x14ac:dyDescent="0.35">
      <c r="A37" s="108" t="s">
        <v>121</v>
      </c>
      <c r="B37" s="109"/>
      <c r="C37" s="2"/>
      <c r="D37" s="112"/>
      <c r="E37" s="112"/>
      <c r="F37" s="110">
        <v>581910</v>
      </c>
      <c r="G37" s="110">
        <v>578214</v>
      </c>
      <c r="H37" s="305"/>
      <c r="I37" s="111">
        <f>G37/F37</f>
        <v>0.99364850234572355</v>
      </c>
    </row>
    <row r="38" spans="1:10" ht="16.5" x14ac:dyDescent="0.35">
      <c r="A38" s="108" t="s">
        <v>122</v>
      </c>
      <c r="B38" s="109"/>
      <c r="C38" s="2"/>
      <c r="D38" s="112"/>
      <c r="E38" s="112"/>
      <c r="F38" s="110">
        <v>0</v>
      </c>
      <c r="G38" s="110">
        <v>0</v>
      </c>
      <c r="H38" s="305"/>
      <c r="I38" s="114" t="s">
        <v>237</v>
      </c>
    </row>
    <row r="39" spans="1:10" ht="16.5" x14ac:dyDescent="0.35">
      <c r="A39" s="108" t="s">
        <v>232</v>
      </c>
      <c r="B39" s="109"/>
      <c r="C39" s="2"/>
      <c r="D39" s="81"/>
      <c r="E39" s="81"/>
      <c r="F39" s="110">
        <v>436000</v>
      </c>
      <c r="G39" s="110">
        <v>436000</v>
      </c>
      <c r="H39" s="305"/>
      <c r="I39" s="111">
        <f>G39/F39</f>
        <v>1</v>
      </c>
    </row>
    <row r="40" spans="1:10" ht="18" x14ac:dyDescent="0.35">
      <c r="A40" s="108" t="s">
        <v>233</v>
      </c>
      <c r="B40" s="115"/>
      <c r="C40" s="115"/>
      <c r="D40" s="81"/>
      <c r="E40" s="81"/>
      <c r="F40" s="116">
        <v>0</v>
      </c>
      <c r="G40" s="110">
        <v>0</v>
      </c>
      <c r="H40" s="305"/>
      <c r="I40" s="114" t="s">
        <v>237</v>
      </c>
    </row>
    <row r="41" spans="1:10" x14ac:dyDescent="0.2">
      <c r="A41" s="398"/>
      <c r="B41" s="398"/>
      <c r="C41" s="398"/>
      <c r="D41" s="398"/>
      <c r="E41" s="398"/>
      <c r="F41" s="398"/>
      <c r="G41" s="398"/>
      <c r="H41" s="398"/>
      <c r="I41" s="398"/>
      <c r="J41" s="58"/>
    </row>
    <row r="42" spans="1:10" ht="18" x14ac:dyDescent="0.35">
      <c r="A42" s="108"/>
      <c r="B42" s="115"/>
      <c r="C42" s="115"/>
      <c r="D42" s="81"/>
      <c r="E42" s="81"/>
      <c r="F42" s="116"/>
      <c r="G42" s="110"/>
      <c r="H42" s="94"/>
      <c r="I42" s="111"/>
    </row>
    <row r="43" spans="1:10" ht="19.5" thickBot="1" x14ac:dyDescent="0.45">
      <c r="A43" s="77" t="s">
        <v>11</v>
      </c>
      <c r="B43" s="77" t="s">
        <v>12</v>
      </c>
      <c r="C43" s="79"/>
      <c r="D43" s="81"/>
      <c r="E43" s="81"/>
      <c r="F43" s="118"/>
      <c r="G43" s="119"/>
      <c r="H43" s="394" t="s">
        <v>123</v>
      </c>
      <c r="I43" s="395"/>
    </row>
    <row r="44" spans="1:10" ht="18.75" thickTop="1" x14ac:dyDescent="0.35">
      <c r="A44" s="281"/>
      <c r="B44" s="282"/>
      <c r="C44" s="283"/>
      <c r="D44" s="282"/>
      <c r="E44" s="284" t="s">
        <v>297</v>
      </c>
      <c r="F44" s="285" t="s">
        <v>9</v>
      </c>
      <c r="G44" s="286" t="s">
        <v>10</v>
      </c>
      <c r="H44" s="287" t="s">
        <v>13</v>
      </c>
      <c r="I44" s="288" t="s">
        <v>124</v>
      </c>
    </row>
    <row r="45" spans="1:10" x14ac:dyDescent="0.2">
      <c r="A45" s="289"/>
      <c r="B45" s="290"/>
      <c r="C45" s="290"/>
      <c r="D45" s="290"/>
      <c r="E45" s="289"/>
      <c r="F45" s="390"/>
      <c r="G45" s="291"/>
      <c r="H45" s="292">
        <v>40908</v>
      </c>
      <c r="I45" s="293">
        <v>40908</v>
      </c>
    </row>
    <row r="46" spans="1:10" x14ac:dyDescent="0.2">
      <c r="A46" s="289"/>
      <c r="B46" s="290"/>
      <c r="C46" s="290"/>
      <c r="D46" s="290"/>
      <c r="E46" s="289"/>
      <c r="F46" s="390"/>
      <c r="G46" s="294"/>
      <c r="H46" s="294"/>
      <c r="I46" s="295"/>
    </row>
    <row r="47" spans="1:10" ht="13.5" thickBot="1" x14ac:dyDescent="0.25">
      <c r="A47" s="296"/>
      <c r="B47" s="297"/>
      <c r="C47" s="297"/>
      <c r="D47" s="297"/>
      <c r="E47" s="296"/>
      <c r="F47" s="298"/>
      <c r="G47" s="299"/>
      <c r="H47" s="299"/>
      <c r="I47" s="300"/>
    </row>
    <row r="48" spans="1:10" ht="13.5" thickTop="1" x14ac:dyDescent="0.2">
      <c r="A48" s="120"/>
      <c r="B48" s="121"/>
      <c r="C48" s="121" t="s">
        <v>6</v>
      </c>
      <c r="D48" s="121"/>
      <c r="E48" s="122">
        <v>900.01</v>
      </c>
      <c r="F48" s="123">
        <v>80000</v>
      </c>
      <c r="G48" s="124">
        <v>9100</v>
      </c>
      <c r="H48" s="124">
        <f>E48+F48-G48</f>
        <v>71800.009999999995</v>
      </c>
      <c r="I48" s="125">
        <f>H48</f>
        <v>71800.009999999995</v>
      </c>
    </row>
    <row r="49" spans="1:9" x14ac:dyDescent="0.2">
      <c r="A49" s="126"/>
      <c r="B49" s="127"/>
      <c r="C49" s="127" t="s">
        <v>8</v>
      </c>
      <c r="D49" s="127"/>
      <c r="E49" s="128">
        <v>3569.67</v>
      </c>
      <c r="F49" s="129">
        <v>98220</v>
      </c>
      <c r="G49" s="130">
        <v>90985</v>
      </c>
      <c r="H49" s="130">
        <f>E49+F49-G49</f>
        <v>10804.669999999998</v>
      </c>
      <c r="I49" s="131">
        <v>9907.77</v>
      </c>
    </row>
    <row r="50" spans="1:9" x14ac:dyDescent="0.2">
      <c r="A50" s="126"/>
      <c r="B50" s="127"/>
      <c r="C50" s="127" t="s">
        <v>7</v>
      </c>
      <c r="D50" s="127"/>
      <c r="E50" s="128">
        <f>137707.55+574211.32</f>
        <v>711918.86999999988</v>
      </c>
      <c r="F50" s="129">
        <f>112974.35+820654</f>
        <v>933628.35</v>
      </c>
      <c r="G50" s="148">
        <v>842698</v>
      </c>
      <c r="H50" s="130">
        <f t="shared" ref="H50:H51" si="0">E50+F50-G50</f>
        <v>802849.21999999974</v>
      </c>
      <c r="I50" s="131">
        <f>64395.9+552167.32</f>
        <v>616563.22</v>
      </c>
    </row>
    <row r="51" spans="1:9" x14ac:dyDescent="0.2">
      <c r="A51" s="126"/>
      <c r="B51" s="127"/>
      <c r="C51" s="127" t="s">
        <v>15</v>
      </c>
      <c r="D51" s="127"/>
      <c r="E51" s="128">
        <v>47884.800000000003</v>
      </c>
      <c r="F51" s="129">
        <v>581642</v>
      </c>
      <c r="G51" s="130">
        <v>474722</v>
      </c>
      <c r="H51" s="130">
        <f t="shared" si="0"/>
        <v>154804.80000000005</v>
      </c>
      <c r="I51" s="131">
        <f>H51</f>
        <v>154804.80000000005</v>
      </c>
    </row>
    <row r="52" spans="1:9" ht="18.75" thickBot="1" x14ac:dyDescent="0.4">
      <c r="A52" s="132" t="s">
        <v>2</v>
      </c>
      <c r="B52" s="133"/>
      <c r="C52" s="133"/>
      <c r="D52" s="133"/>
      <c r="E52" s="134">
        <f>E48+E49+E50+E51</f>
        <v>764273.35</v>
      </c>
      <c r="F52" s="135">
        <f>F48+F49+F50+F51</f>
        <v>1693490.35</v>
      </c>
      <c r="G52" s="135">
        <f>G48+G49+G50+G51</f>
        <v>1417505</v>
      </c>
      <c r="H52" s="135">
        <f>H48+H49+H50+H51</f>
        <v>1040258.6999999997</v>
      </c>
      <c r="I52" s="136">
        <f>I48+I49+I50+I51</f>
        <v>853075.8</v>
      </c>
    </row>
    <row r="53" spans="1:9" ht="18.75" thickTop="1" x14ac:dyDescent="0.35">
      <c r="A53" s="137"/>
      <c r="B53" s="115"/>
      <c r="C53" s="115"/>
      <c r="D53" s="81"/>
      <c r="E53" s="81"/>
      <c r="F53" s="118"/>
      <c r="G53" s="149"/>
      <c r="H53" s="138"/>
      <c r="I53" s="138"/>
    </row>
    <row r="54" spans="1:9" ht="18" x14ac:dyDescent="0.35">
      <c r="A54" s="137"/>
      <c r="B54" s="115"/>
      <c r="C54" s="115"/>
      <c r="D54" s="81"/>
      <c r="E54" s="81"/>
      <c r="F54" s="118"/>
      <c r="G54" s="139"/>
      <c r="H54" s="140"/>
      <c r="I54" s="140"/>
    </row>
    <row r="55" spans="1:9" ht="18" x14ac:dyDescent="0.35">
      <c r="A55" s="141"/>
      <c r="B55" s="142"/>
      <c r="C55" s="142"/>
      <c r="D55" s="143"/>
      <c r="E55" s="143"/>
      <c r="F55" s="140"/>
      <c r="G55" s="140"/>
      <c r="H55" s="140"/>
      <c r="I55" s="140"/>
    </row>
    <row r="56" spans="1:9" x14ac:dyDescent="0.2">
      <c r="A56" s="144"/>
      <c r="B56" s="144"/>
      <c r="C56" s="144"/>
      <c r="D56" s="144"/>
      <c r="E56" s="144"/>
      <c r="F56" s="144"/>
      <c r="G56" s="144"/>
      <c r="H56" s="144"/>
      <c r="I56" s="144"/>
    </row>
    <row r="57" spans="1:9" x14ac:dyDescent="0.2">
      <c r="A57" s="144"/>
      <c r="B57" s="144"/>
      <c r="C57" s="144"/>
      <c r="D57" s="144"/>
      <c r="E57" s="144"/>
      <c r="F57" s="144"/>
      <c r="G57" s="144"/>
      <c r="H57" s="144"/>
      <c r="I57" s="144"/>
    </row>
  </sheetData>
  <mergeCells count="11">
    <mergeCell ref="A2:D2"/>
    <mergeCell ref="E2:I2"/>
    <mergeCell ref="E4:I4"/>
    <mergeCell ref="E3:I3"/>
    <mergeCell ref="H43:I43"/>
    <mergeCell ref="F45:F46"/>
    <mergeCell ref="H12:I12"/>
    <mergeCell ref="A41:I41"/>
    <mergeCell ref="A31:I33"/>
    <mergeCell ref="E5:I5"/>
    <mergeCell ref="E7:I7"/>
  </mergeCells>
  <phoneticPr fontId="10" type="noConversion"/>
  <printOptions horizontalCentered="1"/>
  <pageMargins left="0.78740157480314965" right="0" top="0.59055118110236227" bottom="0.39370078740157483" header="0.51181102362204722" footer="0.51181102362204722"/>
  <pageSetup paperSize="9" scale="85" firstPageNumber="330" orientation="portrait" useFirstPageNumber="1" r:id="rId1"/>
  <headerFooter alignWithMargins="0">
    <oddFooter>&amp;L&amp;"Arial,Kurzíva"&amp;9Zastupitelstvo Olomouckého kraje 29.6.2012
5.- Rozpočet Olomouckého kraje 2011-závěrečný účet 
Příloha č.14: Financování hospodaření příspěvkových organizací Olomouckého kraje&amp;R&amp;"Arial,Kurzíva"&amp;9Strana &amp;P (celkem 470)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7"/>
  <sheetViews>
    <sheetView topLeftCell="A10" zoomScaleNormal="100" workbookViewId="0">
      <selection activeCell="I39" sqref="I39"/>
    </sheetView>
  </sheetViews>
  <sheetFormatPr defaultRowHeight="12.75" x14ac:dyDescent="0.2"/>
  <cols>
    <col min="1" max="1" width="7.5703125" style="55" customWidth="1"/>
    <col min="2" max="2" width="2.5703125" style="55" customWidth="1"/>
    <col min="3" max="3" width="8.42578125" style="55" customWidth="1"/>
    <col min="4" max="4" width="8.28515625" style="55" customWidth="1"/>
    <col min="5" max="5" width="14.7109375" style="55" customWidth="1"/>
    <col min="6" max="6" width="15.5703125" style="55" customWidth="1"/>
    <col min="7" max="8" width="14.7109375" style="55" customWidth="1"/>
    <col min="9" max="9" width="15.5703125" style="55" customWidth="1"/>
    <col min="10" max="10" width="18.85546875" style="278" customWidth="1"/>
    <col min="11" max="11" width="16.28515625" style="278" customWidth="1"/>
    <col min="12" max="16384" width="9.140625" style="278"/>
  </cols>
  <sheetData>
    <row r="1" spans="1:9" ht="19.5" x14ac:dyDescent="0.4">
      <c r="A1" s="53" t="s">
        <v>26</v>
      </c>
      <c r="B1" s="54"/>
      <c r="C1" s="54"/>
      <c r="D1" s="54"/>
    </row>
    <row r="2" spans="1:9" ht="19.5" x14ac:dyDescent="0.4">
      <c r="A2" s="385" t="s">
        <v>112</v>
      </c>
      <c r="B2" s="385"/>
      <c r="C2" s="385"/>
      <c r="D2" s="385"/>
      <c r="E2" s="403" t="s">
        <v>298</v>
      </c>
      <c r="F2" s="403"/>
      <c r="G2" s="403"/>
      <c r="H2" s="403"/>
      <c r="I2" s="403"/>
    </row>
    <row r="3" spans="1:9" ht="19.5" x14ac:dyDescent="0.4">
      <c r="A3" s="275"/>
      <c r="B3" s="275"/>
      <c r="C3" s="275"/>
      <c r="D3" s="275"/>
      <c r="E3" s="388" t="s">
        <v>113</v>
      </c>
      <c r="F3" s="388"/>
      <c r="G3" s="388"/>
      <c r="H3" s="388"/>
      <c r="I3" s="388"/>
    </row>
    <row r="4" spans="1:9" ht="15.75" x14ac:dyDescent="0.25">
      <c r="A4" s="59" t="s">
        <v>27</v>
      </c>
      <c r="E4" s="401" t="s">
        <v>166</v>
      </c>
      <c r="F4" s="401"/>
      <c r="G4" s="401"/>
      <c r="H4" s="401"/>
      <c r="I4" s="401"/>
    </row>
    <row r="5" spans="1:9" ht="15.75" x14ac:dyDescent="0.25">
      <c r="A5" s="59"/>
      <c r="E5" s="388" t="s">
        <v>113</v>
      </c>
      <c r="F5" s="388"/>
      <c r="G5" s="388"/>
      <c r="H5" s="388"/>
      <c r="I5" s="388"/>
    </row>
    <row r="6" spans="1:9" ht="19.5" x14ac:dyDescent="0.4">
      <c r="A6" s="60" t="s">
        <v>24</v>
      </c>
      <c r="E6" s="301" t="s">
        <v>322</v>
      </c>
      <c r="F6" s="62"/>
      <c r="G6" s="63" t="s">
        <v>39</v>
      </c>
      <c r="H6" s="64">
        <v>1420</v>
      </c>
    </row>
    <row r="7" spans="1:9" ht="19.5" x14ac:dyDescent="0.4">
      <c r="A7" s="60"/>
      <c r="E7" s="388" t="s">
        <v>114</v>
      </c>
      <c r="F7" s="388"/>
      <c r="G7" s="388"/>
      <c r="H7" s="388"/>
      <c r="I7" s="388"/>
    </row>
    <row r="8" spans="1:9" ht="19.5" x14ac:dyDescent="0.4">
      <c r="A8" s="60"/>
      <c r="E8" s="65"/>
      <c r="F8" s="65"/>
      <c r="G8" s="65"/>
      <c r="H8" s="63"/>
      <c r="I8" s="65"/>
    </row>
    <row r="9" spans="1:9" x14ac:dyDescent="0.2">
      <c r="F9" s="66"/>
    </row>
    <row r="10" spans="1:9" ht="18.75" x14ac:dyDescent="0.4">
      <c r="A10" s="67"/>
      <c r="B10" s="68"/>
      <c r="C10" s="68"/>
      <c r="D10" s="68"/>
      <c r="E10" s="69" t="s">
        <v>19</v>
      </c>
      <c r="F10" s="69" t="s">
        <v>22</v>
      </c>
      <c r="G10" s="70" t="s">
        <v>0</v>
      </c>
      <c r="H10" s="71" t="s">
        <v>17</v>
      </c>
      <c r="I10" s="71"/>
    </row>
    <row r="11" spans="1:9" ht="18.75" x14ac:dyDescent="0.4">
      <c r="A11" s="72"/>
      <c r="B11" s="72"/>
      <c r="C11" s="72"/>
      <c r="D11" s="72"/>
      <c r="E11" s="69" t="s">
        <v>20</v>
      </c>
      <c r="F11" s="69" t="s">
        <v>20</v>
      </c>
      <c r="G11" s="70" t="s">
        <v>18</v>
      </c>
      <c r="H11" s="73" t="s">
        <v>1</v>
      </c>
      <c r="I11" s="74" t="s">
        <v>16</v>
      </c>
    </row>
    <row r="12" spans="1:9" ht="15" x14ac:dyDescent="0.2">
      <c r="A12" s="72"/>
      <c r="B12" s="72"/>
      <c r="C12" s="72"/>
      <c r="D12" s="72"/>
      <c r="E12" s="69" t="s">
        <v>2</v>
      </c>
      <c r="F12" s="69" t="s">
        <v>2</v>
      </c>
      <c r="G12" s="75"/>
      <c r="H12" s="391" t="s">
        <v>299</v>
      </c>
      <c r="I12" s="391"/>
    </row>
    <row r="13" spans="1:9" ht="15" x14ac:dyDescent="0.2">
      <c r="A13" s="72"/>
      <c r="B13" s="72"/>
      <c r="C13" s="72"/>
      <c r="D13" s="72"/>
      <c r="E13" s="69"/>
      <c r="F13" s="69"/>
      <c r="G13" s="75"/>
      <c r="H13" s="276"/>
      <c r="I13" s="277"/>
    </row>
    <row r="14" spans="1:9" ht="18.75" x14ac:dyDescent="0.4">
      <c r="A14" s="77" t="s">
        <v>21</v>
      </c>
      <c r="B14" s="77"/>
      <c r="C14" s="78"/>
      <c r="D14" s="79"/>
      <c r="E14" s="80"/>
      <c r="F14" s="80"/>
      <c r="G14" s="81"/>
      <c r="H14" s="72"/>
      <c r="I14" s="72"/>
    </row>
    <row r="15" spans="1:9" ht="19.5" x14ac:dyDescent="0.4">
      <c r="A15" s="82" t="s">
        <v>3</v>
      </c>
      <c r="B15" s="77"/>
      <c r="C15" s="78"/>
      <c r="D15" s="79"/>
      <c r="E15" s="302">
        <v>10088200</v>
      </c>
      <c r="F15" s="303">
        <v>4601353</v>
      </c>
      <c r="G15" s="26">
        <f>H15+I15</f>
        <v>7839918.0599999996</v>
      </c>
      <c r="H15" s="302">
        <v>7341185.2599999998</v>
      </c>
      <c r="I15" s="302">
        <v>498732.79999999999</v>
      </c>
    </row>
    <row r="16" spans="1:9" ht="16.5" x14ac:dyDescent="0.35">
      <c r="A16" s="2"/>
      <c r="B16" s="68"/>
      <c r="C16" s="68"/>
      <c r="D16" s="68"/>
      <c r="E16" s="83"/>
      <c r="F16" s="83"/>
      <c r="G16" s="83"/>
      <c r="H16" s="83"/>
      <c r="I16" s="83"/>
    </row>
    <row r="17" spans="1:9" ht="19.5" x14ac:dyDescent="0.4">
      <c r="A17" s="82" t="s">
        <v>4</v>
      </c>
      <c r="B17" s="3"/>
      <c r="C17" s="3"/>
      <c r="D17" s="3"/>
      <c r="E17" s="302">
        <v>10210384.039999999</v>
      </c>
      <c r="F17" s="303">
        <v>4987844</v>
      </c>
      <c r="G17" s="26">
        <f>H17+I17</f>
        <v>8091592.6699999999</v>
      </c>
      <c r="H17" s="302">
        <v>7591916.4699999997</v>
      </c>
      <c r="I17" s="302">
        <v>499676.2</v>
      </c>
    </row>
    <row r="18" spans="1:9" ht="18" x14ac:dyDescent="0.35">
      <c r="A18" s="2"/>
      <c r="B18" s="3"/>
      <c r="C18" s="3"/>
      <c r="D18" s="3"/>
      <c r="E18" s="26"/>
      <c r="F18" s="27"/>
      <c r="G18" s="26"/>
      <c r="H18" s="28"/>
      <c r="I18" s="28"/>
    </row>
    <row r="19" spans="1:9" ht="18" x14ac:dyDescent="0.35">
      <c r="A19" s="2"/>
      <c r="B19" s="3"/>
      <c r="C19" s="3"/>
      <c r="D19" s="3"/>
      <c r="E19" s="84"/>
      <c r="F19" s="84"/>
      <c r="G19" s="85"/>
      <c r="H19" s="1"/>
      <c r="I19" s="1"/>
    </row>
    <row r="20" spans="1:9" ht="19.5" x14ac:dyDescent="0.4">
      <c r="A20" s="86" t="s">
        <v>14</v>
      </c>
      <c r="B20" s="84"/>
      <c r="C20" s="84"/>
      <c r="D20" s="84"/>
      <c r="E20" s="84"/>
      <c r="F20" s="84"/>
      <c r="G20" s="87"/>
      <c r="H20" s="85"/>
      <c r="I20" s="85"/>
    </row>
    <row r="21" spans="1:9" ht="18" x14ac:dyDescent="0.35">
      <c r="A21" s="84"/>
      <c r="B21" s="84"/>
      <c r="C21" s="88" t="s">
        <v>115</v>
      </c>
      <c r="D21" s="84"/>
      <c r="E21" s="84"/>
      <c r="F21" s="84"/>
      <c r="G21" s="29">
        <f>H21+I21</f>
        <v>0</v>
      </c>
      <c r="H21" s="30">
        <v>0</v>
      </c>
      <c r="I21" s="30">
        <v>0</v>
      </c>
    </row>
    <row r="22" spans="1:9" ht="18" x14ac:dyDescent="0.35">
      <c r="A22" s="84"/>
      <c r="B22" s="84"/>
      <c r="C22" s="88"/>
      <c r="D22" s="84"/>
      <c r="E22" s="84"/>
      <c r="F22" s="84"/>
      <c r="G22" s="29"/>
      <c r="H22" s="30"/>
      <c r="I22" s="30"/>
    </row>
    <row r="23" spans="1:9" ht="22.5" x14ac:dyDescent="0.45">
      <c r="A23" s="89" t="s">
        <v>116</v>
      </c>
      <c r="B23" s="89"/>
      <c r="C23" s="90"/>
      <c r="D23" s="89"/>
      <c r="E23" s="89"/>
      <c r="F23" s="89"/>
      <c r="G23" s="91">
        <f>G17-G15-G21</f>
        <v>251674.61000000034</v>
      </c>
      <c r="H23" s="91">
        <f>H17-H15-H21</f>
        <v>250731.20999999996</v>
      </c>
      <c r="I23" s="91">
        <f>I17-I15-I21</f>
        <v>943.40000000002328</v>
      </c>
    </row>
    <row r="25" spans="1:9" x14ac:dyDescent="0.2">
      <c r="H25" s="92"/>
    </row>
    <row r="27" spans="1:9" ht="19.5" x14ac:dyDescent="0.4">
      <c r="A27" s="77" t="s">
        <v>5</v>
      </c>
      <c r="B27" s="77" t="s">
        <v>117</v>
      </c>
      <c r="C27" s="77"/>
      <c r="D27" s="3"/>
      <c r="E27" s="3"/>
      <c r="F27" s="72"/>
      <c r="G27" s="93">
        <f>SUM(G28:G30)</f>
        <v>251674.61</v>
      </c>
      <c r="H27" s="94"/>
      <c r="I27" s="95"/>
    </row>
    <row r="28" spans="1:9" ht="18.75" x14ac:dyDescent="0.4">
      <c r="A28" s="96"/>
      <c r="B28" s="96"/>
      <c r="C28" s="97" t="s">
        <v>28</v>
      </c>
      <c r="D28" s="98"/>
      <c r="E28" s="99"/>
      <c r="F28" s="92" t="s">
        <v>6</v>
      </c>
      <c r="G28" s="30">
        <v>4000</v>
      </c>
      <c r="H28" s="94"/>
      <c r="I28" s="95"/>
    </row>
    <row r="29" spans="1:9" ht="18.75" x14ac:dyDescent="0.4">
      <c r="A29" s="96"/>
      <c r="B29" s="96"/>
      <c r="C29" s="97"/>
      <c r="D29" s="98"/>
      <c r="E29" s="99"/>
      <c r="F29" s="92" t="s">
        <v>7</v>
      </c>
      <c r="G29" s="30">
        <v>247674.61</v>
      </c>
      <c r="H29" s="94"/>
      <c r="I29" s="95"/>
    </row>
    <row r="30" spans="1:9" ht="18.75" x14ac:dyDescent="0.4">
      <c r="A30" s="96"/>
      <c r="B30" s="96"/>
      <c r="C30" s="97" t="s">
        <v>29</v>
      </c>
      <c r="D30" s="98"/>
      <c r="E30" s="99"/>
      <c r="F30" s="92" t="s">
        <v>235</v>
      </c>
      <c r="G30" s="100">
        <v>0</v>
      </c>
      <c r="H30" s="101"/>
      <c r="I30" s="95"/>
    </row>
    <row r="31" spans="1:9" x14ac:dyDescent="0.2">
      <c r="A31" s="429"/>
      <c r="B31" s="430"/>
      <c r="C31" s="430"/>
      <c r="D31" s="430"/>
      <c r="E31" s="430"/>
      <c r="F31" s="430"/>
      <c r="G31" s="430"/>
      <c r="H31" s="430"/>
      <c r="I31" s="430"/>
    </row>
    <row r="32" spans="1:9" x14ac:dyDescent="0.2">
      <c r="A32" s="430"/>
      <c r="B32" s="430"/>
      <c r="C32" s="430"/>
      <c r="D32" s="430"/>
      <c r="E32" s="430"/>
      <c r="F32" s="430"/>
      <c r="G32" s="430"/>
      <c r="H32" s="430"/>
      <c r="I32" s="430"/>
    </row>
    <row r="33" spans="1:9" x14ac:dyDescent="0.2">
      <c r="A33" s="430"/>
      <c r="B33" s="430"/>
      <c r="C33" s="430"/>
      <c r="D33" s="430"/>
      <c r="E33" s="430"/>
      <c r="F33" s="430"/>
      <c r="G33" s="430"/>
      <c r="H33" s="430"/>
      <c r="I33" s="430"/>
    </row>
    <row r="34" spans="1:9" ht="19.5" x14ac:dyDescent="0.4">
      <c r="A34" s="77" t="s">
        <v>30</v>
      </c>
      <c r="B34" s="77" t="s">
        <v>31</v>
      </c>
      <c r="C34" s="77"/>
      <c r="D34" s="103"/>
      <c r="E34" s="81"/>
      <c r="F34" s="3"/>
      <c r="G34" s="104"/>
      <c r="H34" s="95"/>
      <c r="I34" s="95"/>
    </row>
    <row r="35" spans="1:9" ht="18.75" x14ac:dyDescent="0.4">
      <c r="A35" s="77"/>
      <c r="B35" s="77"/>
      <c r="C35" s="77"/>
      <c r="D35" s="103"/>
      <c r="F35" s="105" t="s">
        <v>119</v>
      </c>
      <c r="G35" s="106" t="s">
        <v>0</v>
      </c>
      <c r="H35" s="72"/>
      <c r="I35" s="107" t="s">
        <v>120</v>
      </c>
    </row>
    <row r="36" spans="1:9" ht="16.5" x14ac:dyDescent="0.35">
      <c r="A36" s="108" t="s">
        <v>32</v>
      </c>
      <c r="B36" s="109"/>
      <c r="C36" s="2"/>
      <c r="D36" s="109"/>
      <c r="E36" s="81"/>
      <c r="F36" s="110">
        <v>0</v>
      </c>
      <c r="G36" s="110">
        <v>0</v>
      </c>
      <c r="H36" s="305"/>
      <c r="I36" s="111" t="s">
        <v>237</v>
      </c>
    </row>
    <row r="37" spans="1:9" ht="16.5" x14ac:dyDescent="0.35">
      <c r="A37" s="108" t="s">
        <v>121</v>
      </c>
      <c r="B37" s="109"/>
      <c r="C37" s="2"/>
      <c r="D37" s="112"/>
      <c r="E37" s="112"/>
      <c r="F37" s="110">
        <v>2078744</v>
      </c>
      <c r="G37" s="110">
        <v>1955898.81</v>
      </c>
      <c r="H37" s="305"/>
      <c r="I37" s="111">
        <f>G37/F37</f>
        <v>0.94090412768479426</v>
      </c>
    </row>
    <row r="38" spans="1:9" ht="16.5" x14ac:dyDescent="0.35">
      <c r="A38" s="108" t="s">
        <v>122</v>
      </c>
      <c r="B38" s="109"/>
      <c r="C38" s="2"/>
      <c r="D38" s="112"/>
      <c r="E38" s="112"/>
      <c r="F38" s="110">
        <v>0</v>
      </c>
      <c r="G38" s="110">
        <v>0</v>
      </c>
      <c r="H38" s="305"/>
      <c r="I38" s="114" t="s">
        <v>237</v>
      </c>
    </row>
    <row r="39" spans="1:9" ht="16.5" x14ac:dyDescent="0.35">
      <c r="A39" s="108" t="s">
        <v>232</v>
      </c>
      <c r="B39" s="109"/>
      <c r="C39" s="2"/>
      <c r="D39" s="81"/>
      <c r="E39" s="81"/>
      <c r="F39" s="110">
        <v>1559000</v>
      </c>
      <c r="G39" s="110">
        <v>1559000</v>
      </c>
      <c r="H39" s="305"/>
      <c r="I39" s="111">
        <f>G39/F39</f>
        <v>1</v>
      </c>
    </row>
    <row r="40" spans="1:9" ht="18" x14ac:dyDescent="0.35">
      <c r="A40" s="108" t="s">
        <v>233</v>
      </c>
      <c r="B40" s="115"/>
      <c r="C40" s="115"/>
      <c r="D40" s="81"/>
      <c r="E40" s="81"/>
      <c r="F40" s="116">
        <v>0</v>
      </c>
      <c r="G40" s="110">
        <v>0</v>
      </c>
      <c r="H40" s="305"/>
      <c r="I40" s="114" t="s">
        <v>237</v>
      </c>
    </row>
    <row r="41" spans="1:9" x14ac:dyDescent="0.2">
      <c r="A41" s="398"/>
      <c r="B41" s="398"/>
      <c r="C41" s="398"/>
      <c r="D41" s="398"/>
      <c r="E41" s="398"/>
      <c r="F41" s="398"/>
      <c r="G41" s="398"/>
      <c r="H41" s="398"/>
      <c r="I41" s="398"/>
    </row>
    <row r="42" spans="1:9" ht="18" x14ac:dyDescent="0.35">
      <c r="A42" s="108"/>
      <c r="B42" s="115"/>
      <c r="C42" s="115"/>
      <c r="D42" s="81"/>
      <c r="E42" s="81"/>
      <c r="F42" s="116"/>
      <c r="G42" s="110"/>
      <c r="H42" s="94"/>
      <c r="I42" s="111"/>
    </row>
    <row r="43" spans="1:9" ht="19.5" thickBot="1" x14ac:dyDescent="0.45">
      <c r="A43" s="77" t="s">
        <v>11</v>
      </c>
      <c r="B43" s="77" t="s">
        <v>12</v>
      </c>
      <c r="C43" s="79"/>
      <c r="D43" s="81"/>
      <c r="E43" s="81"/>
      <c r="F43" s="118"/>
      <c r="G43" s="119"/>
      <c r="H43" s="394" t="s">
        <v>123</v>
      </c>
      <c r="I43" s="395"/>
    </row>
    <row r="44" spans="1:9" ht="18.75" thickTop="1" x14ac:dyDescent="0.35">
      <c r="A44" s="281"/>
      <c r="B44" s="282"/>
      <c r="C44" s="283"/>
      <c r="D44" s="282"/>
      <c r="E44" s="284" t="s">
        <v>297</v>
      </c>
      <c r="F44" s="285" t="s">
        <v>9</v>
      </c>
      <c r="G44" s="286" t="s">
        <v>10</v>
      </c>
      <c r="H44" s="287" t="s">
        <v>13</v>
      </c>
      <c r="I44" s="288" t="s">
        <v>124</v>
      </c>
    </row>
    <row r="45" spans="1:9" x14ac:dyDescent="0.2">
      <c r="A45" s="289"/>
      <c r="B45" s="290"/>
      <c r="C45" s="290"/>
      <c r="D45" s="290"/>
      <c r="E45" s="289"/>
      <c r="F45" s="390"/>
      <c r="G45" s="291"/>
      <c r="H45" s="292">
        <v>40908</v>
      </c>
      <c r="I45" s="293">
        <v>40908</v>
      </c>
    </row>
    <row r="46" spans="1:9" x14ac:dyDescent="0.2">
      <c r="A46" s="289"/>
      <c r="B46" s="290"/>
      <c r="C46" s="290"/>
      <c r="D46" s="290"/>
      <c r="E46" s="289"/>
      <c r="F46" s="390"/>
      <c r="G46" s="294"/>
      <c r="H46" s="294"/>
      <c r="I46" s="295"/>
    </row>
    <row r="47" spans="1:9" ht="13.5" thickBot="1" x14ac:dyDescent="0.25">
      <c r="A47" s="296"/>
      <c r="B47" s="297"/>
      <c r="C47" s="297"/>
      <c r="D47" s="297"/>
      <c r="E47" s="296"/>
      <c r="F47" s="298"/>
      <c r="G47" s="299"/>
      <c r="H47" s="299"/>
      <c r="I47" s="300"/>
    </row>
    <row r="48" spans="1:9" ht="13.5" thickTop="1" x14ac:dyDescent="0.2">
      <c r="A48" s="120"/>
      <c r="B48" s="121"/>
      <c r="C48" s="121" t="s">
        <v>6</v>
      </c>
      <c r="D48" s="121"/>
      <c r="E48" s="122">
        <v>0</v>
      </c>
      <c r="F48" s="123">
        <v>0</v>
      </c>
      <c r="G48" s="124">
        <v>0</v>
      </c>
      <c r="H48" s="124">
        <f>E48+F48-G48</f>
        <v>0</v>
      </c>
      <c r="I48" s="125">
        <f>H48</f>
        <v>0</v>
      </c>
    </row>
    <row r="49" spans="1:9" x14ac:dyDescent="0.2">
      <c r="A49" s="126"/>
      <c r="B49" s="127"/>
      <c r="C49" s="127" t="s">
        <v>8</v>
      </c>
      <c r="D49" s="127"/>
      <c r="E49" s="128">
        <v>58240.639999999999</v>
      </c>
      <c r="F49" s="129">
        <v>11788</v>
      </c>
      <c r="G49" s="130">
        <v>10306</v>
      </c>
      <c r="H49" s="130">
        <f>E49+F49-G49</f>
        <v>59722.64</v>
      </c>
      <c r="I49" s="131">
        <v>53223.62</v>
      </c>
    </row>
    <row r="50" spans="1:9" x14ac:dyDescent="0.2">
      <c r="A50" s="126"/>
      <c r="B50" s="127"/>
      <c r="C50" s="127" t="s">
        <v>7</v>
      </c>
      <c r="D50" s="127"/>
      <c r="E50" s="128">
        <v>0</v>
      </c>
      <c r="F50" s="129">
        <v>0</v>
      </c>
      <c r="G50" s="130">
        <v>0</v>
      </c>
      <c r="H50" s="130">
        <f t="shared" ref="H50:H51" si="0">E50+F50-G50</f>
        <v>0</v>
      </c>
      <c r="I50" s="131">
        <f>H50</f>
        <v>0</v>
      </c>
    </row>
    <row r="51" spans="1:9" x14ac:dyDescent="0.2">
      <c r="A51" s="126"/>
      <c r="B51" s="127"/>
      <c r="C51" s="127" t="s">
        <v>15</v>
      </c>
      <c r="D51" s="127"/>
      <c r="E51" s="128">
        <v>0</v>
      </c>
      <c r="F51" s="129">
        <v>2078808</v>
      </c>
      <c r="G51" s="130">
        <v>1559000</v>
      </c>
      <c r="H51" s="130">
        <f t="shared" si="0"/>
        <v>519808</v>
      </c>
      <c r="I51" s="131">
        <f>H51</f>
        <v>519808</v>
      </c>
    </row>
    <row r="52" spans="1:9" ht="18.75" thickBot="1" x14ac:dyDescent="0.4">
      <c r="A52" s="132" t="s">
        <v>2</v>
      </c>
      <c r="B52" s="133"/>
      <c r="C52" s="133"/>
      <c r="D52" s="133"/>
      <c r="E52" s="134">
        <f>E48+E49+E50+E51</f>
        <v>58240.639999999999</v>
      </c>
      <c r="F52" s="135">
        <f>F48+F49+F50+F51</f>
        <v>2090596</v>
      </c>
      <c r="G52" s="135">
        <f>G48+G49+G50+G51</f>
        <v>1569306</v>
      </c>
      <c r="H52" s="135">
        <f>H48+H49+H50+H51</f>
        <v>579530.64</v>
      </c>
      <c r="I52" s="136">
        <f>I48+I49+I50+I51</f>
        <v>573031.62</v>
      </c>
    </row>
    <row r="53" spans="1:9" ht="18.75" thickTop="1" x14ac:dyDescent="0.35">
      <c r="A53" s="137"/>
      <c r="B53" s="115"/>
      <c r="C53" s="115"/>
      <c r="D53" s="81"/>
      <c r="E53" s="81"/>
      <c r="F53" s="118"/>
      <c r="G53" s="119"/>
      <c r="H53" s="138"/>
      <c r="I53" s="138"/>
    </row>
    <row r="54" spans="1:9" ht="18" x14ac:dyDescent="0.35">
      <c r="A54" s="137"/>
      <c r="B54" s="115"/>
      <c r="C54" s="115"/>
      <c r="D54" s="81"/>
      <c r="E54" s="81"/>
      <c r="F54" s="118"/>
      <c r="G54" s="139"/>
      <c r="H54" s="140"/>
      <c r="I54" s="140"/>
    </row>
    <row r="55" spans="1:9" ht="18" x14ac:dyDescent="0.35">
      <c r="A55" s="141"/>
      <c r="B55" s="142"/>
      <c r="C55" s="142"/>
      <c r="D55" s="143"/>
      <c r="E55" s="143"/>
      <c r="F55" s="140"/>
      <c r="G55" s="140"/>
      <c r="H55" s="140"/>
      <c r="I55" s="140"/>
    </row>
    <row r="56" spans="1:9" x14ac:dyDescent="0.2">
      <c r="A56" s="144"/>
      <c r="B56" s="144"/>
      <c r="C56" s="144"/>
      <c r="D56" s="144"/>
      <c r="E56" s="144"/>
      <c r="F56" s="144"/>
      <c r="G56" s="144"/>
      <c r="H56" s="144"/>
      <c r="I56" s="144"/>
    </row>
    <row r="57" spans="1:9" x14ac:dyDescent="0.2">
      <c r="A57" s="144"/>
      <c r="B57" s="144"/>
      <c r="C57" s="144"/>
      <c r="D57" s="144"/>
      <c r="E57" s="144"/>
      <c r="F57" s="144"/>
      <c r="G57" s="144"/>
      <c r="H57" s="144"/>
      <c r="I57" s="144"/>
    </row>
  </sheetData>
  <mergeCells count="11">
    <mergeCell ref="E7:I7"/>
    <mergeCell ref="A2:D2"/>
    <mergeCell ref="E2:I2"/>
    <mergeCell ref="E3:I3"/>
    <mergeCell ref="E4:I4"/>
    <mergeCell ref="E5:I5"/>
    <mergeCell ref="H12:I12"/>
    <mergeCell ref="A31:I33"/>
    <mergeCell ref="A41:I41"/>
    <mergeCell ref="H43:I43"/>
    <mergeCell ref="F45:F46"/>
  </mergeCells>
  <pageMargins left="0.70866141732283472" right="0.70866141732283472" top="0.78740157480314965" bottom="0.78740157480314965" header="0.31496062992125984" footer="0.31496062992125984"/>
  <pageSetup paperSize="9" scale="83" firstPageNumber="331" orientation="portrait" useFirstPageNumber="1" r:id="rId1"/>
  <headerFooter>
    <oddFooter>&amp;L&amp;"Arial,Kurzíva"&amp;9Zastupitelstvo Olomouckého kraje 29.6.2012
5.- Rozpočet Olomouckého kraje 2011-závěrečný účet 
Příloha č.14: Financování hospodaření příspěvkových organizací Olomouckého kraje&amp;R&amp;"Arial,Kurzíva"&amp;9Strana &amp;P (celkem 470)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9"/>
  <dimension ref="A1:J57"/>
  <sheetViews>
    <sheetView tabSelected="1" topLeftCell="A22" zoomScale="110" zoomScaleNormal="110" workbookViewId="0">
      <selection activeCell="G30" sqref="G30"/>
    </sheetView>
  </sheetViews>
  <sheetFormatPr defaultRowHeight="12.75" x14ac:dyDescent="0.2"/>
  <cols>
    <col min="1" max="1" width="7.5703125" style="55" customWidth="1"/>
    <col min="2" max="2" width="2.5703125" style="55" customWidth="1"/>
    <col min="3" max="3" width="8.42578125" style="55" customWidth="1"/>
    <col min="4" max="4" width="8.28515625" style="55" customWidth="1"/>
    <col min="5" max="5" width="14.7109375" style="55" customWidth="1"/>
    <col min="6" max="6" width="15.5703125" style="55" customWidth="1"/>
    <col min="7" max="8" width="14.7109375" style="55" customWidth="1"/>
    <col min="9" max="9" width="15.28515625" style="55" customWidth="1"/>
    <col min="10" max="10" width="18.85546875" style="56" customWidth="1"/>
    <col min="11" max="11" width="17.28515625" style="56" customWidth="1"/>
    <col min="12" max="16384" width="9.140625" style="56"/>
  </cols>
  <sheetData>
    <row r="1" spans="1:10" ht="19.5" x14ac:dyDescent="0.4">
      <c r="A1" s="53" t="s">
        <v>26</v>
      </c>
      <c r="B1" s="54"/>
      <c r="C1" s="54"/>
      <c r="D1" s="54"/>
    </row>
    <row r="2" spans="1:10" ht="19.5" x14ac:dyDescent="0.4">
      <c r="A2" s="385" t="s">
        <v>112</v>
      </c>
      <c r="B2" s="385"/>
      <c r="C2" s="385"/>
      <c r="D2" s="385"/>
      <c r="E2" s="403" t="s">
        <v>284</v>
      </c>
      <c r="F2" s="403"/>
      <c r="G2" s="403"/>
      <c r="H2" s="403"/>
      <c r="I2" s="403"/>
      <c r="J2" s="58"/>
    </row>
    <row r="3" spans="1:10" ht="9.75" customHeight="1" x14ac:dyDescent="0.4">
      <c r="A3" s="57"/>
      <c r="B3" s="57"/>
      <c r="C3" s="57"/>
      <c r="D3" s="57"/>
      <c r="E3" s="388" t="s">
        <v>113</v>
      </c>
      <c r="F3" s="388"/>
      <c r="G3" s="388"/>
      <c r="H3" s="388"/>
      <c r="I3" s="388"/>
    </row>
    <row r="4" spans="1:10" ht="15.75" x14ac:dyDescent="0.25">
      <c r="A4" s="59" t="s">
        <v>27</v>
      </c>
      <c r="E4" s="428" t="s">
        <v>323</v>
      </c>
      <c r="F4" s="401"/>
      <c r="G4" s="401"/>
      <c r="H4" s="401"/>
      <c r="I4" s="401"/>
    </row>
    <row r="5" spans="1:10" ht="9.75" customHeight="1" x14ac:dyDescent="0.25">
      <c r="A5" s="59"/>
      <c r="E5" s="388" t="s">
        <v>113</v>
      </c>
      <c r="F5" s="388"/>
      <c r="G5" s="388"/>
      <c r="H5" s="388"/>
      <c r="I5" s="388"/>
    </row>
    <row r="6" spans="1:10" ht="19.5" x14ac:dyDescent="0.4">
      <c r="A6" s="60" t="s">
        <v>24</v>
      </c>
      <c r="E6" s="61" t="s">
        <v>231</v>
      </c>
      <c r="F6" s="62"/>
      <c r="G6" s="63" t="s">
        <v>39</v>
      </c>
      <c r="H6" s="64">
        <v>1450</v>
      </c>
    </row>
    <row r="7" spans="1:10" ht="7.5" customHeight="1" x14ac:dyDescent="0.4">
      <c r="A7" s="60"/>
      <c r="E7" s="388" t="s">
        <v>114</v>
      </c>
      <c r="F7" s="388"/>
      <c r="G7" s="388"/>
      <c r="H7" s="388"/>
      <c r="I7" s="388"/>
    </row>
    <row r="8" spans="1:10" ht="3.75" customHeight="1" x14ac:dyDescent="0.4">
      <c r="A8" s="60"/>
      <c r="E8" s="65"/>
      <c r="F8" s="65"/>
      <c r="G8" s="65"/>
      <c r="H8" s="63"/>
      <c r="I8" s="65"/>
    </row>
    <row r="9" spans="1:10" ht="36" customHeight="1" x14ac:dyDescent="0.2">
      <c r="F9" s="66"/>
    </row>
    <row r="10" spans="1:10" ht="18.75" x14ac:dyDescent="0.4">
      <c r="A10" s="67"/>
      <c r="B10" s="68"/>
      <c r="C10" s="68"/>
      <c r="D10" s="68"/>
      <c r="E10" s="69" t="s">
        <v>19</v>
      </c>
      <c r="F10" s="69" t="s">
        <v>22</v>
      </c>
      <c r="G10" s="70" t="s">
        <v>0</v>
      </c>
      <c r="H10" s="71" t="s">
        <v>17</v>
      </c>
      <c r="I10" s="71"/>
    </row>
    <row r="11" spans="1:10" ht="18.75" x14ac:dyDescent="0.4">
      <c r="A11" s="72"/>
      <c r="B11" s="72"/>
      <c r="C11" s="72"/>
      <c r="D11" s="72"/>
      <c r="E11" s="69" t="s">
        <v>20</v>
      </c>
      <c r="F11" s="69" t="s">
        <v>20</v>
      </c>
      <c r="G11" s="70" t="s">
        <v>18</v>
      </c>
      <c r="H11" s="73" t="s">
        <v>1</v>
      </c>
      <c r="I11" s="74" t="s">
        <v>16</v>
      </c>
    </row>
    <row r="12" spans="1:10" ht="15" x14ac:dyDescent="0.2">
      <c r="A12" s="72"/>
      <c r="B12" s="72"/>
      <c r="C12" s="72"/>
      <c r="D12" s="72"/>
      <c r="E12" s="69" t="s">
        <v>2</v>
      </c>
      <c r="F12" s="69" t="s">
        <v>2</v>
      </c>
      <c r="G12" s="75"/>
      <c r="H12" s="391" t="s">
        <v>299</v>
      </c>
      <c r="I12" s="391"/>
    </row>
    <row r="13" spans="1:10" ht="15" x14ac:dyDescent="0.2">
      <c r="A13" s="72"/>
      <c r="B13" s="72"/>
      <c r="C13" s="72"/>
      <c r="D13" s="72"/>
      <c r="E13" s="69"/>
      <c r="F13" s="69"/>
      <c r="G13" s="75"/>
      <c r="H13" s="25"/>
      <c r="I13" s="76"/>
    </row>
    <row r="14" spans="1:10" ht="18.75" x14ac:dyDescent="0.4">
      <c r="A14" s="77" t="s">
        <v>21</v>
      </c>
      <c r="B14" s="77"/>
      <c r="C14" s="78"/>
      <c r="D14" s="79"/>
      <c r="E14" s="80"/>
      <c r="F14" s="80"/>
      <c r="G14" s="81"/>
      <c r="H14" s="72"/>
      <c r="I14" s="72"/>
    </row>
    <row r="15" spans="1:10" ht="19.5" x14ac:dyDescent="0.4">
      <c r="A15" s="82" t="s">
        <v>3</v>
      </c>
      <c r="B15" s="77"/>
      <c r="C15" s="78"/>
      <c r="D15" s="79"/>
      <c r="E15" s="302">
        <v>3161000</v>
      </c>
      <c r="F15" s="303">
        <v>27307959</v>
      </c>
      <c r="G15" s="26">
        <f>H15+I15</f>
        <v>27369186.32</v>
      </c>
      <c r="H15" s="302">
        <v>27369186.32</v>
      </c>
      <c r="I15" s="302">
        <v>0</v>
      </c>
    </row>
    <row r="16" spans="1:10" ht="16.5" x14ac:dyDescent="0.35">
      <c r="A16" s="2"/>
      <c r="B16" s="68"/>
      <c r="C16" s="68"/>
      <c r="D16" s="68"/>
      <c r="E16" s="83"/>
      <c r="F16" s="83"/>
      <c r="G16" s="83"/>
      <c r="H16" s="83"/>
      <c r="I16" s="83"/>
    </row>
    <row r="17" spans="1:9" ht="19.5" x14ac:dyDescent="0.4">
      <c r="A17" s="82" t="s">
        <v>4</v>
      </c>
      <c r="B17" s="3"/>
      <c r="C17" s="3"/>
      <c r="D17" s="3"/>
      <c r="E17" s="302">
        <v>3161000</v>
      </c>
      <c r="F17" s="303">
        <v>27307959</v>
      </c>
      <c r="G17" s="26">
        <f>H17+I17</f>
        <v>27485180.370000001</v>
      </c>
      <c r="H17" s="302">
        <v>27485180.370000001</v>
      </c>
      <c r="I17" s="302">
        <v>0</v>
      </c>
    </row>
    <row r="18" spans="1:9" ht="18" x14ac:dyDescent="0.35">
      <c r="A18" s="2"/>
      <c r="B18" s="3"/>
      <c r="C18" s="3"/>
      <c r="D18" s="3"/>
      <c r="E18" s="26"/>
      <c r="F18" s="27"/>
      <c r="G18" s="26"/>
      <c r="H18" s="28"/>
      <c r="I18" s="28"/>
    </row>
    <row r="19" spans="1:9" ht="18" x14ac:dyDescent="0.35">
      <c r="A19" s="2"/>
      <c r="B19" s="3"/>
      <c r="C19" s="3"/>
      <c r="D19" s="3"/>
      <c r="E19" s="84"/>
      <c r="F19" s="84"/>
      <c r="G19" s="85"/>
      <c r="H19" s="1"/>
      <c r="I19" s="1"/>
    </row>
    <row r="20" spans="1:9" ht="19.5" x14ac:dyDescent="0.4">
      <c r="A20" s="86" t="s">
        <v>14</v>
      </c>
      <c r="B20" s="84"/>
      <c r="C20" s="84"/>
      <c r="D20" s="84"/>
      <c r="E20" s="84"/>
      <c r="F20" s="84"/>
      <c r="G20" s="87"/>
      <c r="H20" s="85"/>
      <c r="I20" s="85"/>
    </row>
    <row r="21" spans="1:9" ht="18" x14ac:dyDescent="0.35">
      <c r="A21" s="84"/>
      <c r="B21" s="84"/>
      <c r="C21" s="88" t="s">
        <v>115</v>
      </c>
      <c r="D21" s="84"/>
      <c r="E21" s="84"/>
      <c r="F21" s="84"/>
      <c r="G21" s="29">
        <f>H21+I21</f>
        <v>0</v>
      </c>
      <c r="H21" s="30">
        <v>0</v>
      </c>
      <c r="I21" s="30">
        <v>0</v>
      </c>
    </row>
    <row r="22" spans="1:9" ht="18" x14ac:dyDescent="0.35">
      <c r="A22" s="84"/>
      <c r="B22" s="84"/>
      <c r="C22" s="88"/>
      <c r="D22" s="84"/>
      <c r="E22" s="84"/>
      <c r="F22" s="84"/>
      <c r="G22" s="29"/>
      <c r="H22" s="30"/>
      <c r="I22" s="30"/>
    </row>
    <row r="23" spans="1:9" ht="22.5" x14ac:dyDescent="0.45">
      <c r="A23" s="89" t="s">
        <v>116</v>
      </c>
      <c r="B23" s="89"/>
      <c r="C23" s="90"/>
      <c r="D23" s="89"/>
      <c r="E23" s="89"/>
      <c r="F23" s="89"/>
      <c r="G23" s="91">
        <f>G17-G15-G21</f>
        <v>115994.05000000075</v>
      </c>
      <c r="H23" s="91">
        <f>H17-H15-H21</f>
        <v>115994.05000000075</v>
      </c>
      <c r="I23" s="91">
        <f>I17-I15-I21</f>
        <v>0</v>
      </c>
    </row>
    <row r="25" spans="1:9" x14ac:dyDescent="0.2">
      <c r="H25" s="92"/>
    </row>
    <row r="27" spans="1:9" ht="19.5" x14ac:dyDescent="0.4">
      <c r="A27" s="77" t="s">
        <v>5</v>
      </c>
      <c r="B27" s="77" t="s">
        <v>117</v>
      </c>
      <c r="C27" s="77"/>
      <c r="D27" s="3"/>
      <c r="E27" s="3"/>
      <c r="F27" s="72"/>
      <c r="G27" s="93">
        <f>SUM(G28:G30)</f>
        <v>115994.05</v>
      </c>
      <c r="H27" s="94"/>
      <c r="I27" s="95"/>
    </row>
    <row r="28" spans="1:9" ht="18.75" x14ac:dyDescent="0.4">
      <c r="A28" s="96"/>
      <c r="B28" s="96"/>
      <c r="C28" s="97" t="s">
        <v>28</v>
      </c>
      <c r="D28" s="98"/>
      <c r="E28" s="99"/>
      <c r="F28" s="92" t="s">
        <v>6</v>
      </c>
      <c r="G28" s="30">
        <v>15000</v>
      </c>
      <c r="H28" s="94"/>
      <c r="I28" s="95"/>
    </row>
    <row r="29" spans="1:9" ht="18.75" x14ac:dyDescent="0.4">
      <c r="A29" s="96"/>
      <c r="B29" s="96"/>
      <c r="C29" s="97"/>
      <c r="D29" s="98"/>
      <c r="E29" s="99"/>
      <c r="F29" s="92" t="s">
        <v>7</v>
      </c>
      <c r="G29" s="30">
        <v>100994.05</v>
      </c>
      <c r="H29" s="94"/>
      <c r="I29" s="95"/>
    </row>
    <row r="30" spans="1:9" ht="18.75" x14ac:dyDescent="0.4">
      <c r="A30" s="96"/>
      <c r="B30" s="96"/>
      <c r="C30" s="97" t="s">
        <v>29</v>
      </c>
      <c r="D30" s="98"/>
      <c r="E30" s="99"/>
      <c r="F30" s="92" t="s">
        <v>235</v>
      </c>
      <c r="G30" s="100">
        <v>0</v>
      </c>
      <c r="H30" s="101"/>
      <c r="I30" s="95"/>
    </row>
    <row r="31" spans="1:9" x14ac:dyDescent="0.2">
      <c r="A31" s="396"/>
      <c r="B31" s="397"/>
      <c r="C31" s="397"/>
      <c r="D31" s="397"/>
      <c r="E31" s="397"/>
      <c r="F31" s="397"/>
      <c r="G31" s="397"/>
      <c r="H31" s="397"/>
      <c r="I31" s="397"/>
    </row>
    <row r="32" spans="1:9" x14ac:dyDescent="0.2">
      <c r="A32" s="397"/>
      <c r="B32" s="397"/>
      <c r="C32" s="397"/>
      <c r="D32" s="397"/>
      <c r="E32" s="397"/>
      <c r="F32" s="397"/>
      <c r="G32" s="397"/>
      <c r="H32" s="397"/>
      <c r="I32" s="397"/>
    </row>
    <row r="33" spans="1:10" x14ac:dyDescent="0.2">
      <c r="A33" s="397"/>
      <c r="B33" s="397"/>
      <c r="C33" s="397"/>
      <c r="D33" s="397"/>
      <c r="E33" s="397"/>
      <c r="F33" s="397"/>
      <c r="G33" s="397"/>
      <c r="H33" s="397"/>
      <c r="I33" s="397"/>
    </row>
    <row r="34" spans="1:10" ht="19.5" x14ac:dyDescent="0.4">
      <c r="A34" s="77" t="s">
        <v>30</v>
      </c>
      <c r="B34" s="77" t="s">
        <v>31</v>
      </c>
      <c r="C34" s="77"/>
      <c r="D34" s="103"/>
      <c r="E34" s="81"/>
      <c r="F34" s="3"/>
      <c r="G34" s="104"/>
      <c r="H34" s="95"/>
      <c r="I34" s="95"/>
    </row>
    <row r="35" spans="1:10" ht="18.75" x14ac:dyDescent="0.4">
      <c r="A35" s="77"/>
      <c r="B35" s="77"/>
      <c r="C35" s="77"/>
      <c r="D35" s="103"/>
      <c r="F35" s="105" t="s">
        <v>119</v>
      </c>
      <c r="G35" s="106" t="s">
        <v>0</v>
      </c>
      <c r="H35" s="72"/>
      <c r="I35" s="107" t="s">
        <v>120</v>
      </c>
    </row>
    <row r="36" spans="1:10" ht="16.5" x14ac:dyDescent="0.35">
      <c r="A36" s="108" t="s">
        <v>32</v>
      </c>
      <c r="B36" s="109"/>
      <c r="C36" s="2"/>
      <c r="D36" s="109"/>
      <c r="E36" s="81"/>
      <c r="F36" s="110">
        <v>0</v>
      </c>
      <c r="G36" s="110">
        <v>0</v>
      </c>
      <c r="H36" s="305"/>
      <c r="I36" s="111" t="s">
        <v>237</v>
      </c>
    </row>
    <row r="37" spans="1:10" ht="16.5" x14ac:dyDescent="0.35">
      <c r="A37" s="108" t="s">
        <v>121</v>
      </c>
      <c r="B37" s="109"/>
      <c r="C37" s="2"/>
      <c r="D37" s="112"/>
      <c r="E37" s="112"/>
      <c r="F37" s="110">
        <v>79359</v>
      </c>
      <c r="G37" s="110">
        <v>79359</v>
      </c>
      <c r="H37" s="305"/>
      <c r="I37" s="111">
        <f>G37/F37</f>
        <v>1</v>
      </c>
      <c r="J37" s="113"/>
    </row>
    <row r="38" spans="1:10" ht="16.5" x14ac:dyDescent="0.35">
      <c r="A38" s="108" t="s">
        <v>122</v>
      </c>
      <c r="B38" s="109"/>
      <c r="C38" s="2"/>
      <c r="D38" s="112"/>
      <c r="E38" s="112"/>
      <c r="F38" s="110">
        <v>0</v>
      </c>
      <c r="G38" s="110">
        <v>0</v>
      </c>
      <c r="H38" s="305"/>
      <c r="I38" s="114" t="s">
        <v>237</v>
      </c>
    </row>
    <row r="39" spans="1:10" ht="16.5" x14ac:dyDescent="0.35">
      <c r="A39" s="108" t="s">
        <v>232</v>
      </c>
      <c r="B39" s="109"/>
      <c r="C39" s="2"/>
      <c r="D39" s="81"/>
      <c r="E39" s="81"/>
      <c r="F39" s="110">
        <v>60000</v>
      </c>
      <c r="G39" s="110">
        <v>60000</v>
      </c>
      <c r="H39" s="305"/>
      <c r="I39" s="111">
        <f>G39/F39</f>
        <v>1</v>
      </c>
    </row>
    <row r="40" spans="1:10" ht="18" x14ac:dyDescent="0.35">
      <c r="A40" s="108" t="s">
        <v>233</v>
      </c>
      <c r="B40" s="115"/>
      <c r="C40" s="115"/>
      <c r="D40" s="81"/>
      <c r="E40" s="81"/>
      <c r="F40" s="116">
        <v>0</v>
      </c>
      <c r="G40" s="110">
        <v>0</v>
      </c>
      <c r="H40" s="305"/>
      <c r="I40" s="114" t="s">
        <v>237</v>
      </c>
    </row>
    <row r="41" spans="1:10" x14ac:dyDescent="0.2">
      <c r="A41" s="117"/>
      <c r="B41" s="117"/>
      <c r="C41" s="117"/>
      <c r="D41" s="117"/>
      <c r="E41" s="117"/>
      <c r="F41" s="117"/>
      <c r="G41" s="117"/>
      <c r="H41" s="117"/>
      <c r="I41" s="117"/>
      <c r="J41" s="58"/>
    </row>
    <row r="42" spans="1:10" ht="18" x14ac:dyDescent="0.35">
      <c r="A42" s="108"/>
      <c r="B42" s="115"/>
      <c r="C42" s="115"/>
      <c r="D42" s="81"/>
      <c r="E42" s="81"/>
      <c r="F42" s="116"/>
      <c r="G42" s="110"/>
      <c r="H42" s="94"/>
      <c r="I42" s="111"/>
    </row>
    <row r="43" spans="1:10" ht="19.5" thickBot="1" x14ac:dyDescent="0.45">
      <c r="A43" s="77" t="s">
        <v>11</v>
      </c>
      <c r="B43" s="77" t="s">
        <v>12</v>
      </c>
      <c r="C43" s="79"/>
      <c r="D43" s="81"/>
      <c r="E43" s="81"/>
      <c r="F43" s="118"/>
      <c r="G43" s="119"/>
      <c r="H43" s="394" t="s">
        <v>123</v>
      </c>
      <c r="I43" s="395"/>
    </row>
    <row r="44" spans="1:10" ht="18.75" thickTop="1" x14ac:dyDescent="0.35">
      <c r="A44" s="281"/>
      <c r="B44" s="282"/>
      <c r="C44" s="283"/>
      <c r="D44" s="282"/>
      <c r="E44" s="284" t="s">
        <v>297</v>
      </c>
      <c r="F44" s="285" t="s">
        <v>9</v>
      </c>
      <c r="G44" s="286" t="s">
        <v>10</v>
      </c>
      <c r="H44" s="287" t="s">
        <v>13</v>
      </c>
      <c r="I44" s="288" t="s">
        <v>124</v>
      </c>
    </row>
    <row r="45" spans="1:10" x14ac:dyDescent="0.2">
      <c r="A45" s="289"/>
      <c r="B45" s="290"/>
      <c r="C45" s="290"/>
      <c r="D45" s="290"/>
      <c r="E45" s="289"/>
      <c r="F45" s="390"/>
      <c r="G45" s="291"/>
      <c r="H45" s="292">
        <v>40908</v>
      </c>
      <c r="I45" s="293">
        <v>40908</v>
      </c>
    </row>
    <row r="46" spans="1:10" x14ac:dyDescent="0.2">
      <c r="A46" s="289"/>
      <c r="B46" s="290"/>
      <c r="C46" s="290"/>
      <c r="D46" s="290"/>
      <c r="E46" s="289"/>
      <c r="F46" s="390"/>
      <c r="G46" s="294"/>
      <c r="H46" s="294"/>
      <c r="I46" s="295"/>
    </row>
    <row r="47" spans="1:10" ht="13.5" thickBot="1" x14ac:dyDescent="0.25">
      <c r="A47" s="296"/>
      <c r="B47" s="297"/>
      <c r="C47" s="297"/>
      <c r="D47" s="297"/>
      <c r="E47" s="296"/>
      <c r="F47" s="298"/>
      <c r="G47" s="299"/>
      <c r="H47" s="299"/>
      <c r="I47" s="300"/>
    </row>
    <row r="48" spans="1:10" ht="13.5" thickTop="1" x14ac:dyDescent="0.2">
      <c r="A48" s="120"/>
      <c r="B48" s="121"/>
      <c r="C48" s="121" t="s">
        <v>6</v>
      </c>
      <c r="D48" s="121"/>
      <c r="E48" s="122">
        <v>164325</v>
      </c>
      <c r="F48" s="123">
        <v>1000</v>
      </c>
      <c r="G48" s="124">
        <v>79500</v>
      </c>
      <c r="H48" s="124">
        <f>E48+F48-G48</f>
        <v>85825</v>
      </c>
      <c r="I48" s="125">
        <v>11898</v>
      </c>
    </row>
    <row r="49" spans="1:9" x14ac:dyDescent="0.2">
      <c r="A49" s="126"/>
      <c r="B49" s="127"/>
      <c r="C49" s="127" t="s">
        <v>8</v>
      </c>
      <c r="D49" s="127"/>
      <c r="E49" s="128">
        <v>114340.47</v>
      </c>
      <c r="F49" s="129">
        <v>194863</v>
      </c>
      <c r="G49" s="130">
        <v>211836</v>
      </c>
      <c r="H49" s="130">
        <f>E49+F49-G49</f>
        <v>97367.469999999972</v>
      </c>
      <c r="I49" s="131">
        <v>106791.47</v>
      </c>
    </row>
    <row r="50" spans="1:9" x14ac:dyDescent="0.2">
      <c r="A50" s="126"/>
      <c r="B50" s="127"/>
      <c r="C50" s="127" t="s">
        <v>7</v>
      </c>
      <c r="D50" s="127"/>
      <c r="E50" s="128">
        <v>366527.21</v>
      </c>
      <c r="F50" s="129">
        <v>171654.21</v>
      </c>
      <c r="G50" s="130">
        <v>99334</v>
      </c>
      <c r="H50" s="130">
        <f t="shared" ref="H50:H51" si="0">E50+F50-G50</f>
        <v>438847.42000000004</v>
      </c>
      <c r="I50" s="131">
        <v>406773.38</v>
      </c>
    </row>
    <row r="51" spans="1:9" x14ac:dyDescent="0.2">
      <c r="A51" s="126"/>
      <c r="B51" s="127"/>
      <c r="C51" s="127" t="s">
        <v>15</v>
      </c>
      <c r="D51" s="127"/>
      <c r="E51" s="128">
        <v>913322.32</v>
      </c>
      <c r="F51" s="129">
        <v>79359</v>
      </c>
      <c r="G51" s="130">
        <v>60000</v>
      </c>
      <c r="H51" s="130">
        <f t="shared" si="0"/>
        <v>932681.32</v>
      </c>
      <c r="I51" s="131">
        <v>288806.28999999998</v>
      </c>
    </row>
    <row r="52" spans="1:9" ht="18.75" thickBot="1" x14ac:dyDescent="0.4">
      <c r="A52" s="132" t="s">
        <v>2</v>
      </c>
      <c r="B52" s="133"/>
      <c r="C52" s="133"/>
      <c r="D52" s="133"/>
      <c r="E52" s="134">
        <f>SUM(E48:E51)</f>
        <v>1558515</v>
      </c>
      <c r="F52" s="135">
        <f>F48+F49+F50+F51</f>
        <v>446876.20999999996</v>
      </c>
      <c r="G52" s="135">
        <f>G48+G49+G50+G51</f>
        <v>450670</v>
      </c>
      <c r="H52" s="135">
        <f>H48+H49+H50+H51</f>
        <v>1554721.21</v>
      </c>
      <c r="I52" s="136">
        <f>I48+I49+I50+I51</f>
        <v>814269.1399999999</v>
      </c>
    </row>
    <row r="53" spans="1:9" ht="18.75" thickTop="1" x14ac:dyDescent="0.35">
      <c r="A53" s="137"/>
      <c r="B53" s="115"/>
      <c r="C53" s="115"/>
      <c r="D53" s="81"/>
      <c r="E53" s="81"/>
      <c r="F53" s="118"/>
      <c r="G53" s="119"/>
      <c r="H53" s="138"/>
      <c r="I53" s="138"/>
    </row>
    <row r="54" spans="1:9" ht="18" x14ac:dyDescent="0.35">
      <c r="A54" s="137"/>
      <c r="B54" s="115"/>
      <c r="C54" s="115"/>
      <c r="D54" s="81"/>
      <c r="E54" s="81"/>
      <c r="F54" s="118"/>
      <c r="G54" s="139"/>
      <c r="H54" s="140"/>
      <c r="I54" s="140"/>
    </row>
    <row r="55" spans="1:9" ht="18" x14ac:dyDescent="0.35">
      <c r="A55" s="141"/>
      <c r="B55" s="142"/>
      <c r="C55" s="142"/>
      <c r="D55" s="143"/>
      <c r="E55" s="143"/>
      <c r="F55" s="140"/>
      <c r="G55" s="140"/>
      <c r="H55" s="140"/>
      <c r="I55" s="140"/>
    </row>
    <row r="56" spans="1:9" x14ac:dyDescent="0.2">
      <c r="A56" s="144"/>
      <c r="B56" s="144"/>
      <c r="C56" s="144"/>
      <c r="D56" s="144"/>
      <c r="E56" s="144"/>
      <c r="F56" s="144"/>
      <c r="G56" s="144"/>
      <c r="H56" s="144"/>
      <c r="I56" s="144"/>
    </row>
    <row r="57" spans="1:9" x14ac:dyDescent="0.2">
      <c r="A57" s="144"/>
      <c r="B57" s="144"/>
      <c r="C57" s="144"/>
      <c r="D57" s="144"/>
      <c r="E57" s="144"/>
      <c r="F57" s="144"/>
      <c r="G57" s="144"/>
      <c r="H57" s="144"/>
      <c r="I57" s="144"/>
    </row>
  </sheetData>
  <mergeCells count="10">
    <mergeCell ref="A2:D2"/>
    <mergeCell ref="E4:I4"/>
    <mergeCell ref="E2:I2"/>
    <mergeCell ref="E3:I3"/>
    <mergeCell ref="F45:F46"/>
    <mergeCell ref="E5:I5"/>
    <mergeCell ref="E7:I7"/>
    <mergeCell ref="A31:I33"/>
    <mergeCell ref="H43:I43"/>
    <mergeCell ref="H12:I12"/>
  </mergeCells>
  <phoneticPr fontId="10" type="noConversion"/>
  <printOptions horizontalCentered="1"/>
  <pageMargins left="0.78740157480314965" right="0" top="0.59055118110236227" bottom="0.39370078740157483" header="0.51181102362204722" footer="0.51181102362204722"/>
  <pageSetup paperSize="9" scale="85" firstPageNumber="332" orientation="portrait" useFirstPageNumber="1" r:id="rId1"/>
  <headerFooter alignWithMargins="0">
    <oddFooter>&amp;L&amp;"Arial,Kurzíva"&amp;9Zastupitelstvo Olomouckého kraje 29.6.2012
5.- Rozpočet Olomouckého kraje 2011-závěrečný účet 
Příloha č.14: Financování hospodaření příspěvkových organizací Olomouckého kraje&amp;R&amp;"Arial,Kurzíva"&amp;9Strana &amp;P (celkem 470)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6"/>
  <dimension ref="A1:J56"/>
  <sheetViews>
    <sheetView zoomScale="110" zoomScaleNormal="110" workbookViewId="0">
      <selection activeCell="A31" sqref="A31:I33"/>
    </sheetView>
  </sheetViews>
  <sheetFormatPr defaultRowHeight="12.75" x14ac:dyDescent="0.2"/>
  <cols>
    <col min="1" max="1" width="7.5703125" style="55" customWidth="1"/>
    <col min="2" max="2" width="2.5703125" style="55" customWidth="1"/>
    <col min="3" max="3" width="8.42578125" style="55" customWidth="1"/>
    <col min="4" max="4" width="8.28515625" style="55" customWidth="1"/>
    <col min="5" max="5" width="14.7109375" style="55" customWidth="1"/>
    <col min="6" max="6" width="15.5703125" style="55" customWidth="1"/>
    <col min="7" max="8" width="14.7109375" style="55" customWidth="1"/>
    <col min="9" max="9" width="15.42578125" style="55" customWidth="1"/>
    <col min="10" max="10" width="18.85546875" style="56" customWidth="1"/>
    <col min="11" max="11" width="17.28515625" style="56" customWidth="1"/>
    <col min="12" max="16384" width="9.140625" style="56"/>
  </cols>
  <sheetData>
    <row r="1" spans="1:9" ht="19.5" x14ac:dyDescent="0.4">
      <c r="A1" s="53" t="s">
        <v>26</v>
      </c>
      <c r="B1" s="54"/>
      <c r="C1" s="54"/>
      <c r="D1" s="54"/>
    </row>
    <row r="2" spans="1:9" ht="19.5" x14ac:dyDescent="0.4">
      <c r="A2" s="385" t="s">
        <v>112</v>
      </c>
      <c r="B2" s="385"/>
      <c r="C2" s="385"/>
      <c r="D2" s="385"/>
      <c r="E2" s="386" t="s">
        <v>283</v>
      </c>
      <c r="F2" s="387"/>
      <c r="G2" s="387"/>
      <c r="H2" s="387"/>
      <c r="I2" s="387"/>
    </row>
    <row r="3" spans="1:9" ht="9.75" customHeight="1" x14ac:dyDescent="0.4">
      <c r="A3" s="57"/>
      <c r="B3" s="57"/>
      <c r="C3" s="57"/>
      <c r="D3" s="57"/>
      <c r="E3" s="388" t="s">
        <v>113</v>
      </c>
      <c r="F3" s="388"/>
      <c r="G3" s="388"/>
      <c r="H3" s="388"/>
      <c r="I3" s="388"/>
    </row>
    <row r="4" spans="1:9" ht="16.5" customHeight="1" x14ac:dyDescent="0.25">
      <c r="A4" s="59" t="s">
        <v>27</v>
      </c>
      <c r="E4" s="389" t="s">
        <v>145</v>
      </c>
      <c r="F4" s="389"/>
      <c r="G4" s="389"/>
      <c r="H4" s="389"/>
      <c r="I4" s="389"/>
    </row>
    <row r="5" spans="1:9" ht="9.75" customHeight="1" x14ac:dyDescent="0.25">
      <c r="A5" s="59"/>
      <c r="E5" s="388" t="s">
        <v>113</v>
      </c>
      <c r="F5" s="388"/>
      <c r="G5" s="388"/>
      <c r="H5" s="388"/>
      <c r="I5" s="388"/>
    </row>
    <row r="6" spans="1:9" ht="19.5" x14ac:dyDescent="0.4">
      <c r="A6" s="60" t="s">
        <v>24</v>
      </c>
      <c r="E6" s="61" t="s">
        <v>146</v>
      </c>
      <c r="F6" s="62"/>
      <c r="G6" s="63" t="s">
        <v>39</v>
      </c>
      <c r="H6" s="64">
        <v>1012</v>
      </c>
    </row>
    <row r="7" spans="1:9" ht="8.25" customHeight="1" x14ac:dyDescent="0.4">
      <c r="A7" s="60"/>
      <c r="E7" s="388" t="s">
        <v>114</v>
      </c>
      <c r="F7" s="388"/>
      <c r="G7" s="388"/>
      <c r="H7" s="388"/>
      <c r="I7" s="388"/>
    </row>
    <row r="8" spans="1:9" ht="3" customHeight="1" x14ac:dyDescent="0.4">
      <c r="A8" s="60"/>
      <c r="E8" s="65"/>
      <c r="F8" s="65"/>
      <c r="G8" s="65"/>
      <c r="H8" s="63"/>
      <c r="I8" s="65"/>
    </row>
    <row r="9" spans="1:9" ht="39" customHeight="1" x14ac:dyDescent="0.2">
      <c r="F9" s="66"/>
    </row>
    <row r="10" spans="1:9" ht="18.75" x14ac:dyDescent="0.4">
      <c r="A10" s="67"/>
      <c r="B10" s="68"/>
      <c r="C10" s="68"/>
      <c r="D10" s="68"/>
      <c r="E10" s="69" t="s">
        <v>19</v>
      </c>
      <c r="F10" s="69" t="s">
        <v>22</v>
      </c>
      <c r="G10" s="70" t="s">
        <v>0</v>
      </c>
      <c r="H10" s="71" t="s">
        <v>17</v>
      </c>
      <c r="I10" s="71"/>
    </row>
    <row r="11" spans="1:9" ht="18.75" x14ac:dyDescent="0.4">
      <c r="A11" s="72"/>
      <c r="B11" s="72"/>
      <c r="C11" s="72"/>
      <c r="D11" s="72"/>
      <c r="E11" s="69" t="s">
        <v>20</v>
      </c>
      <c r="F11" s="69" t="s">
        <v>20</v>
      </c>
      <c r="G11" s="70" t="s">
        <v>18</v>
      </c>
      <c r="H11" s="73" t="s">
        <v>1</v>
      </c>
      <c r="I11" s="74" t="s">
        <v>16</v>
      </c>
    </row>
    <row r="12" spans="1:9" ht="15" x14ac:dyDescent="0.2">
      <c r="A12" s="72"/>
      <c r="B12" s="72"/>
      <c r="C12" s="72"/>
      <c r="D12" s="72"/>
      <c r="E12" s="69" t="s">
        <v>2</v>
      </c>
      <c r="F12" s="69" t="s">
        <v>2</v>
      </c>
      <c r="G12" s="75"/>
      <c r="H12" s="391" t="s">
        <v>299</v>
      </c>
      <c r="I12" s="391"/>
    </row>
    <row r="13" spans="1:9" ht="15" x14ac:dyDescent="0.2">
      <c r="A13" s="72"/>
      <c r="B13" s="72"/>
      <c r="C13" s="72"/>
      <c r="D13" s="72"/>
      <c r="E13" s="69"/>
      <c r="F13" s="69"/>
      <c r="G13" s="75"/>
      <c r="H13" s="25"/>
      <c r="I13" s="76"/>
    </row>
    <row r="14" spans="1:9" ht="18.75" x14ac:dyDescent="0.4">
      <c r="A14" s="77" t="s">
        <v>21</v>
      </c>
      <c r="B14" s="77"/>
      <c r="C14" s="78"/>
      <c r="D14" s="79"/>
      <c r="E14" s="80"/>
      <c r="F14" s="80"/>
      <c r="G14" s="81"/>
      <c r="H14" s="72"/>
      <c r="I14" s="72"/>
    </row>
    <row r="15" spans="1:9" ht="19.5" x14ac:dyDescent="0.4">
      <c r="A15" s="82" t="s">
        <v>3</v>
      </c>
      <c r="B15" s="77"/>
      <c r="C15" s="78"/>
      <c r="D15" s="79"/>
      <c r="E15" s="302">
        <v>6409000</v>
      </c>
      <c r="F15" s="303">
        <v>29621127.09</v>
      </c>
      <c r="G15" s="26">
        <f>H15+I15</f>
        <v>29408966.530000001</v>
      </c>
      <c r="H15" s="302">
        <v>28942331.93</v>
      </c>
      <c r="I15" s="302">
        <v>466634.6</v>
      </c>
    </row>
    <row r="16" spans="1:9" ht="16.5" x14ac:dyDescent="0.35">
      <c r="A16" s="2"/>
      <c r="B16" s="68"/>
      <c r="C16" s="68"/>
      <c r="D16" s="68"/>
      <c r="E16" s="83"/>
      <c r="F16" s="83"/>
      <c r="G16" s="83"/>
      <c r="H16" s="83"/>
      <c r="I16" s="83"/>
    </row>
    <row r="17" spans="1:9" ht="19.5" x14ac:dyDescent="0.4">
      <c r="A17" s="82" t="s">
        <v>4</v>
      </c>
      <c r="B17" s="3"/>
      <c r="C17" s="3"/>
      <c r="D17" s="3"/>
      <c r="E17" s="302">
        <v>6459000</v>
      </c>
      <c r="F17" s="303">
        <v>29719007.600000001</v>
      </c>
      <c r="G17" s="26">
        <f>H17+I17</f>
        <v>29504283.93</v>
      </c>
      <c r="H17" s="302">
        <v>28896771.25</v>
      </c>
      <c r="I17" s="302">
        <v>607512.68000000005</v>
      </c>
    </row>
    <row r="18" spans="1:9" ht="18" x14ac:dyDescent="0.35">
      <c r="A18" s="2"/>
      <c r="B18" s="3"/>
      <c r="C18" s="3"/>
      <c r="D18" s="3"/>
      <c r="E18" s="26"/>
      <c r="F18" s="27"/>
      <c r="G18" s="26"/>
      <c r="H18" s="28"/>
      <c r="I18" s="28"/>
    </row>
    <row r="19" spans="1:9" ht="18" x14ac:dyDescent="0.35">
      <c r="A19" s="2"/>
      <c r="B19" s="3"/>
      <c r="C19" s="3"/>
      <c r="D19" s="3"/>
      <c r="E19" s="84"/>
      <c r="F19" s="84"/>
      <c r="G19" s="85"/>
      <c r="H19" s="1"/>
      <c r="I19" s="1"/>
    </row>
    <row r="20" spans="1:9" ht="19.5" x14ac:dyDescent="0.4">
      <c r="A20" s="86" t="s">
        <v>14</v>
      </c>
      <c r="B20" s="84"/>
      <c r="C20" s="84"/>
      <c r="D20" s="84"/>
      <c r="E20" s="84"/>
      <c r="F20" s="84"/>
      <c r="G20" s="87"/>
      <c r="H20" s="85"/>
      <c r="I20" s="85"/>
    </row>
    <row r="21" spans="1:9" ht="18" x14ac:dyDescent="0.35">
      <c r="A21" s="84"/>
      <c r="B21" s="84"/>
      <c r="C21" s="88" t="s">
        <v>115</v>
      </c>
      <c r="D21" s="84"/>
      <c r="E21" s="84"/>
      <c r="F21" s="84"/>
      <c r="G21" s="29">
        <f>H21+I21</f>
        <v>0</v>
      </c>
      <c r="H21" s="30">
        <v>0</v>
      </c>
      <c r="I21" s="30">
        <v>0</v>
      </c>
    </row>
    <row r="22" spans="1:9" ht="18" x14ac:dyDescent="0.35">
      <c r="A22" s="84"/>
      <c r="B22" s="84"/>
      <c r="C22" s="88"/>
      <c r="D22" s="84"/>
      <c r="E22" s="84"/>
      <c r="F22" s="84"/>
      <c r="G22" s="29"/>
      <c r="H22" s="30"/>
      <c r="I22" s="30"/>
    </row>
    <row r="23" spans="1:9" ht="22.5" x14ac:dyDescent="0.45">
      <c r="A23" s="89" t="s">
        <v>116</v>
      </c>
      <c r="B23" s="89"/>
      <c r="C23" s="90"/>
      <c r="D23" s="89"/>
      <c r="E23" s="89"/>
      <c r="F23" s="89"/>
      <c r="G23" s="91">
        <f>G17-G15-G21</f>
        <v>95317.39999999851</v>
      </c>
      <c r="H23" s="91">
        <f>H17-H15-H21</f>
        <v>-45560.679999999702</v>
      </c>
      <c r="I23" s="91">
        <f>I17-I15-I21</f>
        <v>140878.08000000007</v>
      </c>
    </row>
    <row r="25" spans="1:9" x14ac:dyDescent="0.2">
      <c r="H25" s="92"/>
    </row>
    <row r="27" spans="1:9" ht="19.5" x14ac:dyDescent="0.4">
      <c r="A27" s="77" t="s">
        <v>5</v>
      </c>
      <c r="B27" s="77" t="s">
        <v>117</v>
      </c>
      <c r="C27" s="77"/>
      <c r="D27" s="3"/>
      <c r="E27" s="3"/>
      <c r="F27" s="72"/>
      <c r="G27" s="93">
        <f>SUM(G28:G30)</f>
        <v>95317.4</v>
      </c>
      <c r="H27" s="94"/>
      <c r="I27" s="95"/>
    </row>
    <row r="28" spans="1:9" ht="18.75" x14ac:dyDescent="0.4">
      <c r="A28" s="96"/>
      <c r="B28" s="96"/>
      <c r="C28" s="97" t="s">
        <v>28</v>
      </c>
      <c r="D28" s="98"/>
      <c r="E28" s="99"/>
      <c r="F28" s="92" t="s">
        <v>6</v>
      </c>
      <c r="G28" s="30">
        <v>15000</v>
      </c>
      <c r="H28" s="94"/>
      <c r="I28" s="95"/>
    </row>
    <row r="29" spans="1:9" ht="18.75" x14ac:dyDescent="0.4">
      <c r="A29" s="96"/>
      <c r="B29" s="96"/>
      <c r="C29" s="97"/>
      <c r="D29" s="98"/>
      <c r="E29" s="99"/>
      <c r="F29" s="92" t="s">
        <v>7</v>
      </c>
      <c r="G29" s="30">
        <v>80317.399999999994</v>
      </c>
      <c r="H29" s="94"/>
      <c r="I29" s="95"/>
    </row>
    <row r="30" spans="1:9" ht="18.75" x14ac:dyDescent="0.4">
      <c r="A30" s="96"/>
      <c r="B30" s="96"/>
      <c r="C30" s="97" t="s">
        <v>29</v>
      </c>
      <c r="D30" s="98"/>
      <c r="E30" s="99"/>
      <c r="F30" s="92" t="s">
        <v>235</v>
      </c>
      <c r="G30" s="100">
        <v>0</v>
      </c>
      <c r="H30" s="101"/>
      <c r="I30" s="95"/>
    </row>
    <row r="31" spans="1:9" x14ac:dyDescent="0.2">
      <c r="A31" s="396"/>
      <c r="B31" s="397"/>
      <c r="C31" s="397"/>
      <c r="D31" s="397"/>
      <c r="E31" s="397"/>
      <c r="F31" s="397"/>
      <c r="G31" s="397"/>
      <c r="H31" s="397"/>
      <c r="I31" s="397"/>
    </row>
    <row r="32" spans="1:9" x14ac:dyDescent="0.2">
      <c r="A32" s="397"/>
      <c r="B32" s="397"/>
      <c r="C32" s="397"/>
      <c r="D32" s="397"/>
      <c r="E32" s="397"/>
      <c r="F32" s="397"/>
      <c r="G32" s="397"/>
      <c r="H32" s="397"/>
      <c r="I32" s="397"/>
    </row>
    <row r="33" spans="1:10" x14ac:dyDescent="0.2">
      <c r="A33" s="397"/>
      <c r="B33" s="397"/>
      <c r="C33" s="397"/>
      <c r="D33" s="397"/>
      <c r="E33" s="397"/>
      <c r="F33" s="397"/>
      <c r="G33" s="397"/>
      <c r="H33" s="397"/>
      <c r="I33" s="397"/>
    </row>
    <row r="34" spans="1:10" ht="19.5" x14ac:dyDescent="0.4">
      <c r="A34" s="77" t="s">
        <v>30</v>
      </c>
      <c r="B34" s="77" t="s">
        <v>31</v>
      </c>
      <c r="C34" s="77"/>
      <c r="D34" s="103"/>
      <c r="E34" s="81"/>
      <c r="F34" s="3"/>
      <c r="G34" s="104"/>
      <c r="H34" s="95"/>
      <c r="I34" s="95"/>
    </row>
    <row r="35" spans="1:10" ht="18.75" x14ac:dyDescent="0.4">
      <c r="A35" s="77"/>
      <c r="B35" s="77"/>
      <c r="C35" s="77"/>
      <c r="D35" s="103"/>
      <c r="F35" s="105" t="s">
        <v>119</v>
      </c>
      <c r="G35" s="106" t="s">
        <v>0</v>
      </c>
      <c r="H35" s="72"/>
      <c r="I35" s="107" t="s">
        <v>120</v>
      </c>
    </row>
    <row r="36" spans="1:10" ht="16.5" x14ac:dyDescent="0.35">
      <c r="A36" s="108" t="s">
        <v>32</v>
      </c>
      <c r="B36" s="109"/>
      <c r="C36" s="2"/>
      <c r="D36" s="109"/>
      <c r="E36" s="81"/>
      <c r="F36" s="110">
        <v>0</v>
      </c>
      <c r="G36" s="110">
        <v>0</v>
      </c>
      <c r="H36" s="305"/>
      <c r="I36" s="111" t="s">
        <v>237</v>
      </c>
    </row>
    <row r="37" spans="1:10" ht="16.5" x14ac:dyDescent="0.35">
      <c r="A37" s="108" t="s">
        <v>121</v>
      </c>
      <c r="B37" s="109"/>
      <c r="C37" s="2"/>
      <c r="D37" s="112"/>
      <c r="E37" s="112"/>
      <c r="F37" s="110">
        <v>1059000</v>
      </c>
      <c r="G37" s="110">
        <v>1057055</v>
      </c>
      <c r="H37" s="305"/>
      <c r="I37" s="111">
        <f>G37/F37</f>
        <v>0.99816336166194519</v>
      </c>
      <c r="J37" s="157"/>
    </row>
    <row r="38" spans="1:10" ht="16.5" x14ac:dyDescent="0.35">
      <c r="A38" s="108" t="s">
        <v>122</v>
      </c>
      <c r="B38" s="109"/>
      <c r="C38" s="2"/>
      <c r="D38" s="112"/>
      <c r="E38" s="112"/>
      <c r="F38" s="110">
        <v>0</v>
      </c>
      <c r="G38" s="110">
        <v>0</v>
      </c>
      <c r="H38" s="305"/>
      <c r="I38" s="114" t="s">
        <v>237</v>
      </c>
    </row>
    <row r="39" spans="1:10" ht="16.5" x14ac:dyDescent="0.35">
      <c r="A39" s="108" t="s">
        <v>232</v>
      </c>
      <c r="B39" s="109"/>
      <c r="C39" s="2"/>
      <c r="D39" s="81"/>
      <c r="E39" s="81"/>
      <c r="F39" s="110">
        <v>794000</v>
      </c>
      <c r="G39" s="110">
        <v>794000</v>
      </c>
      <c r="H39" s="305"/>
      <c r="I39" s="111">
        <f>G39/F39</f>
        <v>1</v>
      </c>
    </row>
    <row r="40" spans="1:10" ht="18" x14ac:dyDescent="0.35">
      <c r="A40" s="108" t="s">
        <v>233</v>
      </c>
      <c r="B40" s="115"/>
      <c r="C40" s="115"/>
      <c r="D40" s="81"/>
      <c r="E40" s="81"/>
      <c r="F40" s="116">
        <v>0</v>
      </c>
      <c r="G40" s="110">
        <v>0</v>
      </c>
      <c r="H40" s="305"/>
      <c r="I40" s="114" t="s">
        <v>237</v>
      </c>
    </row>
    <row r="41" spans="1:10" ht="18" x14ac:dyDescent="0.35">
      <c r="A41" s="108"/>
      <c r="B41" s="151"/>
      <c r="C41" s="151"/>
      <c r="D41" s="152"/>
      <c r="E41" s="152"/>
      <c r="F41" s="153"/>
      <c r="G41" s="154"/>
      <c r="H41" s="94"/>
      <c r="I41" s="155"/>
      <c r="J41" s="58"/>
    </row>
    <row r="42" spans="1:10" ht="19.5" thickBot="1" x14ac:dyDescent="0.45">
      <c r="A42" s="77" t="s">
        <v>11</v>
      </c>
      <c r="B42" s="77" t="s">
        <v>12</v>
      </c>
      <c r="C42" s="79"/>
      <c r="D42" s="81"/>
      <c r="E42" s="81"/>
      <c r="F42" s="118"/>
      <c r="G42" s="119"/>
      <c r="H42" s="394" t="s">
        <v>123</v>
      </c>
      <c r="I42" s="395"/>
    </row>
    <row r="43" spans="1:10" ht="18.75" thickTop="1" x14ac:dyDescent="0.35">
      <c r="A43" s="281"/>
      <c r="B43" s="282"/>
      <c r="C43" s="283"/>
      <c r="D43" s="282"/>
      <c r="E43" s="284" t="s">
        <v>297</v>
      </c>
      <c r="F43" s="285" t="s">
        <v>9</v>
      </c>
      <c r="G43" s="286" t="s">
        <v>10</v>
      </c>
      <c r="H43" s="287" t="s">
        <v>13</v>
      </c>
      <c r="I43" s="288" t="s">
        <v>124</v>
      </c>
    </row>
    <row r="44" spans="1:10" x14ac:dyDescent="0.2">
      <c r="A44" s="289"/>
      <c r="B44" s="290"/>
      <c r="C44" s="290"/>
      <c r="D44" s="290"/>
      <c r="E44" s="289"/>
      <c r="F44" s="390"/>
      <c r="G44" s="291"/>
      <c r="H44" s="292">
        <v>40908</v>
      </c>
      <c r="I44" s="293">
        <v>40908</v>
      </c>
    </row>
    <row r="45" spans="1:10" x14ac:dyDescent="0.2">
      <c r="A45" s="289"/>
      <c r="B45" s="290"/>
      <c r="C45" s="290"/>
      <c r="D45" s="290"/>
      <c r="E45" s="289"/>
      <c r="F45" s="390"/>
      <c r="G45" s="294"/>
      <c r="H45" s="294"/>
      <c r="I45" s="295"/>
    </row>
    <row r="46" spans="1:10" ht="13.5" thickBot="1" x14ac:dyDescent="0.25">
      <c r="A46" s="296"/>
      <c r="B46" s="297"/>
      <c r="C46" s="297"/>
      <c r="D46" s="297"/>
      <c r="E46" s="296"/>
      <c r="F46" s="298"/>
      <c r="G46" s="299"/>
      <c r="H46" s="299"/>
      <c r="I46" s="300"/>
    </row>
    <row r="47" spans="1:10" ht="13.5" thickTop="1" x14ac:dyDescent="0.2">
      <c r="A47" s="120"/>
      <c r="B47" s="121"/>
      <c r="C47" s="121" t="s">
        <v>6</v>
      </c>
      <c r="D47" s="121"/>
      <c r="E47" s="122">
        <v>3000</v>
      </c>
      <c r="F47" s="123">
        <v>7000</v>
      </c>
      <c r="G47" s="124">
        <v>4000</v>
      </c>
      <c r="H47" s="124">
        <f>E47+F47-G47</f>
        <v>6000</v>
      </c>
      <c r="I47" s="125">
        <f>H47</f>
        <v>6000</v>
      </c>
    </row>
    <row r="48" spans="1:10" x14ac:dyDescent="0.2">
      <c r="A48" s="126"/>
      <c r="B48" s="127"/>
      <c r="C48" s="127" t="s">
        <v>8</v>
      </c>
      <c r="D48" s="127"/>
      <c r="E48" s="128">
        <v>333795.88</v>
      </c>
      <c r="F48" s="129">
        <v>166591</v>
      </c>
      <c r="G48" s="130">
        <v>206925</v>
      </c>
      <c r="H48" s="130">
        <f>E48+F48-G48</f>
        <v>293461.88</v>
      </c>
      <c r="I48" s="131">
        <v>231836.88</v>
      </c>
    </row>
    <row r="49" spans="1:9" x14ac:dyDescent="0.2">
      <c r="A49" s="126"/>
      <c r="B49" s="127"/>
      <c r="C49" s="127" t="s">
        <v>7</v>
      </c>
      <c r="D49" s="127"/>
      <c r="E49" s="128">
        <f>10875.94+30000</f>
        <v>40875.94</v>
      </c>
      <c r="F49" s="129">
        <f>12286.61+234125.6</f>
        <v>246412.21000000002</v>
      </c>
      <c r="G49" s="130">
        <v>0</v>
      </c>
      <c r="H49" s="130">
        <f t="shared" ref="H49:H50" si="0">E49+F49-G49</f>
        <v>287288.15000000002</v>
      </c>
      <c r="I49" s="131">
        <f>H49</f>
        <v>287288.15000000002</v>
      </c>
    </row>
    <row r="50" spans="1:9" x14ac:dyDescent="0.2">
      <c r="A50" s="126"/>
      <c r="B50" s="127"/>
      <c r="C50" s="127" t="s">
        <v>15</v>
      </c>
      <c r="D50" s="127"/>
      <c r="E50" s="128">
        <v>205831.29</v>
      </c>
      <c r="F50" s="129">
        <v>1091557</v>
      </c>
      <c r="G50" s="130">
        <v>1189678</v>
      </c>
      <c r="H50" s="130">
        <f t="shared" si="0"/>
        <v>107710.29000000004</v>
      </c>
      <c r="I50" s="131">
        <f>H50</f>
        <v>107710.29000000004</v>
      </c>
    </row>
    <row r="51" spans="1:9" ht="18.75" thickBot="1" x14ac:dyDescent="0.4">
      <c r="A51" s="132" t="s">
        <v>2</v>
      </c>
      <c r="B51" s="133"/>
      <c r="C51" s="133"/>
      <c r="D51" s="133"/>
      <c r="E51" s="134">
        <f>E47+E48+E49+E50</f>
        <v>583503.11</v>
      </c>
      <c r="F51" s="135">
        <f>F47+F48+F49+F50</f>
        <v>1511560.21</v>
      </c>
      <c r="G51" s="135">
        <f>G47+G48+G49+G50</f>
        <v>1400603</v>
      </c>
      <c r="H51" s="135">
        <f>H47+H48+H49+H50</f>
        <v>694460.32000000007</v>
      </c>
      <c r="I51" s="136">
        <f>I47+I48+I49+I50</f>
        <v>632835.32000000007</v>
      </c>
    </row>
    <row r="52" spans="1:9" ht="18.75" thickTop="1" x14ac:dyDescent="0.35">
      <c r="A52" s="137"/>
      <c r="B52" s="115"/>
      <c r="C52" s="115"/>
      <c r="D52" s="81"/>
      <c r="E52" s="81"/>
      <c r="F52" s="118"/>
      <c r="G52" s="119"/>
      <c r="H52" s="138"/>
      <c r="I52" s="138"/>
    </row>
    <row r="53" spans="1:9" ht="18" x14ac:dyDescent="0.35">
      <c r="A53" s="137"/>
      <c r="B53" s="115"/>
      <c r="C53" s="115"/>
      <c r="D53" s="81"/>
      <c r="E53" s="81"/>
      <c r="F53" s="118"/>
      <c r="G53" s="139"/>
      <c r="H53" s="140"/>
      <c r="I53" s="140"/>
    </row>
    <row r="54" spans="1:9" ht="18" x14ac:dyDescent="0.35">
      <c r="A54" s="141"/>
      <c r="B54" s="142"/>
      <c r="C54" s="142"/>
      <c r="D54" s="143"/>
      <c r="E54" s="143"/>
      <c r="F54" s="140"/>
      <c r="G54" s="140"/>
      <c r="H54" s="140"/>
      <c r="I54" s="140"/>
    </row>
    <row r="55" spans="1:9" x14ac:dyDescent="0.2">
      <c r="A55" s="144"/>
      <c r="B55" s="144"/>
      <c r="C55" s="144"/>
      <c r="D55" s="144"/>
      <c r="E55" s="144"/>
      <c r="F55" s="144"/>
      <c r="G55" s="144"/>
      <c r="H55" s="144"/>
      <c r="I55" s="144"/>
    </row>
    <row r="56" spans="1:9" x14ac:dyDescent="0.2">
      <c r="A56" s="144"/>
      <c r="B56" s="144"/>
      <c r="C56" s="144"/>
      <c r="D56" s="144"/>
      <c r="E56" s="144"/>
      <c r="F56" s="144"/>
      <c r="G56" s="144"/>
      <c r="H56" s="144"/>
      <c r="I56" s="144"/>
    </row>
  </sheetData>
  <mergeCells count="10">
    <mergeCell ref="A2:D2"/>
    <mergeCell ref="E2:I2"/>
    <mergeCell ref="E4:I4"/>
    <mergeCell ref="E3:I3"/>
    <mergeCell ref="F44:F45"/>
    <mergeCell ref="E5:I5"/>
    <mergeCell ref="E7:I7"/>
    <mergeCell ref="H12:I12"/>
    <mergeCell ref="A31:I33"/>
    <mergeCell ref="H42:I42"/>
  </mergeCells>
  <phoneticPr fontId="10" type="noConversion"/>
  <printOptions horizontalCentered="1"/>
  <pageMargins left="0.78740157480314965" right="0" top="0.59055118110236227" bottom="0.39370078740157483" header="0.51181102362204722" footer="0.51181102362204722"/>
  <pageSetup paperSize="9" scale="85" firstPageNumber="291" orientation="portrait" useFirstPageNumber="1" r:id="rId1"/>
  <headerFooter alignWithMargins="0">
    <oddFooter>&amp;L&amp;"Arial,Kurzíva"&amp;9Zastupitelstvo Olomouckého kraje 29.6.2012
5.- Rozpočet Olomouckého kraje 2011-závěrečný účet 
Příloha č.14: Financování hospodaření příspěvkových organizací Olomouckého kraje&amp;R&amp;"Arial,Kurzíva"&amp;9Strana &amp;P (celkem  470)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7"/>
  <dimension ref="A1:J57"/>
  <sheetViews>
    <sheetView zoomScale="110" zoomScaleNormal="110" workbookViewId="0">
      <selection activeCell="H39" sqref="H39"/>
    </sheetView>
  </sheetViews>
  <sheetFormatPr defaultRowHeight="12.75" x14ac:dyDescent="0.2"/>
  <cols>
    <col min="1" max="1" width="7.5703125" style="55" customWidth="1"/>
    <col min="2" max="2" width="2.5703125" style="55" customWidth="1"/>
    <col min="3" max="3" width="8.42578125" style="55" customWidth="1"/>
    <col min="4" max="4" width="8.28515625" style="55" customWidth="1"/>
    <col min="5" max="5" width="14.7109375" style="55" customWidth="1"/>
    <col min="6" max="6" width="15.5703125" style="55" customWidth="1"/>
    <col min="7" max="8" width="14.7109375" style="55" customWidth="1"/>
    <col min="9" max="9" width="15.28515625" style="55" customWidth="1"/>
    <col min="10" max="10" width="18.85546875" style="56" customWidth="1"/>
    <col min="11" max="11" width="17.28515625" style="56" customWidth="1"/>
    <col min="12" max="16384" width="9.140625" style="56"/>
  </cols>
  <sheetData>
    <row r="1" spans="1:9" ht="19.5" x14ac:dyDescent="0.4">
      <c r="A1" s="53" t="s">
        <v>26</v>
      </c>
      <c r="B1" s="54"/>
      <c r="C1" s="54"/>
      <c r="D1" s="54"/>
    </row>
    <row r="2" spans="1:9" ht="19.5" x14ac:dyDescent="0.4">
      <c r="A2" s="385" t="s">
        <v>112</v>
      </c>
      <c r="B2" s="385"/>
      <c r="C2" s="385"/>
      <c r="D2" s="385"/>
      <c r="E2" s="403" t="s">
        <v>129</v>
      </c>
      <c r="F2" s="403"/>
      <c r="G2" s="403"/>
      <c r="H2" s="403"/>
      <c r="I2" s="403"/>
    </row>
    <row r="3" spans="1:9" ht="9.75" customHeight="1" x14ac:dyDescent="0.4">
      <c r="A3" s="57"/>
      <c r="B3" s="57"/>
      <c r="C3" s="57"/>
      <c r="D3" s="57"/>
      <c r="E3" s="388" t="s">
        <v>113</v>
      </c>
      <c r="F3" s="388"/>
      <c r="G3" s="388"/>
      <c r="H3" s="388"/>
      <c r="I3" s="388"/>
    </row>
    <row r="4" spans="1:9" ht="15.75" x14ac:dyDescent="0.25">
      <c r="A4" s="59" t="s">
        <v>27</v>
      </c>
      <c r="E4" s="389" t="s">
        <v>147</v>
      </c>
      <c r="F4" s="389"/>
      <c r="G4" s="389"/>
      <c r="H4" s="389"/>
      <c r="I4" s="389"/>
    </row>
    <row r="5" spans="1:9" ht="9.75" customHeight="1" x14ac:dyDescent="0.25">
      <c r="A5" s="59"/>
      <c r="E5" s="388" t="s">
        <v>113</v>
      </c>
      <c r="F5" s="388"/>
      <c r="G5" s="388"/>
      <c r="H5" s="388"/>
      <c r="I5" s="388"/>
    </row>
    <row r="6" spans="1:9" ht="19.5" x14ac:dyDescent="0.4">
      <c r="A6" s="60" t="s">
        <v>24</v>
      </c>
      <c r="E6" s="61" t="s">
        <v>148</v>
      </c>
      <c r="F6" s="62"/>
      <c r="G6" s="63" t="s">
        <v>39</v>
      </c>
      <c r="H6" s="64">
        <v>1013</v>
      </c>
    </row>
    <row r="7" spans="1:9" ht="9.75" customHeight="1" x14ac:dyDescent="0.4">
      <c r="A7" s="60"/>
      <c r="E7" s="388" t="s">
        <v>114</v>
      </c>
      <c r="F7" s="388"/>
      <c r="G7" s="388"/>
      <c r="H7" s="388"/>
      <c r="I7" s="388"/>
    </row>
    <row r="8" spans="1:9" ht="4.5" customHeight="1" x14ac:dyDescent="0.4">
      <c r="A8" s="60"/>
      <c r="E8" s="65"/>
      <c r="F8" s="65"/>
      <c r="G8" s="65"/>
      <c r="H8" s="63"/>
      <c r="I8" s="65"/>
    </row>
    <row r="9" spans="1:9" ht="31.5" customHeight="1" x14ac:dyDescent="0.2">
      <c r="F9" s="66"/>
    </row>
    <row r="10" spans="1:9" ht="18.75" x14ac:dyDescent="0.4">
      <c r="A10" s="67"/>
      <c r="B10" s="68"/>
      <c r="C10" s="68"/>
      <c r="D10" s="68"/>
      <c r="E10" s="69" t="s">
        <v>19</v>
      </c>
      <c r="F10" s="69" t="s">
        <v>22</v>
      </c>
      <c r="G10" s="70" t="s">
        <v>0</v>
      </c>
      <c r="H10" s="71" t="s">
        <v>17</v>
      </c>
      <c r="I10" s="71"/>
    </row>
    <row r="11" spans="1:9" ht="18.75" x14ac:dyDescent="0.4">
      <c r="A11" s="72"/>
      <c r="B11" s="72"/>
      <c r="C11" s="72"/>
      <c r="D11" s="72"/>
      <c r="E11" s="69" t="s">
        <v>20</v>
      </c>
      <c r="F11" s="69" t="s">
        <v>20</v>
      </c>
      <c r="G11" s="70" t="s">
        <v>18</v>
      </c>
      <c r="H11" s="73" t="s">
        <v>1</v>
      </c>
      <c r="I11" s="74" t="s">
        <v>16</v>
      </c>
    </row>
    <row r="12" spans="1:9" ht="15" x14ac:dyDescent="0.2">
      <c r="A12" s="72"/>
      <c r="B12" s="72"/>
      <c r="C12" s="72"/>
      <c r="D12" s="72"/>
      <c r="E12" s="69" t="s">
        <v>2</v>
      </c>
      <c r="F12" s="69" t="s">
        <v>2</v>
      </c>
      <c r="G12" s="75"/>
      <c r="H12" s="391" t="s">
        <v>299</v>
      </c>
      <c r="I12" s="391"/>
    </row>
    <row r="13" spans="1:9" ht="15" x14ac:dyDescent="0.2">
      <c r="A13" s="72"/>
      <c r="B13" s="72"/>
      <c r="C13" s="72"/>
      <c r="D13" s="72"/>
      <c r="E13" s="69"/>
      <c r="F13" s="69"/>
      <c r="G13" s="75"/>
      <c r="H13" s="25"/>
      <c r="I13" s="76"/>
    </row>
    <row r="14" spans="1:9" ht="18.75" x14ac:dyDescent="0.4">
      <c r="A14" s="77" t="s">
        <v>21</v>
      </c>
      <c r="B14" s="77"/>
      <c r="C14" s="78"/>
      <c r="D14" s="79"/>
      <c r="E14" s="80"/>
      <c r="F14" s="80"/>
      <c r="G14" s="81"/>
      <c r="H14" s="72"/>
      <c r="I14" s="72"/>
    </row>
    <row r="15" spans="1:9" ht="19.5" x14ac:dyDescent="0.4">
      <c r="A15" s="82" t="s">
        <v>3</v>
      </c>
      <c r="B15" s="77"/>
      <c r="C15" s="78"/>
      <c r="D15" s="79"/>
      <c r="E15" s="302">
        <v>3333000</v>
      </c>
      <c r="F15" s="303">
        <v>16276090.4</v>
      </c>
      <c r="G15" s="26">
        <f>H15+I15</f>
        <v>16293727.43</v>
      </c>
      <c r="H15" s="302">
        <v>16000496.449999999</v>
      </c>
      <c r="I15" s="302">
        <v>293230.98</v>
      </c>
    </row>
    <row r="16" spans="1:9" ht="16.5" x14ac:dyDescent="0.35">
      <c r="A16" s="2"/>
      <c r="B16" s="68"/>
      <c r="C16" s="68"/>
      <c r="D16" s="68"/>
      <c r="E16" s="83"/>
      <c r="F16" s="83"/>
      <c r="G16" s="83"/>
      <c r="H16" s="83"/>
      <c r="I16" s="83"/>
    </row>
    <row r="17" spans="1:9" ht="19.5" x14ac:dyDescent="0.4">
      <c r="A17" s="82" t="s">
        <v>4</v>
      </c>
      <c r="B17" s="3"/>
      <c r="C17" s="3"/>
      <c r="D17" s="3"/>
      <c r="E17" s="302">
        <v>3333000</v>
      </c>
      <c r="F17" s="303">
        <v>16423464.199999999</v>
      </c>
      <c r="G17" s="26">
        <f>H17+I17</f>
        <v>16374077.58</v>
      </c>
      <c r="H17" s="302">
        <v>16072055.58</v>
      </c>
      <c r="I17" s="302">
        <v>302022</v>
      </c>
    </row>
    <row r="18" spans="1:9" ht="18" x14ac:dyDescent="0.35">
      <c r="A18" s="2"/>
      <c r="B18" s="3"/>
      <c r="C18" s="3"/>
      <c r="D18" s="3"/>
      <c r="E18" s="26"/>
      <c r="F18" s="27"/>
      <c r="G18" s="26"/>
      <c r="H18" s="28"/>
      <c r="I18" s="28"/>
    </row>
    <row r="19" spans="1:9" ht="18" x14ac:dyDescent="0.35">
      <c r="A19" s="2"/>
      <c r="B19" s="3"/>
      <c r="C19" s="3"/>
      <c r="D19" s="3"/>
      <c r="E19" s="84"/>
      <c r="F19" s="84"/>
      <c r="G19" s="85"/>
      <c r="H19" s="1"/>
      <c r="I19" s="1"/>
    </row>
    <row r="20" spans="1:9" ht="19.5" x14ac:dyDescent="0.4">
      <c r="A20" s="86" t="s">
        <v>14</v>
      </c>
      <c r="B20" s="84"/>
      <c r="C20" s="84"/>
      <c r="D20" s="84"/>
      <c r="E20" s="84"/>
      <c r="F20" s="84"/>
      <c r="G20" s="87"/>
      <c r="H20" s="85"/>
      <c r="I20" s="85"/>
    </row>
    <row r="21" spans="1:9" ht="18" x14ac:dyDescent="0.35">
      <c r="A21" s="84"/>
      <c r="B21" s="84"/>
      <c r="C21" s="88" t="s">
        <v>115</v>
      </c>
      <c r="D21" s="84"/>
      <c r="E21" s="84"/>
      <c r="F21" s="84"/>
      <c r="G21" s="29">
        <f>H21+I21</f>
        <v>0</v>
      </c>
      <c r="H21" s="30">
        <v>0</v>
      </c>
      <c r="I21" s="30">
        <v>0</v>
      </c>
    </row>
    <row r="22" spans="1:9" ht="18" x14ac:dyDescent="0.35">
      <c r="A22" s="84"/>
      <c r="B22" s="84"/>
      <c r="C22" s="88"/>
      <c r="D22" s="84"/>
      <c r="E22" s="84"/>
      <c r="F22" s="84"/>
      <c r="G22" s="29"/>
      <c r="H22" s="30"/>
      <c r="I22" s="30"/>
    </row>
    <row r="23" spans="1:9" ht="22.5" x14ac:dyDescent="0.45">
      <c r="A23" s="89" t="s">
        <v>116</v>
      </c>
      <c r="B23" s="89"/>
      <c r="C23" s="90"/>
      <c r="D23" s="89"/>
      <c r="E23" s="89"/>
      <c r="F23" s="89"/>
      <c r="G23" s="91">
        <f>G17-G15-G21</f>
        <v>80350.150000000373</v>
      </c>
      <c r="H23" s="91">
        <f>H17-H15-H21</f>
        <v>71559.13000000082</v>
      </c>
      <c r="I23" s="91">
        <f>I17-I15-I21</f>
        <v>8791.0200000000186</v>
      </c>
    </row>
    <row r="25" spans="1:9" x14ac:dyDescent="0.2">
      <c r="H25" s="92"/>
    </row>
    <row r="27" spans="1:9" ht="19.5" x14ac:dyDescent="0.4">
      <c r="A27" s="77" t="s">
        <v>5</v>
      </c>
      <c r="B27" s="77" t="s">
        <v>117</v>
      </c>
      <c r="C27" s="77"/>
      <c r="D27" s="3"/>
      <c r="E27" s="3"/>
      <c r="F27" s="72"/>
      <c r="G27" s="93">
        <f>SUM(G28:G30)</f>
        <v>80350.149999999994</v>
      </c>
      <c r="H27" s="94"/>
      <c r="I27" s="95"/>
    </row>
    <row r="28" spans="1:9" ht="18.75" x14ac:dyDescent="0.4">
      <c r="A28" s="96"/>
      <c r="B28" s="96"/>
      <c r="C28" s="97" t="s">
        <v>28</v>
      </c>
      <c r="D28" s="98"/>
      <c r="E28" s="99"/>
      <c r="F28" s="92" t="s">
        <v>6</v>
      </c>
      <c r="G28" s="30">
        <v>16000</v>
      </c>
      <c r="H28" s="94"/>
      <c r="I28" s="95"/>
    </row>
    <row r="29" spans="1:9" ht="18.75" x14ac:dyDescent="0.4">
      <c r="A29" s="96"/>
      <c r="B29" s="96"/>
      <c r="C29" s="97"/>
      <c r="D29" s="98"/>
      <c r="E29" s="99"/>
      <c r="F29" s="92" t="s">
        <v>7</v>
      </c>
      <c r="G29" s="30">
        <v>64350.15</v>
      </c>
      <c r="H29" s="94"/>
      <c r="I29" s="95"/>
    </row>
    <row r="30" spans="1:9" ht="18.75" x14ac:dyDescent="0.4">
      <c r="A30" s="96"/>
      <c r="B30" s="96"/>
      <c r="C30" s="97" t="s">
        <v>29</v>
      </c>
      <c r="D30" s="98"/>
      <c r="E30" s="99"/>
      <c r="F30" s="92" t="s">
        <v>235</v>
      </c>
      <c r="G30" s="100">
        <v>0</v>
      </c>
      <c r="H30" s="101"/>
      <c r="I30" s="95"/>
    </row>
    <row r="31" spans="1:9" x14ac:dyDescent="0.2">
      <c r="A31" s="396"/>
      <c r="B31" s="397"/>
      <c r="C31" s="397"/>
      <c r="D31" s="397"/>
      <c r="E31" s="397"/>
      <c r="F31" s="397"/>
      <c r="G31" s="397"/>
      <c r="H31" s="397"/>
      <c r="I31" s="397"/>
    </row>
    <row r="32" spans="1:9" x14ac:dyDescent="0.2">
      <c r="A32" s="397"/>
      <c r="B32" s="397"/>
      <c r="C32" s="397"/>
      <c r="D32" s="397"/>
      <c r="E32" s="397"/>
      <c r="F32" s="397"/>
      <c r="G32" s="397"/>
      <c r="H32" s="397"/>
      <c r="I32" s="397"/>
    </row>
    <row r="33" spans="1:10" x14ac:dyDescent="0.2">
      <c r="A33" s="397"/>
      <c r="B33" s="397"/>
      <c r="C33" s="397"/>
      <c r="D33" s="397"/>
      <c r="E33" s="397"/>
      <c r="F33" s="397"/>
      <c r="G33" s="397"/>
      <c r="H33" s="397"/>
      <c r="I33" s="397"/>
    </row>
    <row r="34" spans="1:10" ht="19.5" x14ac:dyDescent="0.4">
      <c r="A34" s="77" t="s">
        <v>30</v>
      </c>
      <c r="B34" s="77" t="s">
        <v>31</v>
      </c>
      <c r="C34" s="77"/>
      <c r="D34" s="103"/>
      <c r="E34" s="81"/>
      <c r="F34" s="3"/>
      <c r="G34" s="104"/>
      <c r="H34" s="95"/>
      <c r="I34" s="95"/>
    </row>
    <row r="35" spans="1:10" ht="18.75" x14ac:dyDescent="0.4">
      <c r="A35" s="77"/>
      <c r="B35" s="77"/>
      <c r="C35" s="77"/>
      <c r="D35" s="103"/>
      <c r="F35" s="105" t="s">
        <v>119</v>
      </c>
      <c r="G35" s="106" t="s">
        <v>0</v>
      </c>
      <c r="H35" s="72"/>
      <c r="I35" s="107" t="s">
        <v>120</v>
      </c>
    </row>
    <row r="36" spans="1:10" ht="16.5" x14ac:dyDescent="0.35">
      <c r="A36" s="108" t="s">
        <v>32</v>
      </c>
      <c r="B36" s="109"/>
      <c r="C36" s="2"/>
      <c r="D36" s="109"/>
      <c r="E36" s="81"/>
      <c r="F36" s="110">
        <v>0</v>
      </c>
      <c r="G36" s="110">
        <v>0</v>
      </c>
      <c r="H36" s="305"/>
      <c r="I36" s="111" t="s">
        <v>237</v>
      </c>
    </row>
    <row r="37" spans="1:10" ht="16.5" x14ac:dyDescent="0.35">
      <c r="A37" s="108" t="s">
        <v>121</v>
      </c>
      <c r="B37" s="109"/>
      <c r="C37" s="2"/>
      <c r="D37" s="112"/>
      <c r="E37" s="112"/>
      <c r="F37" s="110">
        <v>265000</v>
      </c>
      <c r="G37" s="110">
        <v>265037.71999999997</v>
      </c>
      <c r="H37" s="305"/>
      <c r="I37" s="111">
        <f>G37/F37</f>
        <v>1.0001423396226414</v>
      </c>
    </row>
    <row r="38" spans="1:10" ht="16.5" x14ac:dyDescent="0.35">
      <c r="A38" s="108" t="s">
        <v>122</v>
      </c>
      <c r="B38" s="109"/>
      <c r="C38" s="2"/>
      <c r="D38" s="112"/>
      <c r="E38" s="112"/>
      <c r="F38" s="110">
        <v>0</v>
      </c>
      <c r="G38" s="110">
        <v>0</v>
      </c>
      <c r="H38" s="305"/>
      <c r="I38" s="114" t="s">
        <v>237</v>
      </c>
    </row>
    <row r="39" spans="1:10" ht="16.5" x14ac:dyDescent="0.35">
      <c r="A39" s="108" t="s">
        <v>232</v>
      </c>
      <c r="B39" s="109"/>
      <c r="C39" s="2"/>
      <c r="D39" s="81"/>
      <c r="E39" s="81"/>
      <c r="F39" s="110">
        <v>199000</v>
      </c>
      <c r="G39" s="110">
        <v>199000</v>
      </c>
      <c r="H39" s="305"/>
      <c r="I39" s="111">
        <f>G39/F39</f>
        <v>1</v>
      </c>
    </row>
    <row r="40" spans="1:10" ht="18" x14ac:dyDescent="0.35">
      <c r="A40" s="108" t="s">
        <v>233</v>
      </c>
      <c r="B40" s="115"/>
      <c r="C40" s="115"/>
      <c r="D40" s="81"/>
      <c r="E40" s="81"/>
      <c r="F40" s="116">
        <v>0</v>
      </c>
      <c r="G40" s="110">
        <v>0</v>
      </c>
      <c r="H40" s="305"/>
      <c r="I40" s="114" t="s">
        <v>237</v>
      </c>
    </row>
    <row r="41" spans="1:10" ht="15" customHeight="1" x14ac:dyDescent="0.2">
      <c r="A41" s="402" t="s">
        <v>301</v>
      </c>
      <c r="B41" s="398"/>
      <c r="C41" s="398"/>
      <c r="D41" s="398"/>
      <c r="E41" s="398"/>
      <c r="F41" s="398"/>
      <c r="G41" s="398"/>
      <c r="H41" s="398"/>
      <c r="I41" s="398"/>
      <c r="J41" s="58"/>
    </row>
    <row r="42" spans="1:10" ht="15" customHeight="1" x14ac:dyDescent="0.2">
      <c r="A42" s="117"/>
      <c r="B42" s="117"/>
      <c r="C42" s="117"/>
      <c r="D42" s="117"/>
      <c r="E42" s="117"/>
      <c r="F42" s="117"/>
      <c r="G42" s="117"/>
      <c r="H42" s="117"/>
      <c r="I42" s="117"/>
    </row>
    <row r="43" spans="1:10" ht="19.5" thickBot="1" x14ac:dyDescent="0.45">
      <c r="A43" s="77" t="s">
        <v>11</v>
      </c>
      <c r="B43" s="77" t="s">
        <v>12</v>
      </c>
      <c r="C43" s="79"/>
      <c r="D43" s="81"/>
      <c r="E43" s="81"/>
      <c r="F43" s="118"/>
      <c r="G43" s="119"/>
      <c r="H43" s="394" t="s">
        <v>123</v>
      </c>
      <c r="I43" s="395"/>
    </row>
    <row r="44" spans="1:10" ht="18.75" thickTop="1" x14ac:dyDescent="0.35">
      <c r="A44" s="281"/>
      <c r="B44" s="282"/>
      <c r="C44" s="283"/>
      <c r="D44" s="282"/>
      <c r="E44" s="284" t="s">
        <v>297</v>
      </c>
      <c r="F44" s="285" t="s">
        <v>9</v>
      </c>
      <c r="G44" s="286" t="s">
        <v>10</v>
      </c>
      <c r="H44" s="287" t="s">
        <v>13</v>
      </c>
      <c r="I44" s="288" t="s">
        <v>124</v>
      </c>
    </row>
    <row r="45" spans="1:10" x14ac:dyDescent="0.2">
      <c r="A45" s="289"/>
      <c r="B45" s="290"/>
      <c r="C45" s="290"/>
      <c r="D45" s="290"/>
      <c r="E45" s="289"/>
      <c r="F45" s="390"/>
      <c r="G45" s="291"/>
      <c r="H45" s="292">
        <v>40908</v>
      </c>
      <c r="I45" s="293">
        <v>40908</v>
      </c>
    </row>
    <row r="46" spans="1:10" x14ac:dyDescent="0.2">
      <c r="A46" s="289"/>
      <c r="B46" s="290"/>
      <c r="C46" s="290"/>
      <c r="D46" s="290"/>
      <c r="E46" s="289"/>
      <c r="F46" s="390"/>
      <c r="G46" s="294"/>
      <c r="H46" s="294"/>
      <c r="I46" s="295"/>
    </row>
    <row r="47" spans="1:10" ht="13.5" thickBot="1" x14ac:dyDescent="0.25">
      <c r="A47" s="296"/>
      <c r="B47" s="297"/>
      <c r="C47" s="297"/>
      <c r="D47" s="297"/>
      <c r="E47" s="296"/>
      <c r="F47" s="298"/>
      <c r="G47" s="299"/>
      <c r="H47" s="299"/>
      <c r="I47" s="300"/>
    </row>
    <row r="48" spans="1:10" ht="13.5" thickTop="1" x14ac:dyDescent="0.2">
      <c r="A48" s="120"/>
      <c r="B48" s="121"/>
      <c r="C48" s="121" t="s">
        <v>6</v>
      </c>
      <c r="D48" s="121"/>
      <c r="E48" s="122">
        <v>47906</v>
      </c>
      <c r="F48" s="123">
        <v>0</v>
      </c>
      <c r="G48" s="124">
        <v>2000</v>
      </c>
      <c r="H48" s="124">
        <f>E48+F48-G48</f>
        <v>45906</v>
      </c>
      <c r="I48" s="125">
        <f>H48</f>
        <v>45906</v>
      </c>
    </row>
    <row r="49" spans="1:9" x14ac:dyDescent="0.2">
      <c r="A49" s="126"/>
      <c r="B49" s="127"/>
      <c r="C49" s="127" t="s">
        <v>8</v>
      </c>
      <c r="D49" s="127"/>
      <c r="E49" s="128">
        <v>387561.2</v>
      </c>
      <c r="F49" s="129">
        <v>89669.4</v>
      </c>
      <c r="G49" s="130">
        <v>153918</v>
      </c>
      <c r="H49" s="130">
        <f>E49+F49-G49</f>
        <v>323312.59999999998</v>
      </c>
      <c r="I49" s="131">
        <v>300203.73</v>
      </c>
    </row>
    <row r="50" spans="1:9" x14ac:dyDescent="0.2">
      <c r="A50" s="126"/>
      <c r="B50" s="127"/>
      <c r="C50" s="127" t="s">
        <v>7</v>
      </c>
      <c r="D50" s="127"/>
      <c r="E50" s="128">
        <f>252641.88+153600.29</f>
        <v>406242.17000000004</v>
      </c>
      <c r="F50" s="129">
        <v>10083.459999999999</v>
      </c>
      <c r="G50" s="130">
        <v>0</v>
      </c>
      <c r="H50" s="130">
        <f t="shared" ref="H50:H51" si="0">E50+F50-G50</f>
        <v>416325.63000000006</v>
      </c>
      <c r="I50" s="131">
        <f>H50</f>
        <v>416325.63000000006</v>
      </c>
    </row>
    <row r="51" spans="1:9" x14ac:dyDescent="0.2">
      <c r="A51" s="126"/>
      <c r="B51" s="127"/>
      <c r="C51" s="127" t="s">
        <v>15</v>
      </c>
      <c r="D51" s="127"/>
      <c r="E51" s="128">
        <v>231701.68</v>
      </c>
      <c r="F51" s="129">
        <v>268043</v>
      </c>
      <c r="G51" s="130">
        <v>289010</v>
      </c>
      <c r="H51" s="130">
        <f t="shared" si="0"/>
        <v>210734.68</v>
      </c>
      <c r="I51" s="131">
        <f>H51</f>
        <v>210734.68</v>
      </c>
    </row>
    <row r="52" spans="1:9" ht="18.75" thickBot="1" x14ac:dyDescent="0.4">
      <c r="A52" s="132" t="s">
        <v>2</v>
      </c>
      <c r="B52" s="133"/>
      <c r="C52" s="133"/>
      <c r="D52" s="133"/>
      <c r="E52" s="134">
        <f>E48+E49+E50+E51</f>
        <v>1073411.05</v>
      </c>
      <c r="F52" s="135">
        <f>F48+F49+F50+F51</f>
        <v>367795.86</v>
      </c>
      <c r="G52" s="135">
        <f>G48+G49+G50+G51</f>
        <v>444928</v>
      </c>
      <c r="H52" s="135">
        <f>H48+H49+H50+H51</f>
        <v>996278.90999999992</v>
      </c>
      <c r="I52" s="136">
        <f>I48+I49+I50+I51</f>
        <v>973170.04</v>
      </c>
    </row>
    <row r="53" spans="1:9" ht="18.75" thickTop="1" x14ac:dyDescent="0.35">
      <c r="A53" s="137"/>
      <c r="B53" s="115"/>
      <c r="C53" s="115"/>
      <c r="D53" s="81"/>
      <c r="E53" s="81"/>
      <c r="F53" s="118"/>
      <c r="G53" s="119"/>
      <c r="H53" s="138"/>
      <c r="I53" s="138"/>
    </row>
    <row r="54" spans="1:9" ht="18" x14ac:dyDescent="0.35">
      <c r="A54" s="137"/>
      <c r="B54" s="115"/>
      <c r="C54" s="115"/>
      <c r="D54" s="81"/>
      <c r="E54" s="81"/>
      <c r="F54" s="118"/>
      <c r="G54" s="139"/>
      <c r="H54" s="140"/>
      <c r="I54" s="140"/>
    </row>
    <row r="55" spans="1:9" ht="18" x14ac:dyDescent="0.35">
      <c r="A55" s="141"/>
      <c r="B55" s="142"/>
      <c r="C55" s="142"/>
      <c r="D55" s="143"/>
      <c r="E55" s="143"/>
      <c r="F55" s="140"/>
      <c r="G55" s="140"/>
      <c r="H55" s="140"/>
      <c r="I55" s="140"/>
    </row>
    <row r="56" spans="1:9" x14ac:dyDescent="0.2">
      <c r="A56" s="144"/>
      <c r="B56" s="144"/>
      <c r="C56" s="144"/>
      <c r="D56" s="144"/>
      <c r="E56" s="144"/>
      <c r="F56" s="144"/>
      <c r="G56" s="144"/>
      <c r="H56" s="144"/>
      <c r="I56" s="144"/>
    </row>
    <row r="57" spans="1:9" x14ac:dyDescent="0.2">
      <c r="A57" s="144"/>
      <c r="B57" s="144"/>
      <c r="C57" s="144"/>
      <c r="D57" s="144"/>
      <c r="E57" s="144"/>
      <c r="F57" s="144"/>
      <c r="G57" s="144"/>
      <c r="H57" s="144"/>
      <c r="I57" s="144"/>
    </row>
  </sheetData>
  <mergeCells count="11">
    <mergeCell ref="A2:D2"/>
    <mergeCell ref="E2:I2"/>
    <mergeCell ref="E3:I3"/>
    <mergeCell ref="E4:I4"/>
    <mergeCell ref="H43:I43"/>
    <mergeCell ref="F45:F46"/>
    <mergeCell ref="E5:I5"/>
    <mergeCell ref="E7:I7"/>
    <mergeCell ref="H12:I12"/>
    <mergeCell ref="A31:I33"/>
    <mergeCell ref="A41:I41"/>
  </mergeCells>
  <phoneticPr fontId="10" type="noConversion"/>
  <printOptions horizontalCentered="1"/>
  <pageMargins left="0.78740157480314965" right="0" top="0.59055118110236227" bottom="0.39370078740157483" header="0.51181102362204722" footer="0.51181102362204722"/>
  <pageSetup paperSize="9" scale="85" firstPageNumber="292" orientation="portrait" useFirstPageNumber="1" r:id="rId1"/>
  <headerFooter alignWithMargins="0">
    <oddFooter>&amp;L&amp;"Arial,Kurzíva"&amp;9Zastupitelstvo Olomouckého kraje 29.6.2012
5.- Rozpočet Olomouckého kraje 2011-závěrečný účet 
Příloha č.14: Financování hospodaření příspěvkových organizací Olomouckého kraje&amp;R&amp;"Arial,Kurzíva"&amp;9Strana &amp;P (celkem 470)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8"/>
  <dimension ref="A1:J57"/>
  <sheetViews>
    <sheetView zoomScale="110" zoomScaleNormal="110" workbookViewId="0">
      <selection activeCell="H42" sqref="H42"/>
    </sheetView>
  </sheetViews>
  <sheetFormatPr defaultRowHeight="12.75" x14ac:dyDescent="0.2"/>
  <cols>
    <col min="1" max="1" width="7.5703125" style="55" customWidth="1"/>
    <col min="2" max="2" width="2.5703125" style="55" customWidth="1"/>
    <col min="3" max="3" width="8.42578125" style="55" customWidth="1"/>
    <col min="4" max="4" width="8.28515625" style="55" customWidth="1"/>
    <col min="5" max="5" width="14.7109375" style="55" customWidth="1"/>
    <col min="6" max="6" width="15.5703125" style="55" customWidth="1"/>
    <col min="7" max="8" width="14.7109375" style="55" customWidth="1"/>
    <col min="9" max="9" width="15.42578125" style="55" customWidth="1"/>
    <col min="10" max="10" width="18.85546875" style="56" customWidth="1"/>
    <col min="11" max="11" width="15.42578125" style="56" customWidth="1"/>
    <col min="12" max="16384" width="9.140625" style="56"/>
  </cols>
  <sheetData>
    <row r="1" spans="1:9" ht="19.5" x14ac:dyDescent="0.4">
      <c r="A1" s="53" t="s">
        <v>26</v>
      </c>
      <c r="B1" s="54"/>
      <c r="C1" s="54"/>
      <c r="D1" s="54"/>
    </row>
    <row r="2" spans="1:9" ht="19.5" x14ac:dyDescent="0.4">
      <c r="A2" s="385" t="s">
        <v>112</v>
      </c>
      <c r="B2" s="385"/>
      <c r="C2" s="385"/>
      <c r="D2" s="385"/>
      <c r="E2" s="386" t="s">
        <v>130</v>
      </c>
      <c r="F2" s="387"/>
      <c r="G2" s="387"/>
      <c r="H2" s="387"/>
      <c r="I2" s="387"/>
    </row>
    <row r="3" spans="1:9" ht="9.75" customHeight="1" x14ac:dyDescent="0.4">
      <c r="A3" s="57"/>
      <c r="B3" s="57"/>
      <c r="C3" s="57"/>
      <c r="D3" s="57"/>
      <c r="E3" s="388" t="s">
        <v>113</v>
      </c>
      <c r="F3" s="388"/>
      <c r="G3" s="388"/>
      <c r="H3" s="388"/>
      <c r="I3" s="388"/>
    </row>
    <row r="4" spans="1:9" ht="15.75" x14ac:dyDescent="0.25">
      <c r="A4" s="59" t="s">
        <v>27</v>
      </c>
      <c r="E4" s="401" t="s">
        <v>149</v>
      </c>
      <c r="F4" s="401"/>
      <c r="G4" s="401"/>
      <c r="H4" s="401"/>
      <c r="I4" s="401"/>
    </row>
    <row r="5" spans="1:9" ht="9.75" customHeight="1" x14ac:dyDescent="0.25">
      <c r="A5" s="59"/>
      <c r="E5" s="388" t="s">
        <v>113</v>
      </c>
      <c r="F5" s="388"/>
      <c r="G5" s="388"/>
      <c r="H5" s="388"/>
      <c r="I5" s="388"/>
    </row>
    <row r="6" spans="1:9" ht="19.5" x14ac:dyDescent="0.4">
      <c r="A6" s="60" t="s">
        <v>24</v>
      </c>
      <c r="E6" s="61">
        <v>70863598</v>
      </c>
      <c r="F6" s="62"/>
      <c r="G6" s="63" t="s">
        <v>39</v>
      </c>
      <c r="H6" s="64">
        <v>1014</v>
      </c>
    </row>
    <row r="7" spans="1:9" ht="8.25" customHeight="1" x14ac:dyDescent="0.4">
      <c r="A7" s="60"/>
      <c r="E7" s="388" t="s">
        <v>114</v>
      </c>
      <c r="F7" s="388"/>
      <c r="G7" s="388"/>
      <c r="H7" s="388"/>
      <c r="I7" s="388"/>
    </row>
    <row r="8" spans="1:9" ht="3.75" customHeight="1" x14ac:dyDescent="0.4">
      <c r="A8" s="60"/>
      <c r="E8" s="65"/>
      <c r="F8" s="65"/>
      <c r="G8" s="65"/>
      <c r="H8" s="63"/>
      <c r="I8" s="65"/>
    </row>
    <row r="9" spans="1:9" ht="31.5" customHeight="1" x14ac:dyDescent="0.2">
      <c r="F9" s="66"/>
    </row>
    <row r="10" spans="1:9" ht="18.75" x14ac:dyDescent="0.4">
      <c r="A10" s="67"/>
      <c r="B10" s="68"/>
      <c r="C10" s="68"/>
      <c r="D10" s="68"/>
      <c r="E10" s="69" t="s">
        <v>19</v>
      </c>
      <c r="F10" s="69" t="s">
        <v>22</v>
      </c>
      <c r="G10" s="70" t="s">
        <v>0</v>
      </c>
      <c r="H10" s="71" t="s">
        <v>17</v>
      </c>
      <c r="I10" s="71"/>
    </row>
    <row r="11" spans="1:9" ht="18.75" x14ac:dyDescent="0.4">
      <c r="A11" s="72"/>
      <c r="B11" s="72"/>
      <c r="C11" s="72"/>
      <c r="D11" s="72"/>
      <c r="E11" s="69" t="s">
        <v>20</v>
      </c>
      <c r="F11" s="69" t="s">
        <v>20</v>
      </c>
      <c r="G11" s="70" t="s">
        <v>18</v>
      </c>
      <c r="H11" s="73" t="s">
        <v>1</v>
      </c>
      <c r="I11" s="74" t="s">
        <v>16</v>
      </c>
    </row>
    <row r="12" spans="1:9" ht="15" x14ac:dyDescent="0.2">
      <c r="A12" s="72"/>
      <c r="B12" s="72"/>
      <c r="C12" s="72"/>
      <c r="D12" s="72"/>
      <c r="E12" s="69" t="s">
        <v>2</v>
      </c>
      <c r="F12" s="69" t="s">
        <v>2</v>
      </c>
      <c r="G12" s="75"/>
      <c r="H12" s="391" t="s">
        <v>299</v>
      </c>
      <c r="I12" s="391"/>
    </row>
    <row r="13" spans="1:9" ht="15" x14ac:dyDescent="0.2">
      <c r="A13" s="72"/>
      <c r="B13" s="72"/>
      <c r="C13" s="72"/>
      <c r="D13" s="72"/>
      <c r="E13" s="69"/>
      <c r="F13" s="69"/>
      <c r="G13" s="75"/>
      <c r="H13" s="25"/>
      <c r="I13" s="76"/>
    </row>
    <row r="14" spans="1:9" ht="18.75" x14ac:dyDescent="0.4">
      <c r="A14" s="77" t="s">
        <v>21</v>
      </c>
      <c r="B14" s="77"/>
      <c r="C14" s="78"/>
      <c r="D14" s="79"/>
      <c r="E14" s="80"/>
      <c r="F14" s="80"/>
      <c r="G14" s="81"/>
      <c r="H14" s="72"/>
      <c r="I14" s="72"/>
    </row>
    <row r="15" spans="1:9" ht="19.5" x14ac:dyDescent="0.4">
      <c r="A15" s="82" t="s">
        <v>3</v>
      </c>
      <c r="B15" s="77"/>
      <c r="C15" s="78"/>
      <c r="D15" s="79"/>
      <c r="E15" s="302">
        <v>4881000</v>
      </c>
      <c r="F15" s="303">
        <v>27207556.219999999</v>
      </c>
      <c r="G15" s="26">
        <f>H15+I15</f>
        <v>27207822.219999999</v>
      </c>
      <c r="H15" s="302">
        <v>27185454.219999999</v>
      </c>
      <c r="I15" s="302">
        <v>22368</v>
      </c>
    </row>
    <row r="16" spans="1:9" ht="16.5" x14ac:dyDescent="0.35">
      <c r="A16" s="2"/>
      <c r="B16" s="68"/>
      <c r="C16" s="68"/>
      <c r="D16" s="68"/>
      <c r="E16" s="83"/>
      <c r="F16" s="83"/>
      <c r="G16" s="83"/>
      <c r="H16" s="83"/>
      <c r="I16" s="83"/>
    </row>
    <row r="17" spans="1:9" ht="19.5" x14ac:dyDescent="0.4">
      <c r="A17" s="82" t="s">
        <v>4</v>
      </c>
      <c r="B17" s="3"/>
      <c r="C17" s="3"/>
      <c r="D17" s="3"/>
      <c r="E17" s="302">
        <v>4966000</v>
      </c>
      <c r="F17" s="303">
        <v>27577129.859999999</v>
      </c>
      <c r="G17" s="26">
        <f>H17+I17</f>
        <v>27433316.75</v>
      </c>
      <c r="H17" s="302">
        <v>27290684.75</v>
      </c>
      <c r="I17" s="302">
        <v>142632</v>
      </c>
    </row>
    <row r="18" spans="1:9" ht="18" x14ac:dyDescent="0.35">
      <c r="A18" s="2"/>
      <c r="B18" s="3"/>
      <c r="C18" s="3"/>
      <c r="D18" s="3"/>
      <c r="E18" s="26"/>
      <c r="F18" s="27"/>
      <c r="G18" s="26"/>
      <c r="H18" s="28"/>
      <c r="I18" s="28"/>
    </row>
    <row r="19" spans="1:9" ht="18" x14ac:dyDescent="0.35">
      <c r="A19" s="2"/>
      <c r="B19" s="3"/>
      <c r="C19" s="3"/>
      <c r="D19" s="3"/>
      <c r="E19" s="84"/>
      <c r="F19" s="84"/>
      <c r="G19" s="85"/>
      <c r="H19" s="1"/>
      <c r="I19" s="1"/>
    </row>
    <row r="20" spans="1:9" ht="19.5" x14ac:dyDescent="0.4">
      <c r="A20" s="86" t="s">
        <v>14</v>
      </c>
      <c r="B20" s="84"/>
      <c r="C20" s="84"/>
      <c r="D20" s="84"/>
      <c r="E20" s="84"/>
      <c r="F20" s="84"/>
      <c r="G20" s="87"/>
      <c r="H20" s="85"/>
      <c r="I20" s="85"/>
    </row>
    <row r="21" spans="1:9" ht="18" x14ac:dyDescent="0.35">
      <c r="A21" s="84"/>
      <c r="B21" s="84"/>
      <c r="C21" s="88" t="s">
        <v>115</v>
      </c>
      <c r="D21" s="84"/>
      <c r="E21" s="84"/>
      <c r="F21" s="84"/>
      <c r="G21" s="29">
        <f>H21+I21</f>
        <v>0</v>
      </c>
      <c r="H21" s="30">
        <v>0</v>
      </c>
      <c r="I21" s="30">
        <v>0</v>
      </c>
    </row>
    <row r="22" spans="1:9" ht="18" x14ac:dyDescent="0.35">
      <c r="A22" s="84"/>
      <c r="B22" s="84"/>
      <c r="C22" s="88"/>
      <c r="D22" s="84"/>
      <c r="E22" s="84"/>
      <c r="F22" s="84"/>
      <c r="G22" s="29"/>
      <c r="H22" s="30"/>
      <c r="I22" s="30"/>
    </row>
    <row r="23" spans="1:9" ht="22.5" x14ac:dyDescent="0.45">
      <c r="A23" s="89" t="s">
        <v>116</v>
      </c>
      <c r="B23" s="89"/>
      <c r="C23" s="90"/>
      <c r="D23" s="89"/>
      <c r="E23" s="89"/>
      <c r="F23" s="89"/>
      <c r="G23" s="91">
        <f>G17-G15-G21</f>
        <v>225494.53000000119</v>
      </c>
      <c r="H23" s="91">
        <f>H17-H15-H21</f>
        <v>105230.53000000119</v>
      </c>
      <c r="I23" s="91">
        <f>I17-I15-I21</f>
        <v>120264</v>
      </c>
    </row>
    <row r="25" spans="1:9" x14ac:dyDescent="0.2">
      <c r="H25" s="92"/>
    </row>
    <row r="27" spans="1:9" ht="19.5" x14ac:dyDescent="0.4">
      <c r="A27" s="77" t="s">
        <v>5</v>
      </c>
      <c r="B27" s="77" t="s">
        <v>117</v>
      </c>
      <c r="C27" s="77"/>
      <c r="D27" s="3"/>
      <c r="E27" s="3"/>
      <c r="F27" s="72"/>
      <c r="G27" s="93">
        <f>SUM(G28:G30)</f>
        <v>225494.53</v>
      </c>
      <c r="H27" s="94"/>
      <c r="I27" s="95"/>
    </row>
    <row r="28" spans="1:9" ht="18.75" x14ac:dyDescent="0.4">
      <c r="A28" s="96"/>
      <c r="B28" s="96"/>
      <c r="C28" s="97" t="s">
        <v>28</v>
      </c>
      <c r="D28" s="98"/>
      <c r="E28" s="99"/>
      <c r="F28" s="92" t="s">
        <v>6</v>
      </c>
      <c r="G28" s="30">
        <v>24000</v>
      </c>
      <c r="H28" s="94"/>
      <c r="I28" s="95"/>
    </row>
    <row r="29" spans="1:9" ht="18.75" x14ac:dyDescent="0.4">
      <c r="A29" s="96"/>
      <c r="B29" s="96"/>
      <c r="C29" s="97"/>
      <c r="D29" s="98"/>
      <c r="E29" s="99"/>
      <c r="F29" s="92" t="s">
        <v>7</v>
      </c>
      <c r="G29" s="30">
        <v>201494.53</v>
      </c>
      <c r="H29" s="94"/>
      <c r="I29" s="95"/>
    </row>
    <row r="30" spans="1:9" ht="18.75" x14ac:dyDescent="0.4">
      <c r="A30" s="96"/>
      <c r="B30" s="96"/>
      <c r="C30" s="97" t="s">
        <v>29</v>
      </c>
      <c r="D30" s="98"/>
      <c r="E30" s="99"/>
      <c r="F30" s="92" t="s">
        <v>235</v>
      </c>
      <c r="G30" s="100">
        <v>0</v>
      </c>
      <c r="H30" s="101"/>
      <c r="I30" s="95"/>
    </row>
    <row r="31" spans="1:9" x14ac:dyDescent="0.2">
      <c r="A31" s="396"/>
      <c r="B31" s="397"/>
      <c r="C31" s="397"/>
      <c r="D31" s="397"/>
      <c r="E31" s="397"/>
      <c r="F31" s="397"/>
      <c r="G31" s="397"/>
      <c r="H31" s="397"/>
      <c r="I31" s="397"/>
    </row>
    <row r="32" spans="1:9" x14ac:dyDescent="0.2">
      <c r="A32" s="397"/>
      <c r="B32" s="397"/>
      <c r="C32" s="397"/>
      <c r="D32" s="397"/>
      <c r="E32" s="397"/>
      <c r="F32" s="397"/>
      <c r="G32" s="397"/>
      <c r="H32" s="397"/>
      <c r="I32" s="397"/>
    </row>
    <row r="33" spans="1:10" x14ac:dyDescent="0.2">
      <c r="A33" s="397"/>
      <c r="B33" s="397"/>
      <c r="C33" s="397"/>
      <c r="D33" s="397"/>
      <c r="E33" s="397"/>
      <c r="F33" s="397"/>
      <c r="G33" s="397"/>
      <c r="H33" s="397"/>
      <c r="I33" s="397"/>
    </row>
    <row r="34" spans="1:10" ht="19.5" x14ac:dyDescent="0.4">
      <c r="A34" s="77" t="s">
        <v>30</v>
      </c>
      <c r="B34" s="77" t="s">
        <v>31</v>
      </c>
      <c r="C34" s="77"/>
      <c r="D34" s="103"/>
      <c r="E34" s="81"/>
      <c r="F34" s="3"/>
      <c r="G34" s="104"/>
      <c r="H34" s="95"/>
      <c r="I34" s="95"/>
    </row>
    <row r="35" spans="1:10" ht="18.75" x14ac:dyDescent="0.4">
      <c r="A35" s="77"/>
      <c r="B35" s="77"/>
      <c r="C35" s="77"/>
      <c r="D35" s="103"/>
      <c r="F35" s="105" t="s">
        <v>119</v>
      </c>
      <c r="G35" s="106" t="s">
        <v>0</v>
      </c>
      <c r="H35" s="72"/>
      <c r="I35" s="107" t="s">
        <v>120</v>
      </c>
    </row>
    <row r="36" spans="1:10" ht="16.5" x14ac:dyDescent="0.35">
      <c r="A36" s="108" t="s">
        <v>32</v>
      </c>
      <c r="B36" s="109"/>
      <c r="C36" s="2"/>
      <c r="D36" s="109"/>
      <c r="E36" s="81"/>
      <c r="F36" s="110">
        <v>522330</v>
      </c>
      <c r="G36" s="110">
        <v>522330</v>
      </c>
      <c r="H36" s="305"/>
      <c r="I36" s="111">
        <f>G36/F36</f>
        <v>1</v>
      </c>
    </row>
    <row r="37" spans="1:10" ht="16.5" x14ac:dyDescent="0.35">
      <c r="A37" s="108" t="s">
        <v>121</v>
      </c>
      <c r="B37" s="109"/>
      <c r="C37" s="2"/>
      <c r="D37" s="112"/>
      <c r="E37" s="112"/>
      <c r="F37" s="110">
        <v>34000</v>
      </c>
      <c r="G37" s="110">
        <v>34356</v>
      </c>
      <c r="H37" s="305"/>
      <c r="I37" s="111">
        <f>G37/F37</f>
        <v>1.010470588235294</v>
      </c>
    </row>
    <row r="38" spans="1:10" ht="16.5" x14ac:dyDescent="0.35">
      <c r="A38" s="108" t="s">
        <v>122</v>
      </c>
      <c r="B38" s="109"/>
      <c r="C38" s="2"/>
      <c r="D38" s="112"/>
      <c r="E38" s="112"/>
      <c r="F38" s="110">
        <v>0</v>
      </c>
      <c r="G38" s="110">
        <v>0</v>
      </c>
      <c r="H38" s="305"/>
      <c r="I38" s="114" t="s">
        <v>237</v>
      </c>
    </row>
    <row r="39" spans="1:10" ht="16.5" x14ac:dyDescent="0.35">
      <c r="A39" s="108" t="s">
        <v>232</v>
      </c>
      <c r="B39" s="109"/>
      <c r="C39" s="2"/>
      <c r="D39" s="81"/>
      <c r="E39" s="81"/>
      <c r="F39" s="110">
        <v>26000</v>
      </c>
      <c r="G39" s="110">
        <v>26000</v>
      </c>
      <c r="H39" s="305"/>
      <c r="I39" s="111">
        <f>G39/F39</f>
        <v>1</v>
      </c>
    </row>
    <row r="40" spans="1:10" ht="18" x14ac:dyDescent="0.35">
      <c r="A40" s="108" t="s">
        <v>233</v>
      </c>
      <c r="B40" s="115"/>
      <c r="C40" s="115"/>
      <c r="D40" s="81"/>
      <c r="E40" s="81"/>
      <c r="F40" s="116">
        <v>0</v>
      </c>
      <c r="G40" s="110">
        <v>0</v>
      </c>
      <c r="H40" s="305"/>
      <c r="I40" s="114" t="s">
        <v>237</v>
      </c>
    </row>
    <row r="41" spans="1:10" ht="15" customHeight="1" x14ac:dyDescent="0.2">
      <c r="A41" s="402" t="s">
        <v>302</v>
      </c>
      <c r="B41" s="398"/>
      <c r="C41" s="398"/>
      <c r="D41" s="398"/>
      <c r="E41" s="398"/>
      <c r="F41" s="398"/>
      <c r="G41" s="398"/>
      <c r="H41" s="398"/>
      <c r="I41" s="398"/>
      <c r="J41" s="117"/>
    </row>
    <row r="42" spans="1:10" x14ac:dyDescent="0.2">
      <c r="A42" s="108"/>
      <c r="B42" s="117"/>
      <c r="C42" s="117"/>
      <c r="D42" s="117"/>
      <c r="E42" s="117"/>
      <c r="F42" s="117"/>
      <c r="G42" s="117"/>
      <c r="H42" s="117"/>
      <c r="I42" s="117"/>
      <c r="J42" s="117"/>
    </row>
    <row r="43" spans="1:10" ht="19.5" thickBot="1" x14ac:dyDescent="0.45">
      <c r="A43" s="77" t="s">
        <v>11</v>
      </c>
      <c r="B43" s="77" t="s">
        <v>12</v>
      </c>
      <c r="C43" s="79"/>
      <c r="D43" s="81"/>
      <c r="E43" s="81"/>
      <c r="F43" s="118"/>
      <c r="G43" s="119"/>
      <c r="H43" s="394" t="s">
        <v>123</v>
      </c>
      <c r="I43" s="395"/>
    </row>
    <row r="44" spans="1:10" ht="18.75" thickTop="1" x14ac:dyDescent="0.35">
      <c r="A44" s="281"/>
      <c r="B44" s="282"/>
      <c r="C44" s="283"/>
      <c r="D44" s="282"/>
      <c r="E44" s="284" t="s">
        <v>297</v>
      </c>
      <c r="F44" s="285" t="s">
        <v>9</v>
      </c>
      <c r="G44" s="286" t="s">
        <v>10</v>
      </c>
      <c r="H44" s="287" t="s">
        <v>13</v>
      </c>
      <c r="I44" s="288" t="s">
        <v>124</v>
      </c>
    </row>
    <row r="45" spans="1:10" x14ac:dyDescent="0.2">
      <c r="A45" s="289"/>
      <c r="B45" s="290"/>
      <c r="C45" s="290"/>
      <c r="D45" s="290"/>
      <c r="E45" s="289"/>
      <c r="F45" s="390"/>
      <c r="G45" s="291"/>
      <c r="H45" s="292">
        <v>40908</v>
      </c>
      <c r="I45" s="293">
        <v>40908</v>
      </c>
    </row>
    <row r="46" spans="1:10" x14ac:dyDescent="0.2">
      <c r="A46" s="289"/>
      <c r="B46" s="290"/>
      <c r="C46" s="290"/>
      <c r="D46" s="290"/>
      <c r="E46" s="289"/>
      <c r="F46" s="390"/>
      <c r="G46" s="294"/>
      <c r="H46" s="294"/>
      <c r="I46" s="295"/>
    </row>
    <row r="47" spans="1:10" ht="13.5" thickBot="1" x14ac:dyDescent="0.25">
      <c r="A47" s="296"/>
      <c r="B47" s="297"/>
      <c r="C47" s="297"/>
      <c r="D47" s="297"/>
      <c r="E47" s="296"/>
      <c r="F47" s="298"/>
      <c r="G47" s="299"/>
      <c r="H47" s="299"/>
      <c r="I47" s="300"/>
    </row>
    <row r="48" spans="1:10" ht="13.5" thickTop="1" x14ac:dyDescent="0.2">
      <c r="A48" s="120"/>
      <c r="B48" s="121"/>
      <c r="C48" s="121" t="s">
        <v>6</v>
      </c>
      <c r="D48" s="121"/>
      <c r="E48" s="122">
        <v>41103</v>
      </c>
      <c r="F48" s="123">
        <v>2000</v>
      </c>
      <c r="G48" s="124">
        <v>4000</v>
      </c>
      <c r="H48" s="124">
        <f>E48+F48-G48</f>
        <v>39103</v>
      </c>
      <c r="I48" s="125">
        <f>H48</f>
        <v>39103</v>
      </c>
    </row>
    <row r="49" spans="1:9" x14ac:dyDescent="0.2">
      <c r="A49" s="126"/>
      <c r="B49" s="127"/>
      <c r="C49" s="127" t="s">
        <v>8</v>
      </c>
      <c r="D49" s="127"/>
      <c r="E49" s="128">
        <v>112568.5</v>
      </c>
      <c r="F49" s="129">
        <v>169473</v>
      </c>
      <c r="G49" s="130">
        <v>199757</v>
      </c>
      <c r="H49" s="130">
        <f>E49+F49-G49</f>
        <v>82284.5</v>
      </c>
      <c r="I49" s="131">
        <v>76844.429999999993</v>
      </c>
    </row>
    <row r="50" spans="1:9" x14ac:dyDescent="0.2">
      <c r="A50" s="126"/>
      <c r="B50" s="127"/>
      <c r="C50" s="127" t="s">
        <v>7</v>
      </c>
      <c r="D50" s="127"/>
      <c r="E50" s="128">
        <f>236126.93+24580</f>
        <v>260706.93</v>
      </c>
      <c r="F50" s="129">
        <v>105800</v>
      </c>
      <c r="G50" s="130">
        <v>2404</v>
      </c>
      <c r="H50" s="130">
        <f t="shared" ref="H50:H51" si="0">E50+F50-G50</f>
        <v>364102.93</v>
      </c>
      <c r="I50" s="131">
        <f>H50</f>
        <v>364102.93</v>
      </c>
    </row>
    <row r="51" spans="1:9" x14ac:dyDescent="0.2">
      <c r="A51" s="126"/>
      <c r="B51" s="127"/>
      <c r="C51" s="127" t="s">
        <v>15</v>
      </c>
      <c r="D51" s="127"/>
      <c r="E51" s="128">
        <v>34949.43</v>
      </c>
      <c r="F51" s="129">
        <v>34356</v>
      </c>
      <c r="G51" s="130">
        <v>26000</v>
      </c>
      <c r="H51" s="130">
        <f t="shared" si="0"/>
        <v>43305.429999999993</v>
      </c>
      <c r="I51" s="131">
        <f>H51</f>
        <v>43305.429999999993</v>
      </c>
    </row>
    <row r="52" spans="1:9" ht="18.75" thickBot="1" x14ac:dyDescent="0.4">
      <c r="A52" s="132" t="s">
        <v>2</v>
      </c>
      <c r="B52" s="133"/>
      <c r="C52" s="133"/>
      <c r="D52" s="133"/>
      <c r="E52" s="134">
        <f>E48+E49+E50+E51</f>
        <v>449327.86</v>
      </c>
      <c r="F52" s="135">
        <f>F48+F49+F50+F51</f>
        <v>311629</v>
      </c>
      <c r="G52" s="135">
        <f>G48+G49+G50+G51</f>
        <v>232161</v>
      </c>
      <c r="H52" s="135">
        <f>H48+H49+H50+H51</f>
        <v>528795.86</v>
      </c>
      <c r="I52" s="136">
        <f>I48+I49+I50+I51</f>
        <v>523355.79</v>
      </c>
    </row>
    <row r="53" spans="1:9" ht="18.75" thickTop="1" x14ac:dyDescent="0.35">
      <c r="A53" s="137"/>
      <c r="B53" s="115"/>
      <c r="C53" s="115"/>
      <c r="D53" s="81"/>
      <c r="E53" s="81"/>
      <c r="F53" s="118"/>
      <c r="G53" s="119"/>
      <c r="H53" s="138"/>
      <c r="I53" s="138"/>
    </row>
    <row r="54" spans="1:9" ht="18" x14ac:dyDescent="0.35">
      <c r="A54" s="137"/>
      <c r="B54" s="115"/>
      <c r="C54" s="115"/>
      <c r="D54" s="81"/>
      <c r="E54" s="81"/>
      <c r="F54" s="118"/>
      <c r="G54" s="139"/>
      <c r="H54" s="140"/>
      <c r="I54" s="140"/>
    </row>
    <row r="55" spans="1:9" ht="18" x14ac:dyDescent="0.35">
      <c r="A55" s="141"/>
      <c r="B55" s="142"/>
      <c r="C55" s="142"/>
      <c r="D55" s="143"/>
      <c r="E55" s="143"/>
      <c r="F55" s="140"/>
      <c r="G55" s="140"/>
      <c r="H55" s="140"/>
      <c r="I55" s="140"/>
    </row>
    <row r="56" spans="1:9" x14ac:dyDescent="0.2">
      <c r="A56" s="144"/>
      <c r="B56" s="144"/>
      <c r="C56" s="144"/>
      <c r="D56" s="144"/>
      <c r="E56" s="144"/>
      <c r="F56" s="144"/>
      <c r="G56" s="144"/>
      <c r="H56" s="144"/>
      <c r="I56" s="144"/>
    </row>
    <row r="57" spans="1:9" x14ac:dyDescent="0.2">
      <c r="A57" s="144"/>
      <c r="B57" s="144"/>
      <c r="C57" s="144"/>
      <c r="D57" s="144"/>
      <c r="E57" s="144"/>
      <c r="F57" s="144"/>
      <c r="G57" s="144"/>
      <c r="H57" s="144"/>
      <c r="I57" s="144"/>
    </row>
  </sheetData>
  <mergeCells count="11">
    <mergeCell ref="A2:D2"/>
    <mergeCell ref="E2:I2"/>
    <mergeCell ref="E3:I3"/>
    <mergeCell ref="E4:I4"/>
    <mergeCell ref="H43:I43"/>
    <mergeCell ref="F45:F46"/>
    <mergeCell ref="E5:I5"/>
    <mergeCell ref="E7:I7"/>
    <mergeCell ref="H12:I12"/>
    <mergeCell ref="A31:I33"/>
    <mergeCell ref="A41:I41"/>
  </mergeCells>
  <phoneticPr fontId="10" type="noConversion"/>
  <printOptions horizontalCentered="1"/>
  <pageMargins left="0.78740157480314965" right="0" top="0.59055118110236227" bottom="0.39370078740157483" header="0.51181102362204722" footer="0.51181102362204722"/>
  <pageSetup paperSize="9" scale="85" firstPageNumber="293" orientation="portrait" useFirstPageNumber="1" r:id="rId1"/>
  <headerFooter alignWithMargins="0">
    <oddFooter>&amp;L&amp;"Arial,Kurzíva"&amp;9Zastupitelstvo Olomouckého kraje 29.6.2012
5.- Rozpočet Olomouckého kraje 2011-závěrečný účet 
Příloha č.14: Financování hospodaření příspěvkových organizací Olomouckého kraje&amp;R&amp;"Arial,Kurzíva"&amp;9Strana &amp;P (celkem 470)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9"/>
  <dimension ref="A1:J57"/>
  <sheetViews>
    <sheetView zoomScale="110" zoomScaleNormal="110" workbookViewId="0">
      <selection activeCell="E48" sqref="E48"/>
    </sheetView>
  </sheetViews>
  <sheetFormatPr defaultRowHeight="12.75" x14ac:dyDescent="0.2"/>
  <cols>
    <col min="1" max="1" width="7.5703125" style="55" customWidth="1"/>
    <col min="2" max="2" width="2.5703125" style="55" customWidth="1"/>
    <col min="3" max="3" width="8.42578125" style="55" customWidth="1"/>
    <col min="4" max="4" width="8.28515625" style="55" customWidth="1"/>
    <col min="5" max="5" width="14.7109375" style="55" customWidth="1"/>
    <col min="6" max="6" width="15.5703125" style="55" customWidth="1"/>
    <col min="7" max="8" width="14.7109375" style="55" customWidth="1"/>
    <col min="9" max="9" width="15.140625" style="55" customWidth="1"/>
    <col min="10" max="10" width="18.85546875" style="56" customWidth="1"/>
    <col min="11" max="11" width="17.28515625" style="56" customWidth="1"/>
    <col min="12" max="16384" width="9.140625" style="56"/>
  </cols>
  <sheetData>
    <row r="1" spans="1:9" ht="19.5" x14ac:dyDescent="0.4">
      <c r="A1" s="53" t="s">
        <v>26</v>
      </c>
      <c r="B1" s="54"/>
      <c r="C1" s="54"/>
      <c r="D1" s="54"/>
    </row>
    <row r="2" spans="1:9" ht="19.5" x14ac:dyDescent="0.4">
      <c r="A2" s="385" t="s">
        <v>112</v>
      </c>
      <c r="B2" s="385"/>
      <c r="C2" s="385"/>
      <c r="D2" s="385"/>
      <c r="E2" s="403" t="s">
        <v>25</v>
      </c>
      <c r="F2" s="403"/>
      <c r="G2" s="403"/>
      <c r="H2" s="403"/>
      <c r="I2" s="403"/>
    </row>
    <row r="3" spans="1:9" ht="9.75" customHeight="1" x14ac:dyDescent="0.4">
      <c r="A3" s="57"/>
      <c r="B3" s="57"/>
      <c r="C3" s="57"/>
      <c r="D3" s="57"/>
      <c r="E3" s="388" t="s">
        <v>113</v>
      </c>
      <c r="F3" s="388"/>
      <c r="G3" s="388"/>
      <c r="H3" s="388"/>
      <c r="I3" s="388"/>
    </row>
    <row r="4" spans="1:9" ht="15.75" x14ac:dyDescent="0.25">
      <c r="A4" s="59" t="s">
        <v>27</v>
      </c>
      <c r="E4" s="401" t="s">
        <v>150</v>
      </c>
      <c r="F4" s="401"/>
      <c r="G4" s="401"/>
      <c r="H4" s="401"/>
      <c r="I4" s="401"/>
    </row>
    <row r="5" spans="1:9" ht="9.75" customHeight="1" x14ac:dyDescent="0.25">
      <c r="A5" s="59"/>
      <c r="E5" s="388" t="s">
        <v>113</v>
      </c>
      <c r="F5" s="388"/>
      <c r="G5" s="388"/>
      <c r="H5" s="388"/>
      <c r="I5" s="388"/>
    </row>
    <row r="6" spans="1:9" ht="19.5" x14ac:dyDescent="0.4">
      <c r="A6" s="60" t="s">
        <v>24</v>
      </c>
      <c r="E6" s="61" t="s">
        <v>151</v>
      </c>
      <c r="F6" s="62"/>
      <c r="G6" s="63" t="s">
        <v>39</v>
      </c>
      <c r="H6" s="64">
        <v>1015</v>
      </c>
    </row>
    <row r="7" spans="1:9" ht="8.25" customHeight="1" x14ac:dyDescent="0.4">
      <c r="A7" s="60"/>
      <c r="E7" s="388" t="s">
        <v>114</v>
      </c>
      <c r="F7" s="388"/>
      <c r="G7" s="388"/>
      <c r="H7" s="388"/>
      <c r="I7" s="388"/>
    </row>
    <row r="8" spans="1:9" ht="4.5" customHeight="1" x14ac:dyDescent="0.4">
      <c r="A8" s="60"/>
      <c r="E8" s="65"/>
      <c r="F8" s="65"/>
      <c r="G8" s="65"/>
      <c r="H8" s="63"/>
      <c r="I8" s="65"/>
    </row>
    <row r="9" spans="1:9" ht="30.75" customHeight="1" x14ac:dyDescent="0.2">
      <c r="F9" s="66"/>
    </row>
    <row r="10" spans="1:9" ht="18.75" x14ac:dyDescent="0.4">
      <c r="A10" s="67"/>
      <c r="B10" s="68"/>
      <c r="C10" s="68"/>
      <c r="D10" s="68"/>
      <c r="E10" s="69" t="s">
        <v>19</v>
      </c>
      <c r="F10" s="69" t="s">
        <v>22</v>
      </c>
      <c r="G10" s="70" t="s">
        <v>0</v>
      </c>
      <c r="H10" s="71" t="s">
        <v>17</v>
      </c>
      <c r="I10" s="71"/>
    </row>
    <row r="11" spans="1:9" ht="18.75" x14ac:dyDescent="0.4">
      <c r="A11" s="72"/>
      <c r="B11" s="72"/>
      <c r="C11" s="72"/>
      <c r="D11" s="72"/>
      <c r="E11" s="69" t="s">
        <v>20</v>
      </c>
      <c r="F11" s="69" t="s">
        <v>20</v>
      </c>
      <c r="G11" s="70" t="s">
        <v>18</v>
      </c>
      <c r="H11" s="73" t="s">
        <v>1</v>
      </c>
      <c r="I11" s="74" t="s">
        <v>16</v>
      </c>
    </row>
    <row r="12" spans="1:9" ht="15" x14ac:dyDescent="0.2">
      <c r="A12" s="72"/>
      <c r="B12" s="72"/>
      <c r="C12" s="72"/>
      <c r="D12" s="72"/>
      <c r="E12" s="69" t="s">
        <v>2</v>
      </c>
      <c r="F12" s="69" t="s">
        <v>2</v>
      </c>
      <c r="G12" s="75"/>
      <c r="H12" s="391" t="s">
        <v>299</v>
      </c>
      <c r="I12" s="391"/>
    </row>
    <row r="13" spans="1:9" ht="15" x14ac:dyDescent="0.2">
      <c r="A13" s="72"/>
      <c r="B13" s="72"/>
      <c r="C13" s="72"/>
      <c r="D13" s="72"/>
      <c r="E13" s="69"/>
      <c r="F13" s="69"/>
      <c r="G13" s="75"/>
      <c r="H13" s="25"/>
      <c r="I13" s="76"/>
    </row>
    <row r="14" spans="1:9" ht="18.75" x14ac:dyDescent="0.4">
      <c r="A14" s="77" t="s">
        <v>21</v>
      </c>
      <c r="B14" s="77"/>
      <c r="C14" s="78"/>
      <c r="D14" s="79"/>
      <c r="E14" s="80"/>
      <c r="F14" s="80"/>
      <c r="G14" s="81"/>
      <c r="H14" s="72"/>
      <c r="I14" s="72"/>
    </row>
    <row r="15" spans="1:9" ht="19.5" x14ac:dyDescent="0.4">
      <c r="A15" s="82" t="s">
        <v>3</v>
      </c>
      <c r="B15" s="77"/>
      <c r="C15" s="78"/>
      <c r="D15" s="79"/>
      <c r="E15" s="302">
        <v>4066000</v>
      </c>
      <c r="F15" s="303">
        <v>18013240</v>
      </c>
      <c r="G15" s="26">
        <f>H15+I15</f>
        <v>23237792.5</v>
      </c>
      <c r="H15" s="302">
        <v>23208709.16</v>
      </c>
      <c r="I15" s="302">
        <v>29083.34</v>
      </c>
    </row>
    <row r="16" spans="1:9" ht="16.5" x14ac:dyDescent="0.35">
      <c r="A16" s="2"/>
      <c r="B16" s="68"/>
      <c r="C16" s="68"/>
      <c r="D16" s="68"/>
      <c r="E16" s="83"/>
      <c r="F16" s="83"/>
      <c r="G16" s="83"/>
      <c r="H16" s="83"/>
      <c r="I16" s="83"/>
    </row>
    <row r="17" spans="1:9" ht="19.5" x14ac:dyDescent="0.4">
      <c r="A17" s="82" t="s">
        <v>4</v>
      </c>
      <c r="B17" s="3"/>
      <c r="C17" s="3"/>
      <c r="D17" s="3"/>
      <c r="E17" s="302">
        <v>4066000</v>
      </c>
      <c r="F17" s="303">
        <v>23251375</v>
      </c>
      <c r="G17" s="26">
        <f>H17+I17</f>
        <v>23322510.390000001</v>
      </c>
      <c r="H17" s="302">
        <v>23292822.390000001</v>
      </c>
      <c r="I17" s="302">
        <v>29688</v>
      </c>
    </row>
    <row r="18" spans="1:9" ht="18" x14ac:dyDescent="0.35">
      <c r="A18" s="2"/>
      <c r="B18" s="3"/>
      <c r="C18" s="3"/>
      <c r="D18" s="3"/>
      <c r="E18" s="26"/>
      <c r="F18" s="27"/>
      <c r="G18" s="26"/>
      <c r="H18" s="28"/>
      <c r="I18" s="28"/>
    </row>
    <row r="19" spans="1:9" ht="18" x14ac:dyDescent="0.35">
      <c r="A19" s="2"/>
      <c r="B19" s="3"/>
      <c r="C19" s="3"/>
      <c r="D19" s="3"/>
      <c r="E19" s="84"/>
      <c r="F19" s="84"/>
      <c r="G19" s="85"/>
      <c r="H19" s="1"/>
      <c r="I19" s="1"/>
    </row>
    <row r="20" spans="1:9" ht="19.5" x14ac:dyDescent="0.4">
      <c r="A20" s="86" t="s">
        <v>14</v>
      </c>
      <c r="B20" s="84"/>
      <c r="C20" s="84"/>
      <c r="D20" s="84"/>
      <c r="E20" s="84"/>
      <c r="F20" s="84"/>
      <c r="G20" s="87"/>
      <c r="H20" s="85"/>
      <c r="I20" s="85"/>
    </row>
    <row r="21" spans="1:9" ht="18" x14ac:dyDescent="0.35">
      <c r="A21" s="84"/>
      <c r="B21" s="84"/>
      <c r="C21" s="88" t="s">
        <v>115</v>
      </c>
      <c r="D21" s="84"/>
      <c r="E21" s="84"/>
      <c r="F21" s="84"/>
      <c r="G21" s="29">
        <f>H21+I21</f>
        <v>0</v>
      </c>
      <c r="H21" s="30">
        <v>0</v>
      </c>
      <c r="I21" s="30">
        <v>0</v>
      </c>
    </row>
    <row r="22" spans="1:9" ht="18" x14ac:dyDescent="0.35">
      <c r="A22" s="84"/>
      <c r="B22" s="84"/>
      <c r="C22" s="88"/>
      <c r="D22" s="84"/>
      <c r="E22" s="84"/>
      <c r="F22" s="84"/>
      <c r="G22" s="29"/>
      <c r="H22" s="30"/>
      <c r="I22" s="30"/>
    </row>
    <row r="23" spans="1:9" ht="22.5" x14ac:dyDescent="0.45">
      <c r="A23" s="89" t="s">
        <v>116</v>
      </c>
      <c r="B23" s="89"/>
      <c r="C23" s="90"/>
      <c r="D23" s="89"/>
      <c r="E23" s="89"/>
      <c r="F23" s="89"/>
      <c r="G23" s="91">
        <f>G17-G15-G21</f>
        <v>84717.890000000596</v>
      </c>
      <c r="H23" s="91">
        <f>H17-H15-H21</f>
        <v>84113.230000000447</v>
      </c>
      <c r="I23" s="91">
        <f>I17-I15-I21</f>
        <v>604.65999999999985</v>
      </c>
    </row>
    <row r="25" spans="1:9" x14ac:dyDescent="0.2">
      <c r="H25" s="92"/>
    </row>
    <row r="27" spans="1:9" ht="19.5" x14ac:dyDescent="0.4">
      <c r="A27" s="77" t="s">
        <v>5</v>
      </c>
      <c r="B27" s="77" t="s">
        <v>117</v>
      </c>
      <c r="C27" s="77"/>
      <c r="D27" s="3"/>
      <c r="E27" s="3"/>
      <c r="F27" s="72"/>
      <c r="G27" s="93">
        <f>SUM(G28:G30)</f>
        <v>84717.89</v>
      </c>
      <c r="H27" s="94"/>
      <c r="I27" s="95"/>
    </row>
    <row r="28" spans="1:9" ht="18.75" x14ac:dyDescent="0.4">
      <c r="A28" s="96"/>
      <c r="B28" s="96"/>
      <c r="C28" s="97" t="s">
        <v>28</v>
      </c>
      <c r="D28" s="98"/>
      <c r="E28" s="99"/>
      <c r="F28" s="92" t="s">
        <v>6</v>
      </c>
      <c r="G28" s="30">
        <v>8472</v>
      </c>
      <c r="H28" s="94"/>
      <c r="I28" s="95"/>
    </row>
    <row r="29" spans="1:9" ht="18.75" x14ac:dyDescent="0.4">
      <c r="A29" s="96"/>
      <c r="B29" s="96"/>
      <c r="C29" s="97"/>
      <c r="D29" s="98"/>
      <c r="E29" s="99"/>
      <c r="F29" s="92" t="s">
        <v>7</v>
      </c>
      <c r="G29" s="30">
        <v>76245.89</v>
      </c>
      <c r="H29" s="94"/>
      <c r="I29" s="95"/>
    </row>
    <row r="30" spans="1:9" ht="18.75" x14ac:dyDescent="0.4">
      <c r="A30" s="96"/>
      <c r="B30" s="96"/>
      <c r="C30" s="97" t="s">
        <v>29</v>
      </c>
      <c r="D30" s="98"/>
      <c r="E30" s="99"/>
      <c r="F30" s="92" t="s">
        <v>235</v>
      </c>
      <c r="G30" s="100">
        <v>0</v>
      </c>
      <c r="H30" s="101"/>
      <c r="I30" s="95"/>
    </row>
    <row r="31" spans="1:9" x14ac:dyDescent="0.2">
      <c r="A31" s="396"/>
      <c r="B31" s="397"/>
      <c r="C31" s="397"/>
      <c r="D31" s="397"/>
      <c r="E31" s="397"/>
      <c r="F31" s="397"/>
      <c r="G31" s="397"/>
      <c r="H31" s="397"/>
      <c r="I31" s="397"/>
    </row>
    <row r="32" spans="1:9" x14ac:dyDescent="0.2">
      <c r="A32" s="397"/>
      <c r="B32" s="397"/>
      <c r="C32" s="397"/>
      <c r="D32" s="397"/>
      <c r="E32" s="397"/>
      <c r="F32" s="397"/>
      <c r="G32" s="397"/>
      <c r="H32" s="397"/>
      <c r="I32" s="397"/>
    </row>
    <row r="33" spans="1:10" x14ac:dyDescent="0.2">
      <c r="A33" s="397"/>
      <c r="B33" s="397"/>
      <c r="C33" s="397"/>
      <c r="D33" s="397"/>
      <c r="E33" s="397"/>
      <c r="F33" s="397"/>
      <c r="G33" s="397"/>
      <c r="H33" s="397"/>
      <c r="I33" s="397"/>
    </row>
    <row r="34" spans="1:10" ht="19.5" x14ac:dyDescent="0.4">
      <c r="A34" s="77" t="s">
        <v>30</v>
      </c>
      <c r="B34" s="77" t="s">
        <v>31</v>
      </c>
      <c r="C34" s="77"/>
      <c r="D34" s="103"/>
      <c r="E34" s="81"/>
      <c r="F34" s="3"/>
      <c r="G34" s="104"/>
      <c r="H34" s="95"/>
      <c r="I34" s="95"/>
    </row>
    <row r="35" spans="1:10" ht="18.75" x14ac:dyDescent="0.4">
      <c r="A35" s="77"/>
      <c r="B35" s="77"/>
      <c r="C35" s="77"/>
      <c r="D35" s="103"/>
      <c r="F35" s="105" t="s">
        <v>119</v>
      </c>
      <c r="G35" s="106" t="s">
        <v>0</v>
      </c>
      <c r="H35" s="72"/>
      <c r="I35" s="107" t="s">
        <v>120</v>
      </c>
    </row>
    <row r="36" spans="1:10" ht="16.5" x14ac:dyDescent="0.35">
      <c r="A36" s="108" t="s">
        <v>32</v>
      </c>
      <c r="B36" s="109"/>
      <c r="C36" s="2"/>
      <c r="D36" s="109"/>
      <c r="E36" s="81"/>
      <c r="F36" s="110">
        <v>65000</v>
      </c>
      <c r="G36" s="110">
        <v>60256</v>
      </c>
      <c r="H36" s="305"/>
      <c r="I36" s="111">
        <f>G36/F36</f>
        <v>0.92701538461538457</v>
      </c>
    </row>
    <row r="37" spans="1:10" ht="16.5" x14ac:dyDescent="0.35">
      <c r="A37" s="108" t="s">
        <v>121</v>
      </c>
      <c r="B37" s="109"/>
      <c r="C37" s="2"/>
      <c r="D37" s="112"/>
      <c r="E37" s="112"/>
      <c r="F37" s="110">
        <v>195000</v>
      </c>
      <c r="G37" s="110">
        <v>222521.60000000001</v>
      </c>
      <c r="H37" s="305"/>
      <c r="I37" s="111">
        <f>G37/F37</f>
        <v>1.1411364102564103</v>
      </c>
    </row>
    <row r="38" spans="1:10" ht="16.5" x14ac:dyDescent="0.35">
      <c r="A38" s="108" t="s">
        <v>122</v>
      </c>
      <c r="B38" s="109"/>
      <c r="C38" s="2"/>
      <c r="D38" s="112"/>
      <c r="E38" s="112"/>
      <c r="F38" s="110">
        <v>0</v>
      </c>
      <c r="G38" s="110">
        <v>0</v>
      </c>
      <c r="H38" s="305"/>
      <c r="I38" s="114" t="s">
        <v>237</v>
      </c>
    </row>
    <row r="39" spans="1:10" ht="16.5" x14ac:dyDescent="0.35">
      <c r="A39" s="108" t="s">
        <v>232</v>
      </c>
      <c r="B39" s="109"/>
      <c r="C39" s="2"/>
      <c r="D39" s="81"/>
      <c r="E39" s="81"/>
      <c r="F39" s="110">
        <v>146000</v>
      </c>
      <c r="G39" s="110">
        <v>146000</v>
      </c>
      <c r="H39" s="305"/>
      <c r="I39" s="111">
        <f>G39/F39</f>
        <v>1</v>
      </c>
    </row>
    <row r="40" spans="1:10" ht="18" x14ac:dyDescent="0.35">
      <c r="A40" s="108" t="s">
        <v>233</v>
      </c>
      <c r="B40" s="115"/>
      <c r="C40" s="115"/>
      <c r="D40" s="81"/>
      <c r="E40" s="81"/>
      <c r="F40" s="116">
        <v>0</v>
      </c>
      <c r="G40" s="110">
        <v>0</v>
      </c>
      <c r="H40" s="305"/>
      <c r="I40" s="114" t="s">
        <v>237</v>
      </c>
    </row>
    <row r="41" spans="1:10" x14ac:dyDescent="0.2">
      <c r="A41" s="402" t="s">
        <v>303</v>
      </c>
      <c r="B41" s="398"/>
      <c r="C41" s="398"/>
      <c r="D41" s="398"/>
      <c r="E41" s="398"/>
      <c r="F41" s="398"/>
      <c r="G41" s="398"/>
      <c r="H41" s="398"/>
      <c r="I41" s="398"/>
      <c r="J41" s="58"/>
    </row>
    <row r="42" spans="1:10" x14ac:dyDescent="0.2">
      <c r="A42" s="247"/>
      <c r="B42" s="247"/>
      <c r="C42" s="247"/>
      <c r="D42" s="247"/>
      <c r="E42" s="247"/>
      <c r="F42" s="247"/>
      <c r="G42" s="247"/>
      <c r="H42" s="247"/>
      <c r="I42" s="247"/>
      <c r="J42" s="58"/>
    </row>
    <row r="43" spans="1:10" ht="19.5" thickBot="1" x14ac:dyDescent="0.45">
      <c r="A43" s="77" t="s">
        <v>11</v>
      </c>
      <c r="B43" s="77" t="s">
        <v>12</v>
      </c>
      <c r="C43" s="79"/>
      <c r="D43" s="81"/>
      <c r="E43" s="81"/>
      <c r="F43" s="118"/>
      <c r="G43" s="119"/>
      <c r="H43" s="394" t="s">
        <v>123</v>
      </c>
      <c r="I43" s="395"/>
    </row>
    <row r="44" spans="1:10" ht="18.75" thickTop="1" x14ac:dyDescent="0.35">
      <c r="A44" s="281"/>
      <c r="B44" s="282"/>
      <c r="C44" s="283"/>
      <c r="D44" s="282"/>
      <c r="E44" s="284" t="s">
        <v>297</v>
      </c>
      <c r="F44" s="285" t="s">
        <v>9</v>
      </c>
      <c r="G44" s="286" t="s">
        <v>10</v>
      </c>
      <c r="H44" s="287" t="s">
        <v>13</v>
      </c>
      <c r="I44" s="288" t="s">
        <v>124</v>
      </c>
    </row>
    <row r="45" spans="1:10" x14ac:dyDescent="0.2">
      <c r="A45" s="289"/>
      <c r="B45" s="290"/>
      <c r="C45" s="290"/>
      <c r="D45" s="290"/>
      <c r="E45" s="289"/>
      <c r="F45" s="390"/>
      <c r="G45" s="291"/>
      <c r="H45" s="292">
        <v>40908</v>
      </c>
      <c r="I45" s="293">
        <v>40908</v>
      </c>
    </row>
    <row r="46" spans="1:10" x14ac:dyDescent="0.2">
      <c r="A46" s="289"/>
      <c r="B46" s="290"/>
      <c r="C46" s="290"/>
      <c r="D46" s="290"/>
      <c r="E46" s="289"/>
      <c r="F46" s="390"/>
      <c r="G46" s="294"/>
      <c r="H46" s="294"/>
      <c r="I46" s="295"/>
    </row>
    <row r="47" spans="1:10" ht="13.5" thickBot="1" x14ac:dyDescent="0.25">
      <c r="A47" s="296"/>
      <c r="B47" s="297"/>
      <c r="C47" s="297"/>
      <c r="D47" s="297"/>
      <c r="E47" s="296"/>
      <c r="F47" s="298"/>
      <c r="G47" s="299"/>
      <c r="H47" s="299"/>
      <c r="I47" s="300"/>
    </row>
    <row r="48" spans="1:10" ht="13.5" thickTop="1" x14ac:dyDescent="0.2">
      <c r="A48" s="120"/>
      <c r="B48" s="121"/>
      <c r="C48" s="121" t="s">
        <v>6</v>
      </c>
      <c r="D48" s="121"/>
      <c r="E48" s="365">
        <v>16695</v>
      </c>
      <c r="F48" s="123">
        <v>13000</v>
      </c>
      <c r="G48" s="124">
        <v>0</v>
      </c>
      <c r="H48" s="124">
        <f>E48+F48-G48</f>
        <v>29695</v>
      </c>
      <c r="I48" s="125">
        <f>H48</f>
        <v>29695</v>
      </c>
    </row>
    <row r="49" spans="1:9" x14ac:dyDescent="0.2">
      <c r="A49" s="126"/>
      <c r="B49" s="127"/>
      <c r="C49" s="127" t="s">
        <v>8</v>
      </c>
      <c r="D49" s="127"/>
      <c r="E49" s="128">
        <v>76929.320000000007</v>
      </c>
      <c r="F49" s="129">
        <v>138313</v>
      </c>
      <c r="G49" s="130">
        <v>202330</v>
      </c>
      <c r="H49" s="130">
        <f>E49+F49-G49</f>
        <v>12912.320000000007</v>
      </c>
      <c r="I49" s="131">
        <v>111953.99</v>
      </c>
    </row>
    <row r="50" spans="1:9" x14ac:dyDescent="0.2">
      <c r="A50" s="126"/>
      <c r="B50" s="127"/>
      <c r="C50" s="127" t="s">
        <v>7</v>
      </c>
      <c r="D50" s="127"/>
      <c r="E50" s="128">
        <v>94873.76</v>
      </c>
      <c r="F50" s="129">
        <v>73292.600000000006</v>
      </c>
      <c r="G50" s="130">
        <v>0</v>
      </c>
      <c r="H50" s="130">
        <f t="shared" ref="H50:H51" si="0">E50+F50-G50</f>
        <v>168166.36</v>
      </c>
      <c r="I50" s="131">
        <f>H50</f>
        <v>168166.36</v>
      </c>
    </row>
    <row r="51" spans="1:9" x14ac:dyDescent="0.2">
      <c r="A51" s="126"/>
      <c r="B51" s="127"/>
      <c r="C51" s="127" t="s">
        <v>15</v>
      </c>
      <c r="D51" s="127"/>
      <c r="E51" s="128">
        <v>160329</v>
      </c>
      <c r="F51" s="129">
        <v>333798</v>
      </c>
      <c r="G51" s="130">
        <v>394480</v>
      </c>
      <c r="H51" s="130">
        <f t="shared" si="0"/>
        <v>99647</v>
      </c>
      <c r="I51" s="131">
        <f>H51</f>
        <v>99647</v>
      </c>
    </row>
    <row r="52" spans="1:9" ht="18.75" thickBot="1" x14ac:dyDescent="0.4">
      <c r="A52" s="132" t="s">
        <v>2</v>
      </c>
      <c r="B52" s="133"/>
      <c r="C52" s="133"/>
      <c r="D52" s="133"/>
      <c r="E52" s="134">
        <f>E48+E49+E50+E51</f>
        <v>348827.08</v>
      </c>
      <c r="F52" s="135">
        <f>F48+F49+F50+F51</f>
        <v>558403.6</v>
      </c>
      <c r="G52" s="135">
        <f>G48+G49+G50+G51</f>
        <v>596810</v>
      </c>
      <c r="H52" s="135">
        <f>H48+H49+H50+H51</f>
        <v>310420.68</v>
      </c>
      <c r="I52" s="136">
        <f>I48+I49+I50+I51</f>
        <v>409462.35</v>
      </c>
    </row>
    <row r="53" spans="1:9" ht="18.75" thickTop="1" x14ac:dyDescent="0.35">
      <c r="A53" s="137"/>
      <c r="B53" s="115"/>
      <c r="C53" s="115"/>
      <c r="D53" s="81"/>
      <c r="E53" s="81"/>
      <c r="F53" s="118"/>
      <c r="G53" s="119"/>
      <c r="H53" s="138"/>
      <c r="I53" s="138"/>
    </row>
    <row r="54" spans="1:9" ht="18" x14ac:dyDescent="0.35">
      <c r="A54" s="137"/>
      <c r="B54" s="115"/>
      <c r="C54" s="115"/>
      <c r="D54" s="81"/>
      <c r="E54" s="81"/>
      <c r="F54" s="118"/>
      <c r="G54" s="139"/>
      <c r="H54" s="140"/>
      <c r="I54" s="140"/>
    </row>
    <row r="55" spans="1:9" ht="18" x14ac:dyDescent="0.35">
      <c r="A55" s="141"/>
      <c r="B55" s="142"/>
      <c r="C55" s="142"/>
      <c r="D55" s="143"/>
      <c r="E55" s="143"/>
      <c r="F55" s="140"/>
      <c r="G55" s="140"/>
      <c r="H55" s="140"/>
      <c r="I55" s="140"/>
    </row>
    <row r="56" spans="1:9" x14ac:dyDescent="0.2">
      <c r="A56" s="144"/>
      <c r="B56" s="144"/>
      <c r="C56" s="144"/>
      <c r="D56" s="144"/>
      <c r="E56" s="144"/>
      <c r="F56" s="144"/>
      <c r="G56" s="144"/>
      <c r="H56" s="144"/>
      <c r="I56" s="144"/>
    </row>
    <row r="57" spans="1:9" x14ac:dyDescent="0.2">
      <c r="A57" s="144"/>
      <c r="B57" s="144"/>
      <c r="C57" s="144"/>
      <c r="D57" s="144"/>
      <c r="E57" s="144"/>
      <c r="F57" s="144"/>
      <c r="G57" s="144"/>
      <c r="H57" s="144"/>
      <c r="I57" s="144"/>
    </row>
  </sheetData>
  <mergeCells count="11">
    <mergeCell ref="A2:D2"/>
    <mergeCell ref="E2:I2"/>
    <mergeCell ref="E3:I3"/>
    <mergeCell ref="E4:I4"/>
    <mergeCell ref="H43:I43"/>
    <mergeCell ref="F45:F46"/>
    <mergeCell ref="E5:I5"/>
    <mergeCell ref="E7:I7"/>
    <mergeCell ref="H12:I12"/>
    <mergeCell ref="A31:I33"/>
    <mergeCell ref="A41:I41"/>
  </mergeCells>
  <phoneticPr fontId="10" type="noConversion"/>
  <printOptions horizontalCentered="1"/>
  <pageMargins left="0.78740157480314965" right="0" top="0.59055118110236227" bottom="0.39370078740157483" header="0.51181102362204722" footer="0.51181102362204722"/>
  <pageSetup paperSize="9" scale="85" firstPageNumber="294" orientation="portrait" useFirstPageNumber="1" r:id="rId1"/>
  <headerFooter alignWithMargins="0">
    <oddFooter>&amp;L&amp;"Arial,Kurzíva"&amp;9Zastupitelstvo Olomouckého kraje 29.6.2012
5.- Rozpočet Olomouckého kraje 2011-závěrečný účet 
Příloha č.14: Financování hospodaření příspěvkových organizací Olomouckého kraje&amp;R&amp;"Arial,Kurzíva"&amp;9Strana &amp;P (celkem 470)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2"/>
  <dimension ref="A1:J58"/>
  <sheetViews>
    <sheetView topLeftCell="A4" zoomScale="110" zoomScaleNormal="110" workbookViewId="0">
      <selection activeCell="H39" sqref="H39"/>
    </sheetView>
  </sheetViews>
  <sheetFormatPr defaultRowHeight="12.75" x14ac:dyDescent="0.2"/>
  <cols>
    <col min="1" max="1" width="7.5703125" style="55" customWidth="1"/>
    <col min="2" max="2" width="2.5703125" style="55" customWidth="1"/>
    <col min="3" max="3" width="8.42578125" style="55" customWidth="1"/>
    <col min="4" max="4" width="8.28515625" style="55" customWidth="1"/>
    <col min="5" max="5" width="14.7109375" style="55" customWidth="1"/>
    <col min="6" max="6" width="15.5703125" style="55" customWidth="1"/>
    <col min="7" max="8" width="14.7109375" style="55" customWidth="1"/>
    <col min="9" max="9" width="15.140625" style="55" customWidth="1"/>
    <col min="10" max="10" width="18.85546875" style="56" customWidth="1"/>
    <col min="11" max="11" width="16.7109375" style="56" customWidth="1"/>
    <col min="12" max="16384" width="9.140625" style="56"/>
  </cols>
  <sheetData>
    <row r="1" spans="1:9" ht="19.5" x14ac:dyDescent="0.4">
      <c r="A1" s="53" t="s">
        <v>26</v>
      </c>
      <c r="B1" s="54"/>
      <c r="C1" s="54"/>
      <c r="D1" s="54"/>
    </row>
    <row r="2" spans="1:9" ht="19.5" x14ac:dyDescent="0.4">
      <c r="A2" s="385" t="s">
        <v>112</v>
      </c>
      <c r="B2" s="385"/>
      <c r="C2" s="385"/>
      <c r="D2" s="385"/>
      <c r="E2" s="403" t="s">
        <v>107</v>
      </c>
      <c r="F2" s="403"/>
      <c r="G2" s="403"/>
      <c r="H2" s="403"/>
      <c r="I2" s="403"/>
    </row>
    <row r="3" spans="1:9" ht="9.75" customHeight="1" x14ac:dyDescent="0.4">
      <c r="A3" s="57"/>
      <c r="B3" s="57"/>
      <c r="C3" s="57"/>
      <c r="D3" s="57"/>
      <c r="E3" s="388" t="s">
        <v>113</v>
      </c>
      <c r="F3" s="388"/>
      <c r="G3" s="388"/>
      <c r="H3" s="388"/>
      <c r="I3" s="388"/>
    </row>
    <row r="4" spans="1:9" ht="15.75" x14ac:dyDescent="0.25">
      <c r="A4" s="59" t="s">
        <v>27</v>
      </c>
      <c r="E4" s="401" t="s">
        <v>152</v>
      </c>
      <c r="F4" s="401"/>
      <c r="G4" s="401"/>
      <c r="H4" s="401"/>
      <c r="I4" s="401"/>
    </row>
    <row r="5" spans="1:9" ht="9.75" customHeight="1" x14ac:dyDescent="0.25">
      <c r="A5" s="59"/>
      <c r="E5" s="388" t="s">
        <v>113</v>
      </c>
      <c r="F5" s="388"/>
      <c r="G5" s="388"/>
      <c r="H5" s="388"/>
      <c r="I5" s="388"/>
    </row>
    <row r="6" spans="1:9" ht="19.5" x14ac:dyDescent="0.4">
      <c r="A6" s="60" t="s">
        <v>24</v>
      </c>
      <c r="E6" s="61" t="s">
        <v>153</v>
      </c>
      <c r="F6" s="62"/>
      <c r="G6" s="63" t="s">
        <v>39</v>
      </c>
      <c r="H6" s="64">
        <v>1032</v>
      </c>
    </row>
    <row r="7" spans="1:9" ht="8.25" customHeight="1" x14ac:dyDescent="0.4">
      <c r="A7" s="60"/>
      <c r="E7" s="388" t="s">
        <v>114</v>
      </c>
      <c r="F7" s="388"/>
      <c r="G7" s="388"/>
      <c r="H7" s="388"/>
      <c r="I7" s="388"/>
    </row>
    <row r="8" spans="1:9" ht="3" customHeight="1" x14ac:dyDescent="0.4">
      <c r="A8" s="60"/>
      <c r="E8" s="65"/>
      <c r="F8" s="65"/>
      <c r="G8" s="65"/>
      <c r="H8" s="63"/>
      <c r="I8" s="65"/>
    </row>
    <row r="9" spans="1:9" ht="29.25" customHeight="1" x14ac:dyDescent="0.2">
      <c r="F9" s="66"/>
    </row>
    <row r="10" spans="1:9" ht="18.75" x14ac:dyDescent="0.4">
      <c r="A10" s="67"/>
      <c r="B10" s="68"/>
      <c r="C10" s="68"/>
      <c r="D10" s="68"/>
      <c r="E10" s="69" t="s">
        <v>19</v>
      </c>
      <c r="F10" s="69" t="s">
        <v>22</v>
      </c>
      <c r="G10" s="70" t="s">
        <v>0</v>
      </c>
      <c r="H10" s="71" t="s">
        <v>17</v>
      </c>
      <c r="I10" s="71"/>
    </row>
    <row r="11" spans="1:9" ht="18.75" x14ac:dyDescent="0.4">
      <c r="A11" s="72"/>
      <c r="B11" s="72"/>
      <c r="C11" s="72"/>
      <c r="D11" s="72"/>
      <c r="E11" s="69" t="s">
        <v>20</v>
      </c>
      <c r="F11" s="69" t="s">
        <v>20</v>
      </c>
      <c r="G11" s="70" t="s">
        <v>18</v>
      </c>
      <c r="H11" s="73" t="s">
        <v>1</v>
      </c>
      <c r="I11" s="74" t="s">
        <v>16</v>
      </c>
    </row>
    <row r="12" spans="1:9" ht="15" x14ac:dyDescent="0.2">
      <c r="A12" s="72"/>
      <c r="B12" s="72"/>
      <c r="C12" s="72"/>
      <c r="D12" s="72"/>
      <c r="E12" s="69" t="s">
        <v>2</v>
      </c>
      <c r="F12" s="69" t="s">
        <v>2</v>
      </c>
      <c r="G12" s="75"/>
      <c r="H12" s="391" t="s">
        <v>299</v>
      </c>
      <c r="I12" s="391"/>
    </row>
    <row r="13" spans="1:9" ht="15" x14ac:dyDescent="0.2">
      <c r="A13" s="72"/>
      <c r="B13" s="72"/>
      <c r="C13" s="72"/>
      <c r="D13" s="72"/>
      <c r="E13" s="69"/>
      <c r="F13" s="69"/>
      <c r="G13" s="75"/>
      <c r="H13" s="25"/>
      <c r="I13" s="76"/>
    </row>
    <row r="14" spans="1:9" ht="18.75" x14ac:dyDescent="0.4">
      <c r="A14" s="77" t="s">
        <v>21</v>
      </c>
      <c r="B14" s="77"/>
      <c r="C14" s="78"/>
      <c r="D14" s="79"/>
      <c r="E14" s="80"/>
      <c r="F14" s="80"/>
      <c r="G14" s="81"/>
      <c r="H14" s="72"/>
      <c r="I14" s="72"/>
    </row>
    <row r="15" spans="1:9" ht="19.5" x14ac:dyDescent="0.4">
      <c r="A15" s="82" t="s">
        <v>3</v>
      </c>
      <c r="B15" s="77"/>
      <c r="C15" s="78"/>
      <c r="D15" s="79"/>
      <c r="E15" s="302">
        <v>1164000</v>
      </c>
      <c r="F15" s="303">
        <v>9248042.9600000009</v>
      </c>
      <c r="G15" s="26">
        <f>H15+I15</f>
        <v>9217601.5600000005</v>
      </c>
      <c r="H15" s="302">
        <v>9217601.5600000005</v>
      </c>
      <c r="I15" s="302">
        <v>0</v>
      </c>
    </row>
    <row r="16" spans="1:9" ht="16.5" x14ac:dyDescent="0.35">
      <c r="A16" s="2"/>
      <c r="B16" s="68"/>
      <c r="C16" s="68"/>
      <c r="D16" s="68"/>
      <c r="E16" s="83"/>
      <c r="F16" s="83"/>
      <c r="G16" s="83"/>
      <c r="H16" s="83"/>
      <c r="I16" s="83"/>
    </row>
    <row r="17" spans="1:9" ht="19.5" x14ac:dyDescent="0.4">
      <c r="A17" s="82" t="s">
        <v>4</v>
      </c>
      <c r="B17" s="3"/>
      <c r="C17" s="3"/>
      <c r="D17" s="3"/>
      <c r="E17" s="302">
        <v>1164000</v>
      </c>
      <c r="F17" s="303">
        <v>9299549.8000000007</v>
      </c>
      <c r="G17" s="26">
        <f>H17+I17</f>
        <v>9327429.0199999996</v>
      </c>
      <c r="H17" s="302">
        <v>9326929.0199999996</v>
      </c>
      <c r="I17" s="302">
        <v>500</v>
      </c>
    </row>
    <row r="18" spans="1:9" ht="18" x14ac:dyDescent="0.35">
      <c r="A18" s="2"/>
      <c r="B18" s="3"/>
      <c r="C18" s="3"/>
      <c r="D18" s="3"/>
      <c r="E18" s="26"/>
      <c r="F18" s="27"/>
      <c r="G18" s="26"/>
      <c r="H18" s="28"/>
      <c r="I18" s="28"/>
    </row>
    <row r="19" spans="1:9" ht="18" x14ac:dyDescent="0.35">
      <c r="A19" s="2"/>
      <c r="B19" s="3"/>
      <c r="C19" s="3"/>
      <c r="D19" s="3"/>
      <c r="E19" s="84"/>
      <c r="F19" s="84"/>
      <c r="G19" s="85"/>
      <c r="H19" s="1"/>
      <c r="I19" s="1"/>
    </row>
    <row r="20" spans="1:9" ht="19.5" x14ac:dyDescent="0.4">
      <c r="A20" s="86" t="s">
        <v>14</v>
      </c>
      <c r="B20" s="84"/>
      <c r="C20" s="84"/>
      <c r="D20" s="84"/>
      <c r="E20" s="84"/>
      <c r="F20" s="84"/>
      <c r="G20" s="87"/>
      <c r="H20" s="85"/>
      <c r="I20" s="85"/>
    </row>
    <row r="21" spans="1:9" ht="18" x14ac:dyDescent="0.35">
      <c r="A21" s="84"/>
      <c r="B21" s="84"/>
      <c r="C21" s="88" t="s">
        <v>115</v>
      </c>
      <c r="D21" s="84"/>
      <c r="E21" s="84"/>
      <c r="F21" s="84"/>
      <c r="G21" s="29">
        <f>H21+I21</f>
        <v>0</v>
      </c>
      <c r="H21" s="30">
        <v>0</v>
      </c>
      <c r="I21" s="30">
        <v>0</v>
      </c>
    </row>
    <row r="22" spans="1:9" ht="18" x14ac:dyDescent="0.35">
      <c r="A22" s="84"/>
      <c r="B22" s="84"/>
      <c r="C22" s="88"/>
      <c r="D22" s="84"/>
      <c r="E22" s="84"/>
      <c r="F22" s="84"/>
      <c r="G22" s="29"/>
      <c r="H22" s="30"/>
      <c r="I22" s="30"/>
    </row>
    <row r="23" spans="1:9" ht="27.75" customHeight="1" x14ac:dyDescent="0.45">
      <c r="A23" s="89" t="s">
        <v>116</v>
      </c>
      <c r="B23" s="89"/>
      <c r="C23" s="90"/>
      <c r="D23" s="89"/>
      <c r="E23" s="89"/>
      <c r="F23" s="89"/>
      <c r="G23" s="91">
        <f>G17-G15-G21</f>
        <v>109827.45999999903</v>
      </c>
      <c r="H23" s="91">
        <f>H17-H15-H21</f>
        <v>109327.45999999903</v>
      </c>
      <c r="I23" s="91">
        <f>I17-I15-I21</f>
        <v>500</v>
      </c>
    </row>
    <row r="24" spans="1:9" ht="9" customHeight="1" x14ac:dyDescent="0.2"/>
    <row r="25" spans="1:9" ht="2.25" customHeight="1" x14ac:dyDescent="0.2">
      <c r="A25" s="399"/>
      <c r="B25" s="400"/>
      <c r="C25" s="400"/>
      <c r="D25" s="400"/>
      <c r="E25" s="400"/>
      <c r="F25" s="400"/>
      <c r="G25" s="400"/>
      <c r="H25" s="400"/>
      <c r="I25" s="400"/>
    </row>
    <row r="26" spans="1:9" x14ac:dyDescent="0.2">
      <c r="A26" s="400"/>
      <c r="B26" s="400"/>
      <c r="C26" s="400"/>
      <c r="D26" s="400"/>
      <c r="E26" s="400"/>
      <c r="F26" s="400"/>
      <c r="G26" s="400"/>
      <c r="H26" s="400"/>
      <c r="I26" s="400"/>
    </row>
    <row r="27" spans="1:9" x14ac:dyDescent="0.2">
      <c r="A27" s="400"/>
      <c r="B27" s="400"/>
      <c r="C27" s="400"/>
      <c r="D27" s="400"/>
      <c r="E27" s="400"/>
      <c r="F27" s="400"/>
      <c r="G27" s="400"/>
      <c r="H27" s="400"/>
      <c r="I27" s="400"/>
    </row>
    <row r="28" spans="1:9" ht="21.75" customHeight="1" x14ac:dyDescent="0.2">
      <c r="A28" s="172"/>
      <c r="B28" s="172"/>
      <c r="C28" s="172"/>
      <c r="D28" s="172"/>
      <c r="E28" s="172"/>
      <c r="F28" s="172"/>
      <c r="G28" s="172"/>
      <c r="H28" s="172"/>
      <c r="I28" s="172"/>
    </row>
    <row r="29" spans="1:9" ht="19.5" x14ac:dyDescent="0.4">
      <c r="A29" s="77" t="s">
        <v>5</v>
      </c>
      <c r="B29" s="77" t="s">
        <v>117</v>
      </c>
      <c r="C29" s="77"/>
      <c r="D29" s="3"/>
      <c r="E29" s="3"/>
      <c r="F29" s="72"/>
      <c r="G29" s="93">
        <f>SUM(G30:G32)</f>
        <v>109827.46</v>
      </c>
      <c r="H29" s="94"/>
      <c r="I29" s="95"/>
    </row>
    <row r="30" spans="1:9" ht="18.75" x14ac:dyDescent="0.4">
      <c r="A30" s="96"/>
      <c r="B30" s="96"/>
      <c r="C30" s="97" t="s">
        <v>28</v>
      </c>
      <c r="D30" s="98"/>
      <c r="E30" s="99"/>
      <c r="F30" s="92" t="s">
        <v>6</v>
      </c>
      <c r="G30" s="30">
        <v>0</v>
      </c>
      <c r="H30" s="94"/>
      <c r="I30" s="95"/>
    </row>
    <row r="31" spans="1:9" ht="18.75" x14ac:dyDescent="0.4">
      <c r="A31" s="96"/>
      <c r="B31" s="96"/>
      <c r="C31" s="97"/>
      <c r="D31" s="98"/>
      <c r="E31" s="99"/>
      <c r="F31" s="92" t="s">
        <v>7</v>
      </c>
      <c r="G31" s="30">
        <v>109827.46</v>
      </c>
      <c r="H31" s="94"/>
      <c r="I31" s="95"/>
    </row>
    <row r="32" spans="1:9" ht="18.75" x14ac:dyDescent="0.4">
      <c r="A32" s="96"/>
      <c r="B32" s="96"/>
      <c r="C32" s="97" t="s">
        <v>29</v>
      </c>
      <c r="D32" s="98"/>
      <c r="E32" s="99"/>
      <c r="F32" s="92" t="s">
        <v>235</v>
      </c>
      <c r="G32" s="100">
        <v>0</v>
      </c>
      <c r="H32" s="101"/>
      <c r="I32" s="95"/>
    </row>
    <row r="33" spans="1:10" ht="18.75" x14ac:dyDescent="0.4">
      <c r="A33" s="96"/>
      <c r="B33" s="96"/>
      <c r="C33" s="97"/>
      <c r="D33" s="98"/>
      <c r="E33" s="99"/>
      <c r="F33" s="92"/>
      <c r="G33" s="100"/>
      <c r="H33" s="101"/>
      <c r="I33" s="95"/>
    </row>
    <row r="34" spans="1:10" x14ac:dyDescent="0.2">
      <c r="A34" s="172"/>
      <c r="B34" s="172"/>
      <c r="C34" s="172"/>
      <c r="D34" s="172"/>
      <c r="E34" s="172"/>
      <c r="F34" s="172"/>
      <c r="G34" s="172"/>
      <c r="H34" s="172"/>
      <c r="I34" s="172"/>
    </row>
    <row r="35" spans="1:10" ht="19.5" x14ac:dyDescent="0.4">
      <c r="A35" s="77" t="s">
        <v>30</v>
      </c>
      <c r="B35" s="77" t="s">
        <v>31</v>
      </c>
      <c r="C35" s="77"/>
      <c r="D35" s="103"/>
      <c r="E35" s="81"/>
      <c r="F35" s="3"/>
      <c r="G35" s="104"/>
      <c r="H35" s="95"/>
      <c r="I35" s="95"/>
    </row>
    <row r="36" spans="1:10" ht="18.75" x14ac:dyDescent="0.4">
      <c r="A36" s="77"/>
      <c r="B36" s="77"/>
      <c r="C36" s="77"/>
      <c r="D36" s="103"/>
      <c r="F36" s="105" t="s">
        <v>119</v>
      </c>
      <c r="G36" s="106" t="s">
        <v>0</v>
      </c>
      <c r="H36" s="72"/>
      <c r="I36" s="107" t="s">
        <v>120</v>
      </c>
    </row>
    <row r="37" spans="1:10" ht="16.5" x14ac:dyDescent="0.35">
      <c r="A37" s="108" t="s">
        <v>32</v>
      </c>
      <c r="B37" s="109"/>
      <c r="C37" s="2"/>
      <c r="D37" s="109"/>
      <c r="E37" s="81"/>
      <c r="F37" s="110">
        <v>0</v>
      </c>
      <c r="G37" s="110">
        <v>0</v>
      </c>
      <c r="H37" s="305"/>
      <c r="I37" s="111" t="s">
        <v>237</v>
      </c>
    </row>
    <row r="38" spans="1:10" ht="16.5" x14ac:dyDescent="0.35">
      <c r="A38" s="108" t="s">
        <v>121</v>
      </c>
      <c r="B38" s="109"/>
      <c r="C38" s="2"/>
      <c r="D38" s="112"/>
      <c r="E38" s="112"/>
      <c r="F38" s="110">
        <v>221525</v>
      </c>
      <c r="G38" s="110">
        <v>218633.43</v>
      </c>
      <c r="H38" s="305"/>
      <c r="I38" s="111">
        <f>G38/F38</f>
        <v>0.98694698115336865</v>
      </c>
    </row>
    <row r="39" spans="1:10" ht="16.5" x14ac:dyDescent="0.35">
      <c r="A39" s="108" t="s">
        <v>122</v>
      </c>
      <c r="B39" s="109"/>
      <c r="C39" s="2"/>
      <c r="D39" s="112"/>
      <c r="E39" s="112"/>
      <c r="F39" s="110">
        <v>0</v>
      </c>
      <c r="G39" s="110">
        <v>0</v>
      </c>
      <c r="H39" s="305"/>
      <c r="I39" s="114" t="s">
        <v>237</v>
      </c>
    </row>
    <row r="40" spans="1:10" ht="16.5" x14ac:dyDescent="0.35">
      <c r="A40" s="108" t="s">
        <v>232</v>
      </c>
      <c r="B40" s="109"/>
      <c r="C40" s="2"/>
      <c r="D40" s="81"/>
      <c r="E40" s="81"/>
      <c r="F40" s="110">
        <v>166000</v>
      </c>
      <c r="G40" s="110">
        <v>166000</v>
      </c>
      <c r="H40" s="305"/>
      <c r="I40" s="111">
        <f>G40/F40</f>
        <v>1</v>
      </c>
    </row>
    <row r="41" spans="1:10" ht="18" x14ac:dyDescent="0.35">
      <c r="A41" s="176" t="s">
        <v>233</v>
      </c>
      <c r="B41" s="151"/>
      <c r="C41" s="151"/>
      <c r="D41" s="152"/>
      <c r="E41" s="152"/>
      <c r="F41" s="153">
        <v>0</v>
      </c>
      <c r="G41" s="154">
        <v>0</v>
      </c>
      <c r="H41" s="305"/>
      <c r="I41" s="114" t="s">
        <v>237</v>
      </c>
      <c r="J41" s="58"/>
    </row>
    <row r="42" spans="1:10" ht="15" customHeight="1" x14ac:dyDescent="0.2">
      <c r="A42" s="398"/>
      <c r="B42" s="398"/>
      <c r="C42" s="398"/>
      <c r="D42" s="398"/>
      <c r="E42" s="398"/>
      <c r="F42" s="398"/>
      <c r="G42" s="398"/>
      <c r="H42" s="398"/>
      <c r="I42" s="398"/>
    </row>
    <row r="43" spans="1:10" ht="15" customHeight="1" x14ac:dyDescent="0.2">
      <c r="A43" s="117"/>
      <c r="B43" s="117"/>
      <c r="C43" s="117"/>
      <c r="D43" s="117"/>
      <c r="E43" s="117"/>
      <c r="F43" s="117"/>
      <c r="G43" s="117"/>
      <c r="H43" s="117"/>
      <c r="I43" s="117"/>
    </row>
    <row r="44" spans="1:10" ht="19.5" thickBot="1" x14ac:dyDescent="0.45">
      <c r="A44" s="77" t="s">
        <v>11</v>
      </c>
      <c r="B44" s="77" t="s">
        <v>12</v>
      </c>
      <c r="C44" s="79"/>
      <c r="D44" s="81"/>
      <c r="E44" s="81"/>
      <c r="F44" s="118"/>
      <c r="G44" s="119"/>
      <c r="H44" s="394" t="s">
        <v>123</v>
      </c>
      <c r="I44" s="395"/>
    </row>
    <row r="45" spans="1:10" ht="18.75" thickTop="1" x14ac:dyDescent="0.35">
      <c r="A45" s="281"/>
      <c r="B45" s="282"/>
      <c r="C45" s="283"/>
      <c r="D45" s="282"/>
      <c r="E45" s="284" t="s">
        <v>297</v>
      </c>
      <c r="F45" s="285" t="s">
        <v>9</v>
      </c>
      <c r="G45" s="286" t="s">
        <v>10</v>
      </c>
      <c r="H45" s="287" t="s">
        <v>13</v>
      </c>
      <c r="I45" s="288" t="s">
        <v>124</v>
      </c>
    </row>
    <row r="46" spans="1:10" x14ac:dyDescent="0.2">
      <c r="A46" s="289"/>
      <c r="B46" s="290"/>
      <c r="C46" s="290"/>
      <c r="D46" s="290"/>
      <c r="E46" s="289"/>
      <c r="F46" s="390"/>
      <c r="G46" s="291"/>
      <c r="H46" s="292">
        <v>40908</v>
      </c>
      <c r="I46" s="293">
        <v>40908</v>
      </c>
    </row>
    <row r="47" spans="1:10" x14ac:dyDescent="0.2">
      <c r="A47" s="289"/>
      <c r="B47" s="290"/>
      <c r="C47" s="290"/>
      <c r="D47" s="290"/>
      <c r="E47" s="289"/>
      <c r="F47" s="390"/>
      <c r="G47" s="294"/>
      <c r="H47" s="294"/>
      <c r="I47" s="295"/>
    </row>
    <row r="48" spans="1:10" ht="13.5" thickBot="1" x14ac:dyDescent="0.25">
      <c r="A48" s="296"/>
      <c r="B48" s="297"/>
      <c r="C48" s="297"/>
      <c r="D48" s="297"/>
      <c r="E48" s="296"/>
      <c r="F48" s="298"/>
      <c r="G48" s="299"/>
      <c r="H48" s="299"/>
      <c r="I48" s="300"/>
    </row>
    <row r="49" spans="1:9" ht="13.5" thickTop="1" x14ac:dyDescent="0.2">
      <c r="A49" s="120"/>
      <c r="B49" s="121"/>
      <c r="C49" s="121" t="s">
        <v>6</v>
      </c>
      <c r="D49" s="121"/>
      <c r="E49" s="122">
        <v>4000</v>
      </c>
      <c r="F49" s="123">
        <v>10000</v>
      </c>
      <c r="G49" s="124">
        <v>0</v>
      </c>
      <c r="H49" s="124">
        <f>E49+F49-G49</f>
        <v>14000</v>
      </c>
      <c r="I49" s="125">
        <f>H49</f>
        <v>14000</v>
      </c>
    </row>
    <row r="50" spans="1:9" x14ac:dyDescent="0.2">
      <c r="A50" s="126"/>
      <c r="B50" s="127"/>
      <c r="C50" s="127" t="s">
        <v>8</v>
      </c>
      <c r="D50" s="127"/>
      <c r="E50" s="128">
        <v>90504.07</v>
      </c>
      <c r="F50" s="129">
        <v>56044</v>
      </c>
      <c r="G50" s="130">
        <v>55850</v>
      </c>
      <c r="H50" s="130">
        <f>E50+F50-G50</f>
        <v>90698.07</v>
      </c>
      <c r="I50" s="131">
        <v>63907.37</v>
      </c>
    </row>
    <row r="51" spans="1:9" x14ac:dyDescent="0.2">
      <c r="A51" s="126"/>
      <c r="B51" s="127"/>
      <c r="C51" s="127" t="s">
        <v>7</v>
      </c>
      <c r="D51" s="127"/>
      <c r="E51" s="128">
        <v>202953.2</v>
      </c>
      <c r="F51" s="129">
        <f>13928.65+51595.3</f>
        <v>65523.950000000004</v>
      </c>
      <c r="G51" s="130">
        <v>0</v>
      </c>
      <c r="H51" s="130">
        <f t="shared" ref="H51:H52" si="0">E51+F51-G51</f>
        <v>268477.15000000002</v>
      </c>
      <c r="I51" s="131">
        <f>H51</f>
        <v>268477.15000000002</v>
      </c>
    </row>
    <row r="52" spans="1:9" x14ac:dyDescent="0.2">
      <c r="A52" s="126"/>
      <c r="B52" s="127"/>
      <c r="C52" s="127" t="s">
        <v>15</v>
      </c>
      <c r="D52" s="127"/>
      <c r="E52" s="128">
        <v>127411.63</v>
      </c>
      <c r="F52" s="129">
        <v>218928.43</v>
      </c>
      <c r="G52" s="130">
        <v>240012.7</v>
      </c>
      <c r="H52" s="130">
        <f t="shared" si="0"/>
        <v>106327.35999999999</v>
      </c>
      <c r="I52" s="131">
        <f>H52</f>
        <v>106327.35999999999</v>
      </c>
    </row>
    <row r="53" spans="1:9" ht="18.75" thickBot="1" x14ac:dyDescent="0.4">
      <c r="A53" s="132" t="s">
        <v>2</v>
      </c>
      <c r="B53" s="133"/>
      <c r="C53" s="133"/>
      <c r="D53" s="133"/>
      <c r="E53" s="134">
        <f>E49+E50+E51+E52</f>
        <v>424868.9</v>
      </c>
      <c r="F53" s="135">
        <f>F49+F50+F51+F52</f>
        <v>350496.38</v>
      </c>
      <c r="G53" s="135">
        <f>G49+G50+G51+G52</f>
        <v>295862.7</v>
      </c>
      <c r="H53" s="135">
        <f>H49+H50+H51+H52</f>
        <v>479502.58</v>
      </c>
      <c r="I53" s="136">
        <f>I49+I50+I51+I52</f>
        <v>452711.88</v>
      </c>
    </row>
    <row r="54" spans="1:9" ht="18.75" thickTop="1" x14ac:dyDescent="0.35">
      <c r="A54" s="137"/>
      <c r="B54" s="115"/>
      <c r="C54" s="115"/>
      <c r="D54" s="81"/>
      <c r="E54" s="81"/>
      <c r="F54" s="118"/>
      <c r="G54" s="119"/>
      <c r="H54" s="138"/>
      <c r="I54" s="138"/>
    </row>
    <row r="55" spans="1:9" ht="18" x14ac:dyDescent="0.35">
      <c r="A55" s="137"/>
      <c r="B55" s="115"/>
      <c r="C55" s="115"/>
      <c r="D55" s="81"/>
      <c r="E55" s="81"/>
      <c r="F55" s="118"/>
      <c r="G55" s="139"/>
      <c r="H55" s="140"/>
      <c r="I55" s="140"/>
    </row>
    <row r="56" spans="1:9" ht="18" x14ac:dyDescent="0.35">
      <c r="A56" s="141"/>
      <c r="B56" s="142"/>
      <c r="C56" s="142"/>
      <c r="D56" s="143"/>
      <c r="E56" s="143"/>
      <c r="F56" s="140"/>
      <c r="G56" s="140"/>
      <c r="H56" s="140"/>
      <c r="I56" s="140"/>
    </row>
    <row r="57" spans="1:9" x14ac:dyDescent="0.2">
      <c r="A57" s="144"/>
      <c r="B57" s="144"/>
      <c r="C57" s="144"/>
      <c r="D57" s="144"/>
      <c r="E57" s="144"/>
      <c r="F57" s="144"/>
      <c r="G57" s="144"/>
      <c r="H57" s="144"/>
      <c r="I57" s="144"/>
    </row>
    <row r="58" spans="1:9" x14ac:dyDescent="0.2">
      <c r="A58" s="144"/>
      <c r="B58" s="144"/>
      <c r="C58" s="144"/>
      <c r="D58" s="144"/>
      <c r="E58" s="144"/>
      <c r="F58" s="144"/>
      <c r="G58" s="144"/>
      <c r="H58" s="144"/>
      <c r="I58" s="144"/>
    </row>
  </sheetData>
  <mergeCells count="11">
    <mergeCell ref="A2:D2"/>
    <mergeCell ref="E2:I2"/>
    <mergeCell ref="E3:I3"/>
    <mergeCell ref="E4:I4"/>
    <mergeCell ref="H44:I44"/>
    <mergeCell ref="F46:F47"/>
    <mergeCell ref="E5:I5"/>
    <mergeCell ref="E7:I7"/>
    <mergeCell ref="H12:I12"/>
    <mergeCell ref="A25:I27"/>
    <mergeCell ref="A42:I42"/>
  </mergeCells>
  <phoneticPr fontId="10" type="noConversion"/>
  <printOptions horizontalCentered="1"/>
  <pageMargins left="0.78740157480314965" right="0" top="0.59055118110236227" bottom="0.39370078740157483" header="0.51181102362204722" footer="0.51181102362204722"/>
  <pageSetup paperSize="9" scale="85" firstPageNumber="295" orientation="portrait" useFirstPageNumber="1" r:id="rId1"/>
  <headerFooter alignWithMargins="0">
    <oddFooter>&amp;L&amp;"Arial,Kurzíva"&amp;9Zastupitelstvo Olomouckého kraje 29.6.2012
5.- Rozpočet Olomouckého kraje 2011-závěrečný účet 
Příloha č.14: Financování hospodaření příspěvkových organizací Olomouckého kraje&amp;R&amp;"Arial,Kurzíva"&amp;9Strana &amp;P (celkem 470)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46</vt:i4>
      </vt:variant>
      <vt:variant>
        <vt:lpstr>Pojmenované oblasti</vt:lpstr>
      </vt:variant>
      <vt:variant>
        <vt:i4>24</vt:i4>
      </vt:variant>
    </vt:vector>
  </HeadingPairs>
  <TitlesOfParts>
    <vt:vector size="70" baseType="lpstr">
      <vt:lpstr>Rekapitulace </vt:lpstr>
      <vt:lpstr>1000</vt:lpstr>
      <vt:lpstr>1001</vt:lpstr>
      <vt:lpstr>1010</vt:lpstr>
      <vt:lpstr>1012</vt:lpstr>
      <vt:lpstr>1013</vt:lpstr>
      <vt:lpstr>1014</vt:lpstr>
      <vt:lpstr>1015</vt:lpstr>
      <vt:lpstr>1032</vt:lpstr>
      <vt:lpstr>1033</vt:lpstr>
      <vt:lpstr>1034</vt:lpstr>
      <vt:lpstr>1044</vt:lpstr>
      <vt:lpstr>1100</vt:lpstr>
      <vt:lpstr>1101</vt:lpstr>
      <vt:lpstr>1102</vt:lpstr>
      <vt:lpstr>1103</vt:lpstr>
      <vt:lpstr>1104</vt:lpstr>
      <vt:lpstr>1105</vt:lpstr>
      <vt:lpstr>1120</vt:lpstr>
      <vt:lpstr>1121</vt:lpstr>
      <vt:lpstr>1122</vt:lpstr>
      <vt:lpstr>1123</vt:lpstr>
      <vt:lpstr>1124</vt:lpstr>
      <vt:lpstr>1150</vt:lpstr>
      <vt:lpstr>1160</vt:lpstr>
      <vt:lpstr>1170</vt:lpstr>
      <vt:lpstr>1200</vt:lpstr>
      <vt:lpstr>1201</vt:lpstr>
      <vt:lpstr>1202</vt:lpstr>
      <vt:lpstr>1204</vt:lpstr>
      <vt:lpstr>1205</vt:lpstr>
      <vt:lpstr>1206</vt:lpstr>
      <vt:lpstr>1207</vt:lpstr>
      <vt:lpstr>1208</vt:lpstr>
      <vt:lpstr>1300</vt:lpstr>
      <vt:lpstr>1301</vt:lpstr>
      <vt:lpstr>1302</vt:lpstr>
      <vt:lpstr>1303</vt:lpstr>
      <vt:lpstr>1304</vt:lpstr>
      <vt:lpstr>1316</vt:lpstr>
      <vt:lpstr>1350</vt:lpstr>
      <vt:lpstr>1351</vt:lpstr>
      <vt:lpstr>1352</vt:lpstr>
      <vt:lpstr>1400</vt:lpstr>
      <vt:lpstr>1420</vt:lpstr>
      <vt:lpstr>1450</vt:lpstr>
      <vt:lpstr>'Rekapitulace '!Názvy_tisku</vt:lpstr>
      <vt:lpstr>'1010'!Oblast_tisku</vt:lpstr>
      <vt:lpstr>'1012'!Oblast_tisku</vt:lpstr>
      <vt:lpstr>'1014'!Oblast_tisku</vt:lpstr>
      <vt:lpstr>'1100'!Oblast_tisku</vt:lpstr>
      <vt:lpstr>'1101'!Oblast_tisku</vt:lpstr>
      <vt:lpstr>'1103'!Oblast_tisku</vt:lpstr>
      <vt:lpstr>'1104'!Oblast_tisku</vt:lpstr>
      <vt:lpstr>'1121'!Oblast_tisku</vt:lpstr>
      <vt:lpstr>'1122'!Oblast_tisku</vt:lpstr>
      <vt:lpstr>'1150'!Oblast_tisku</vt:lpstr>
      <vt:lpstr>'1170'!Oblast_tisku</vt:lpstr>
      <vt:lpstr>'1202'!Oblast_tisku</vt:lpstr>
      <vt:lpstr>'1204'!Oblast_tisku</vt:lpstr>
      <vt:lpstr>'1205'!Oblast_tisku</vt:lpstr>
      <vt:lpstr>'1206'!Oblast_tisku</vt:lpstr>
      <vt:lpstr>'1207'!Oblast_tisku</vt:lpstr>
      <vt:lpstr>'1300'!Oblast_tisku</vt:lpstr>
      <vt:lpstr>'1350'!Oblast_tisku</vt:lpstr>
      <vt:lpstr>'1352'!Oblast_tisku</vt:lpstr>
      <vt:lpstr>'1400'!Oblast_tisku</vt:lpstr>
      <vt:lpstr>'1420'!Oblast_tisku</vt:lpstr>
      <vt:lpstr>'1450'!Oblast_tisku</vt:lpstr>
      <vt:lpstr>'Rekapitulace '!Oblast_tisku</vt:lpstr>
    </vt:vector>
  </TitlesOfParts>
  <Company>Krajský úřad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Balabuch Petr, Ing.</dc:creator>
  <cp:lastModifiedBy>Balabuchová Jana</cp:lastModifiedBy>
  <cp:lastPrinted>2012-06-04T12:49:52Z</cp:lastPrinted>
  <dcterms:created xsi:type="dcterms:W3CDTF">2002-03-27T12:20:37Z</dcterms:created>
  <dcterms:modified xsi:type="dcterms:W3CDTF">2012-06-04T12:50:00Z</dcterms:modified>
</cp:coreProperties>
</file>