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5" yWindow="5265" windowWidth="15480" windowHeight="6045" tabRatio="878"/>
  </bookViews>
  <sheets>
    <sheet name="Sumář celkem" sheetId="11" r:id="rId1"/>
    <sheet name="celkem ORJ - 10" sheetId="12" r:id="rId2"/>
    <sheet name="PO - okres Olomouc" sheetId="13" r:id="rId3"/>
    <sheet name="PO - okres Prostějov" sheetId="14" r:id="rId4"/>
    <sheet name="PO - okres Jeseník" sheetId="15" r:id="rId5"/>
    <sheet name="PO - okres Šumperk" sheetId="16" r:id="rId6"/>
    <sheet name="PO - okres Přerov" sheetId="17" r:id="rId7"/>
    <sheet name="celkem ORJ - 12" sheetId="18" r:id="rId8"/>
    <sheet name="PO - doprava" sheetId="19" r:id="rId9"/>
    <sheet name="Celkem ORJ 13" sheetId="5" r:id="rId10"/>
    <sheet name="PO - kultura" sheetId="4" r:id="rId11"/>
    <sheet name="Celkem ORJ - 11" sheetId="7" r:id="rId12"/>
    <sheet name="PO - sociálníci" sheetId="6" r:id="rId13"/>
    <sheet name="Celkem ORJ - 14" sheetId="8" r:id="rId14"/>
    <sheet name="PO - zdravotnictví" sheetId="10" r:id="rId15"/>
  </sheets>
  <definedNames>
    <definedName name="_xlnm.Print_Titles" localSheetId="4">'PO - okres Jeseník'!$1:$13</definedName>
    <definedName name="_xlnm.Print_Titles" localSheetId="2">'PO - okres Olomouc'!$1:$13</definedName>
    <definedName name="_xlnm.Print_Titles" localSheetId="3">'PO - okres Prostějov'!$1:$13</definedName>
    <definedName name="_xlnm.Print_Titles" localSheetId="6">'PO - okres Přerov'!$1:$13</definedName>
    <definedName name="_xlnm.Print_Titles" localSheetId="5">'PO - okres Šumperk'!$1:$13</definedName>
    <definedName name="_xlnm.Print_Area" localSheetId="7">'celkem ORJ - 12'!$A$1:$N$43</definedName>
    <definedName name="_xlnm.Print_Area" localSheetId="9">'Celkem ORJ 13'!$B$1:$N$58</definedName>
  </definedNames>
  <calcPr calcId="145621"/>
</workbook>
</file>

<file path=xl/calcChain.xml><?xml version="1.0" encoding="utf-8"?>
<calcChain xmlns="http://schemas.openxmlformats.org/spreadsheetml/2006/main">
  <c r="W13" i="11" l="1"/>
  <c r="W19" i="11"/>
  <c r="W23" i="11"/>
  <c r="W22" i="11"/>
  <c r="W30" i="11"/>
  <c r="W28" i="11"/>
  <c r="W26" i="11"/>
  <c r="X22" i="11"/>
  <c r="W38" i="11" l="1"/>
  <c r="W37" i="11"/>
  <c r="W36" i="11"/>
  <c r="X35" i="11"/>
  <c r="W35" i="11"/>
  <c r="W32" i="11"/>
  <c r="W31" i="11"/>
  <c r="W29" i="11"/>
  <c r="W27" i="11"/>
  <c r="X26" i="11"/>
  <c r="V26" i="11" s="1"/>
  <c r="W20" i="11"/>
  <c r="X19" i="11"/>
  <c r="W17" i="11"/>
  <c r="X13" i="11"/>
  <c r="X12" i="11" s="1"/>
  <c r="X11" i="11" s="1"/>
  <c r="W16" i="11"/>
  <c r="W15" i="11"/>
  <c r="W14" i="11"/>
  <c r="U38" i="11"/>
  <c r="T38" i="11"/>
  <c r="T37" i="11"/>
  <c r="T36" i="11"/>
  <c r="U35" i="11"/>
  <c r="T35" i="11"/>
  <c r="T32" i="11"/>
  <c r="T31" i="11"/>
  <c r="T30" i="11"/>
  <c r="T29" i="11"/>
  <c r="T28" i="11"/>
  <c r="T27" i="11"/>
  <c r="U26" i="11"/>
  <c r="T26" i="11"/>
  <c r="U22" i="11"/>
  <c r="T23" i="11"/>
  <c r="T22" i="11"/>
  <c r="U19" i="11"/>
  <c r="T20" i="11"/>
  <c r="T19" i="11"/>
  <c r="U13" i="11"/>
  <c r="T17" i="11"/>
  <c r="T16" i="11"/>
  <c r="T15" i="11"/>
  <c r="T14" i="11"/>
  <c r="T13" i="11"/>
  <c r="X38" i="11"/>
  <c r="V38" i="11"/>
  <c r="V37" i="11"/>
  <c r="V36" i="11"/>
  <c r="X34" i="11"/>
  <c r="X33" i="11" s="1"/>
  <c r="V32" i="11"/>
  <c r="V31" i="11"/>
  <c r="V30" i="11"/>
  <c r="V29" i="11"/>
  <c r="V28" i="11"/>
  <c r="V27" i="11"/>
  <c r="X25" i="11"/>
  <c r="X24" i="11" s="1"/>
  <c r="W25" i="11"/>
  <c r="V25" i="11" s="1"/>
  <c r="V23" i="11"/>
  <c r="X21" i="11"/>
  <c r="V20" i="11"/>
  <c r="X18" i="11"/>
  <c r="V17" i="11"/>
  <c r="V16" i="11"/>
  <c r="V15" i="11"/>
  <c r="V14" i="11"/>
  <c r="V13" i="11"/>
  <c r="S38" i="11"/>
  <c r="S37" i="11"/>
  <c r="S36" i="11"/>
  <c r="S35" i="11"/>
  <c r="U34" i="11"/>
  <c r="U33" i="11" s="1"/>
  <c r="T34" i="11"/>
  <c r="S34" i="11" s="1"/>
  <c r="S32" i="11"/>
  <c r="S31" i="11"/>
  <c r="S30" i="11"/>
  <c r="S29" i="11"/>
  <c r="S28" i="11"/>
  <c r="S27" i="11"/>
  <c r="U25" i="11"/>
  <c r="U24" i="11" s="1"/>
  <c r="S26" i="11"/>
  <c r="T25" i="11"/>
  <c r="S25" i="11" s="1"/>
  <c r="S24" i="11" s="1"/>
  <c r="S23" i="11"/>
  <c r="S22" i="11"/>
  <c r="U21" i="11"/>
  <c r="S20" i="11"/>
  <c r="S19" i="11"/>
  <c r="U18" i="11"/>
  <c r="S17" i="11"/>
  <c r="S16" i="11"/>
  <c r="S15" i="11"/>
  <c r="S14" i="11"/>
  <c r="S13" i="11"/>
  <c r="U12" i="11"/>
  <c r="U11" i="11" s="1"/>
  <c r="P38" i="11"/>
  <c r="P37" i="11"/>
  <c r="P36" i="11"/>
  <c r="P35" i="11"/>
  <c r="R34" i="11"/>
  <c r="Q34" i="11"/>
  <c r="P34" i="11" s="1"/>
  <c r="R33" i="11"/>
  <c r="P32" i="11"/>
  <c r="P31" i="11"/>
  <c r="P30" i="11"/>
  <c r="Q29" i="11"/>
  <c r="P29" i="11" s="1"/>
  <c r="P28" i="11"/>
  <c r="P27" i="11"/>
  <c r="R25" i="11"/>
  <c r="R24" i="11" s="1"/>
  <c r="P26" i="11"/>
  <c r="Q25" i="11"/>
  <c r="P23" i="11"/>
  <c r="P22" i="11"/>
  <c r="R21" i="11"/>
  <c r="P20" i="11"/>
  <c r="P19" i="11"/>
  <c r="R18" i="11"/>
  <c r="P17" i="11"/>
  <c r="P16" i="11"/>
  <c r="P15" i="11"/>
  <c r="P14" i="11"/>
  <c r="P13" i="11"/>
  <c r="R12" i="11"/>
  <c r="R11" i="11" s="1"/>
  <c r="V35" i="11" l="1"/>
  <c r="V24" i="11"/>
  <c r="V22" i="11"/>
  <c r="V19" i="11"/>
  <c r="T33" i="11"/>
  <c r="S33" i="11" s="1"/>
  <c r="T24" i="11"/>
  <c r="Q33" i="11"/>
  <c r="P33" i="11" s="1"/>
  <c r="X39" i="11"/>
  <c r="W12" i="11"/>
  <c r="W18" i="11"/>
  <c r="V18" i="11" s="1"/>
  <c r="W21" i="11"/>
  <c r="V21" i="11" s="1"/>
  <c r="W24" i="11"/>
  <c r="W34" i="11"/>
  <c r="U39" i="11"/>
  <c r="T12" i="11"/>
  <c r="T18" i="11"/>
  <c r="S18" i="11" s="1"/>
  <c r="T21" i="11"/>
  <c r="S21" i="11" s="1"/>
  <c r="P25" i="11"/>
  <c r="P24" i="11" s="1"/>
  <c r="R39" i="11"/>
  <c r="Q12" i="11"/>
  <c r="Q11" i="11" s="1"/>
  <c r="Q18" i="11"/>
  <c r="P18" i="11" s="1"/>
  <c r="Q21" i="11"/>
  <c r="P21" i="11" s="1"/>
  <c r="Q24" i="11"/>
  <c r="O28" i="5"/>
  <c r="AI14" i="4"/>
  <c r="Y21" i="4"/>
  <c r="U17" i="4"/>
  <c r="U16" i="4"/>
  <c r="U15" i="4"/>
  <c r="U14" i="4"/>
  <c r="U13" i="4"/>
  <c r="V34" i="11" l="1"/>
  <c r="W33" i="11"/>
  <c r="V12" i="11"/>
  <c r="W11" i="11"/>
  <c r="V11" i="11" s="1"/>
  <c r="T11" i="11"/>
  <c r="S11" i="11" s="1"/>
  <c r="S39" i="11" s="1"/>
  <c r="S12" i="11"/>
  <c r="P12" i="11"/>
  <c r="P11" i="11"/>
  <c r="P39" i="11" s="1"/>
  <c r="Q15" i="19"/>
  <c r="Q16" i="19" s="1"/>
  <c r="V33" i="11" l="1"/>
  <c r="V39" i="11" s="1"/>
  <c r="W39" i="11"/>
  <c r="T39" i="11"/>
  <c r="Q39" i="11"/>
  <c r="P14" i="15"/>
  <c r="T15" i="15"/>
  <c r="S15" i="15"/>
  <c r="R15" i="15"/>
  <c r="Q15" i="15"/>
  <c r="P15" i="15" s="1"/>
  <c r="J16" i="12"/>
  <c r="J15" i="12"/>
  <c r="R47" i="13" l="1"/>
  <c r="P14" i="13"/>
  <c r="D19" i="12"/>
  <c r="AF46" i="6" l="1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5" i="6"/>
  <c r="AF24" i="6"/>
  <c r="AF23" i="6"/>
  <c r="AF22" i="6"/>
  <c r="AF21" i="6"/>
  <c r="AF20" i="6"/>
  <c r="AF19" i="6"/>
  <c r="AF18" i="6"/>
  <c r="AF17" i="6"/>
  <c r="AF16" i="6"/>
  <c r="AF15" i="6"/>
  <c r="AF13" i="6"/>
  <c r="AF14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3" i="6"/>
  <c r="AE14" i="6"/>
  <c r="AD47" i="6"/>
  <c r="AC47" i="6"/>
  <c r="AB47" i="6"/>
  <c r="AA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47" i="6" s="1"/>
  <c r="AI21" i="4" l="1"/>
  <c r="AH21" i="4"/>
  <c r="U21" i="4" l="1"/>
  <c r="T13" i="4" l="1"/>
  <c r="T21" i="4" l="1"/>
  <c r="T20" i="4"/>
  <c r="T19" i="4"/>
  <c r="T18" i="4"/>
  <c r="T17" i="4"/>
  <c r="T16" i="4"/>
  <c r="T15" i="4"/>
  <c r="T14" i="4"/>
  <c r="AL19" i="4"/>
  <c r="AL16" i="4"/>
  <c r="AL15" i="4"/>
  <c r="AL14" i="4"/>
  <c r="AH34" i="4"/>
  <c r="AH33" i="4"/>
  <c r="AH32" i="4"/>
  <c r="AH31" i="4"/>
  <c r="AH19" i="4"/>
  <c r="AH16" i="4"/>
  <c r="AH15" i="4"/>
  <c r="AH14" i="4"/>
  <c r="AI19" i="4"/>
  <c r="AH18" i="4"/>
  <c r="AJ18" i="4" s="1"/>
  <c r="AH20" i="4"/>
  <c r="AJ22" i="4"/>
  <c r="AJ20" i="4"/>
  <c r="AJ19" i="4"/>
  <c r="AJ17" i="4"/>
  <c r="AJ16" i="4"/>
  <c r="AJ15" i="4"/>
  <c r="AJ14" i="4"/>
  <c r="AI23" i="4"/>
  <c r="AI16" i="4"/>
  <c r="AI15" i="4"/>
  <c r="AI13" i="4"/>
  <c r="AH13" i="4"/>
  <c r="AH23" i="4" l="1"/>
  <c r="AJ23" i="4" s="1"/>
  <c r="AJ21" i="4"/>
  <c r="K38" i="11"/>
  <c r="H38" i="11"/>
  <c r="E38" i="11"/>
  <c r="J38" i="11" l="1"/>
  <c r="G38" i="11"/>
  <c r="D38" i="11"/>
  <c r="N16" i="18" l="1"/>
  <c r="N15" i="18"/>
  <c r="N14" i="18"/>
  <c r="N13" i="18"/>
  <c r="N12" i="18"/>
  <c r="N10" i="18"/>
  <c r="N21" i="12"/>
  <c r="N19" i="12"/>
  <c r="N17" i="12"/>
  <c r="N16" i="12"/>
  <c r="N15" i="12"/>
  <c r="N14" i="12"/>
  <c r="N13" i="12"/>
  <c r="N12" i="12"/>
  <c r="N23" i="11"/>
  <c r="K13" i="11"/>
  <c r="G16" i="11"/>
  <c r="D16" i="11"/>
  <c r="F13" i="19"/>
  <c r="K13" i="19"/>
  <c r="P13" i="19"/>
  <c r="G14" i="19"/>
  <c r="H14" i="19"/>
  <c r="I14" i="19"/>
  <c r="J14" i="19"/>
  <c r="L14" i="19"/>
  <c r="M14" i="19"/>
  <c r="N14" i="19"/>
  <c r="O14" i="19"/>
  <c r="Q14" i="19"/>
  <c r="R14" i="19"/>
  <c r="R17" i="19" s="1"/>
  <c r="J14" i="18" s="1"/>
  <c r="M14" i="18" s="1"/>
  <c r="L14" i="18" s="1"/>
  <c r="S14" i="19"/>
  <c r="T14" i="19"/>
  <c r="F15" i="19"/>
  <c r="L15" i="19"/>
  <c r="K15" i="19"/>
  <c r="P15" i="19"/>
  <c r="G16" i="19"/>
  <c r="H16" i="19"/>
  <c r="I16" i="19"/>
  <c r="J16" i="19"/>
  <c r="L16" i="19"/>
  <c r="M16" i="19"/>
  <c r="N16" i="19"/>
  <c r="O16" i="19"/>
  <c r="R16" i="19"/>
  <c r="S16" i="19"/>
  <c r="T16" i="19"/>
  <c r="G17" i="19"/>
  <c r="D12" i="18" s="1"/>
  <c r="H17" i="19"/>
  <c r="I17" i="19"/>
  <c r="J17" i="19"/>
  <c r="L17" i="19"/>
  <c r="G12" i="18" s="1"/>
  <c r="M17" i="19"/>
  <c r="N17" i="19"/>
  <c r="O17" i="19"/>
  <c r="Q17" i="19"/>
  <c r="J12" i="18" s="1"/>
  <c r="S17" i="19"/>
  <c r="J13" i="18" s="1"/>
  <c r="T17" i="19"/>
  <c r="J15" i="18" s="1"/>
  <c r="M15" i="18" s="1"/>
  <c r="L15" i="18" s="1"/>
  <c r="E10" i="18"/>
  <c r="H10" i="18"/>
  <c r="K10" i="18"/>
  <c r="D13" i="18"/>
  <c r="C13" i="18" s="1"/>
  <c r="G13" i="18"/>
  <c r="D14" i="18"/>
  <c r="D23" i="11" s="1"/>
  <c r="C23" i="11" s="1"/>
  <c r="C14" i="18"/>
  <c r="G14" i="18"/>
  <c r="G23" i="11" s="1"/>
  <c r="F23" i="11" s="1"/>
  <c r="D15" i="18"/>
  <c r="E22" i="11" s="1"/>
  <c r="E21" i="11" s="1"/>
  <c r="G15" i="18"/>
  <c r="H22" i="11" s="1"/>
  <c r="H21" i="11" s="1"/>
  <c r="F14" i="17"/>
  <c r="K14" i="17"/>
  <c r="P14" i="17"/>
  <c r="G15" i="17"/>
  <c r="H15" i="17"/>
  <c r="I15" i="17"/>
  <c r="J15" i="17"/>
  <c r="L15" i="17"/>
  <c r="M15" i="17"/>
  <c r="N15" i="17"/>
  <c r="O15" i="17"/>
  <c r="Q15" i="17"/>
  <c r="R15" i="17"/>
  <c r="S15" i="17"/>
  <c r="T15" i="17"/>
  <c r="F16" i="17"/>
  <c r="K16" i="17"/>
  <c r="P16" i="17"/>
  <c r="F17" i="17"/>
  <c r="K17" i="17"/>
  <c r="P17" i="17"/>
  <c r="F18" i="17"/>
  <c r="K18" i="17"/>
  <c r="P18" i="17"/>
  <c r="F19" i="17"/>
  <c r="K19" i="17"/>
  <c r="P19" i="17"/>
  <c r="G20" i="17"/>
  <c r="H20" i="17"/>
  <c r="I20" i="17"/>
  <c r="J20" i="17"/>
  <c r="L20" i="17"/>
  <c r="M20" i="17"/>
  <c r="N20" i="17"/>
  <c r="O20" i="17"/>
  <c r="Q20" i="17"/>
  <c r="R20" i="17"/>
  <c r="S20" i="17"/>
  <c r="T20" i="17"/>
  <c r="F21" i="17"/>
  <c r="K21" i="17"/>
  <c r="P21" i="17"/>
  <c r="F22" i="17"/>
  <c r="K22" i="17"/>
  <c r="P22" i="17"/>
  <c r="G23" i="17"/>
  <c r="H23" i="17"/>
  <c r="I23" i="17"/>
  <c r="J23" i="17"/>
  <c r="L23" i="17"/>
  <c r="M23" i="17"/>
  <c r="N23" i="17"/>
  <c r="O23" i="17"/>
  <c r="Q23" i="17"/>
  <c r="R23" i="17"/>
  <c r="S23" i="17"/>
  <c r="T23" i="17"/>
  <c r="F24" i="17"/>
  <c r="K24" i="17"/>
  <c r="P24" i="17"/>
  <c r="G25" i="17"/>
  <c r="H25" i="17"/>
  <c r="I25" i="17"/>
  <c r="J25" i="17"/>
  <c r="L25" i="17"/>
  <c r="M25" i="17"/>
  <c r="N25" i="17"/>
  <c r="O25" i="17"/>
  <c r="Q25" i="17"/>
  <c r="R25" i="17"/>
  <c r="S25" i="17"/>
  <c r="T25" i="17"/>
  <c r="F26" i="17"/>
  <c r="K26" i="17"/>
  <c r="P26" i="17"/>
  <c r="F27" i="17"/>
  <c r="K27" i="17"/>
  <c r="P27" i="17"/>
  <c r="G28" i="17"/>
  <c r="H28" i="17"/>
  <c r="I28" i="17"/>
  <c r="J28" i="17"/>
  <c r="L28" i="17"/>
  <c r="M28" i="17"/>
  <c r="N28" i="17"/>
  <c r="O28" i="17"/>
  <c r="Q28" i="17"/>
  <c r="R28" i="17"/>
  <c r="S28" i="17"/>
  <c r="T28" i="17"/>
  <c r="F29" i="17"/>
  <c r="K29" i="17"/>
  <c r="P29" i="17"/>
  <c r="F30" i="17"/>
  <c r="K30" i="17"/>
  <c r="P30" i="17"/>
  <c r="G31" i="17"/>
  <c r="H31" i="17"/>
  <c r="I31" i="17"/>
  <c r="J31" i="17"/>
  <c r="L31" i="17"/>
  <c r="M31" i="17"/>
  <c r="N31" i="17"/>
  <c r="O31" i="17"/>
  <c r="Q31" i="17"/>
  <c r="R31" i="17"/>
  <c r="S31" i="17"/>
  <c r="T31" i="17"/>
  <c r="F32" i="17"/>
  <c r="K32" i="17"/>
  <c r="P32" i="17"/>
  <c r="F33" i="17"/>
  <c r="K33" i="17"/>
  <c r="P33" i="17"/>
  <c r="G34" i="17"/>
  <c r="H34" i="17"/>
  <c r="I34" i="17"/>
  <c r="J34" i="17"/>
  <c r="L34" i="17"/>
  <c r="M34" i="17"/>
  <c r="N34" i="17"/>
  <c r="O34" i="17"/>
  <c r="Q34" i="17"/>
  <c r="R34" i="17"/>
  <c r="S34" i="17"/>
  <c r="T34" i="17"/>
  <c r="F35" i="17"/>
  <c r="K35" i="17"/>
  <c r="P35" i="17"/>
  <c r="F36" i="17"/>
  <c r="K36" i="17"/>
  <c r="P36" i="17"/>
  <c r="F37" i="17"/>
  <c r="K37" i="17"/>
  <c r="P37" i="17"/>
  <c r="F38" i="17"/>
  <c r="K38" i="17"/>
  <c r="P38" i="17"/>
  <c r="F39" i="17"/>
  <c r="K39" i="17"/>
  <c r="P39" i="17"/>
  <c r="G40" i="17"/>
  <c r="H40" i="17"/>
  <c r="I40" i="17"/>
  <c r="J40" i="17"/>
  <c r="L40" i="17"/>
  <c r="M40" i="17"/>
  <c r="N40" i="17"/>
  <c r="O40" i="17"/>
  <c r="Q40" i="17"/>
  <c r="R40" i="17"/>
  <c r="S40" i="17"/>
  <c r="T40" i="17"/>
  <c r="F41" i="17"/>
  <c r="K41" i="17"/>
  <c r="P41" i="17"/>
  <c r="G42" i="17"/>
  <c r="H42" i="17"/>
  <c r="I42" i="17"/>
  <c r="J42" i="17"/>
  <c r="L42" i="17"/>
  <c r="M42" i="17"/>
  <c r="N42" i="17"/>
  <c r="O42" i="17"/>
  <c r="Q42" i="17"/>
  <c r="R42" i="17"/>
  <c r="S42" i="17"/>
  <c r="T42" i="17"/>
  <c r="F43" i="17"/>
  <c r="K43" i="17"/>
  <c r="P43" i="17"/>
  <c r="F44" i="17"/>
  <c r="K44" i="17"/>
  <c r="P44" i="17"/>
  <c r="G45" i="17"/>
  <c r="H45" i="17"/>
  <c r="I45" i="17"/>
  <c r="J45" i="17"/>
  <c r="L45" i="17"/>
  <c r="M45" i="17"/>
  <c r="N45" i="17"/>
  <c r="O45" i="17"/>
  <c r="Q45" i="17"/>
  <c r="R45" i="17"/>
  <c r="S45" i="17"/>
  <c r="T45" i="17"/>
  <c r="F46" i="17"/>
  <c r="K46" i="17"/>
  <c r="P46" i="17"/>
  <c r="G47" i="17"/>
  <c r="H47" i="17"/>
  <c r="I47" i="17"/>
  <c r="J47" i="17"/>
  <c r="L47" i="17"/>
  <c r="M47" i="17"/>
  <c r="N47" i="17"/>
  <c r="O47" i="17"/>
  <c r="Q47" i="17"/>
  <c r="R47" i="17"/>
  <c r="S47" i="17"/>
  <c r="T47" i="17"/>
  <c r="F48" i="17"/>
  <c r="K48" i="17"/>
  <c r="P48" i="17"/>
  <c r="F49" i="17"/>
  <c r="K49" i="17"/>
  <c r="P49" i="17"/>
  <c r="F50" i="17"/>
  <c r="K50" i="17"/>
  <c r="P50" i="17"/>
  <c r="F51" i="17"/>
  <c r="K51" i="17"/>
  <c r="P51" i="17"/>
  <c r="G52" i="17"/>
  <c r="H52" i="17"/>
  <c r="I52" i="17"/>
  <c r="J52" i="17"/>
  <c r="L52" i="17"/>
  <c r="M52" i="17"/>
  <c r="N52" i="17"/>
  <c r="O52" i="17"/>
  <c r="Q52" i="17"/>
  <c r="R52" i="17"/>
  <c r="S52" i="17"/>
  <c r="T52" i="17"/>
  <c r="F53" i="17"/>
  <c r="K53" i="17"/>
  <c r="P53" i="17"/>
  <c r="F54" i="17"/>
  <c r="K54" i="17"/>
  <c r="P54" i="17"/>
  <c r="F55" i="17"/>
  <c r="K55" i="17"/>
  <c r="P55" i="17"/>
  <c r="G56" i="17"/>
  <c r="H56" i="17"/>
  <c r="I56" i="17"/>
  <c r="J56" i="17"/>
  <c r="L56" i="17"/>
  <c r="M56" i="17"/>
  <c r="N56" i="17"/>
  <c r="O56" i="17"/>
  <c r="Q56" i="17"/>
  <c r="R56" i="17"/>
  <c r="S56" i="17"/>
  <c r="T56" i="17"/>
  <c r="F57" i="17"/>
  <c r="K57" i="17"/>
  <c r="P57" i="17"/>
  <c r="F58" i="17"/>
  <c r="K58" i="17"/>
  <c r="P58" i="17"/>
  <c r="F59" i="17"/>
  <c r="K59" i="17"/>
  <c r="P59" i="17"/>
  <c r="F60" i="17"/>
  <c r="K60" i="17"/>
  <c r="P60" i="17"/>
  <c r="G61" i="17"/>
  <c r="H61" i="17"/>
  <c r="I61" i="17"/>
  <c r="J61" i="17"/>
  <c r="L61" i="17"/>
  <c r="M61" i="17"/>
  <c r="N61" i="17"/>
  <c r="O61" i="17"/>
  <c r="Q61" i="17"/>
  <c r="R61" i="17"/>
  <c r="S61" i="17"/>
  <c r="T61" i="17"/>
  <c r="F62" i="17"/>
  <c r="K62" i="17"/>
  <c r="P62" i="17"/>
  <c r="G63" i="17"/>
  <c r="H63" i="17"/>
  <c r="I63" i="17"/>
  <c r="J63" i="17"/>
  <c r="L63" i="17"/>
  <c r="M63" i="17"/>
  <c r="N63" i="17"/>
  <c r="O63" i="17"/>
  <c r="Q63" i="17"/>
  <c r="R63" i="17"/>
  <c r="S63" i="17"/>
  <c r="T63" i="17"/>
  <c r="F64" i="17"/>
  <c r="K64" i="17"/>
  <c r="P64" i="17"/>
  <c r="G65" i="17"/>
  <c r="H65" i="17"/>
  <c r="I65" i="17"/>
  <c r="J65" i="17"/>
  <c r="L65" i="17"/>
  <c r="M65" i="17"/>
  <c r="N65" i="17"/>
  <c r="O65" i="17"/>
  <c r="Q65" i="17"/>
  <c r="R65" i="17"/>
  <c r="S65" i="17"/>
  <c r="T65" i="17"/>
  <c r="F66" i="17"/>
  <c r="K66" i="17"/>
  <c r="P66" i="17"/>
  <c r="F67" i="17"/>
  <c r="K67" i="17"/>
  <c r="P67" i="17"/>
  <c r="F68" i="17"/>
  <c r="K68" i="17"/>
  <c r="P68" i="17"/>
  <c r="F69" i="17"/>
  <c r="K69" i="17"/>
  <c r="P69" i="17"/>
  <c r="G70" i="17"/>
  <c r="H70" i="17"/>
  <c r="I70" i="17"/>
  <c r="J70" i="17"/>
  <c r="L70" i="17"/>
  <c r="M70" i="17"/>
  <c r="N70" i="17"/>
  <c r="O70" i="17"/>
  <c r="Q70" i="17"/>
  <c r="R70" i="17"/>
  <c r="S70" i="17"/>
  <c r="T70" i="17"/>
  <c r="F71" i="17"/>
  <c r="K71" i="17"/>
  <c r="P71" i="17"/>
  <c r="F72" i="17"/>
  <c r="K72" i="17"/>
  <c r="P72" i="17"/>
  <c r="F73" i="17"/>
  <c r="K73" i="17"/>
  <c r="P73" i="17"/>
  <c r="F74" i="17"/>
  <c r="K74" i="17"/>
  <c r="P74" i="17"/>
  <c r="G75" i="17"/>
  <c r="H75" i="17"/>
  <c r="I75" i="17"/>
  <c r="J75" i="17"/>
  <c r="L75" i="17"/>
  <c r="M75" i="17"/>
  <c r="N75" i="17"/>
  <c r="O75" i="17"/>
  <c r="Q75" i="17"/>
  <c r="R75" i="17"/>
  <c r="S75" i="17"/>
  <c r="T75" i="17"/>
  <c r="F76" i="17"/>
  <c r="K76" i="17"/>
  <c r="P76" i="17"/>
  <c r="F77" i="17"/>
  <c r="K77" i="17"/>
  <c r="P77" i="17"/>
  <c r="F78" i="17"/>
  <c r="K78" i="17"/>
  <c r="P78" i="17"/>
  <c r="G79" i="17"/>
  <c r="H79" i="17"/>
  <c r="I79" i="17"/>
  <c r="J79" i="17"/>
  <c r="L79" i="17"/>
  <c r="M79" i="17"/>
  <c r="N79" i="17"/>
  <c r="O79" i="17"/>
  <c r="Q79" i="17"/>
  <c r="R79" i="17"/>
  <c r="S79" i="17"/>
  <c r="T79" i="17"/>
  <c r="F80" i="17"/>
  <c r="K80" i="17"/>
  <c r="P80" i="17"/>
  <c r="F81" i="17"/>
  <c r="K81" i="17"/>
  <c r="P81" i="17"/>
  <c r="F82" i="17"/>
  <c r="K82" i="17"/>
  <c r="P82" i="17"/>
  <c r="G83" i="17"/>
  <c r="H83" i="17"/>
  <c r="I83" i="17"/>
  <c r="J83" i="17"/>
  <c r="L83" i="17"/>
  <c r="M83" i="17"/>
  <c r="N83" i="17"/>
  <c r="O83" i="17"/>
  <c r="Q83" i="17"/>
  <c r="R83" i="17"/>
  <c r="S83" i="17"/>
  <c r="T83" i="17"/>
  <c r="F84" i="17"/>
  <c r="K84" i="17"/>
  <c r="P84" i="17"/>
  <c r="G85" i="17"/>
  <c r="H85" i="17"/>
  <c r="I85" i="17"/>
  <c r="J85" i="17"/>
  <c r="L85" i="17"/>
  <c r="M85" i="17"/>
  <c r="N85" i="17"/>
  <c r="O85" i="17"/>
  <c r="Q85" i="17"/>
  <c r="R85" i="17"/>
  <c r="S85" i="17"/>
  <c r="T85" i="17"/>
  <c r="F86" i="17"/>
  <c r="K86" i="17"/>
  <c r="P86" i="17"/>
  <c r="G87" i="17"/>
  <c r="H87" i="17"/>
  <c r="I87" i="17"/>
  <c r="J87" i="17"/>
  <c r="L87" i="17"/>
  <c r="M87" i="17"/>
  <c r="N87" i="17"/>
  <c r="O87" i="17"/>
  <c r="Q87" i="17"/>
  <c r="R87" i="17"/>
  <c r="S87" i="17"/>
  <c r="T87" i="17"/>
  <c r="F88" i="17"/>
  <c r="K88" i="17"/>
  <c r="P88" i="17"/>
  <c r="G89" i="17"/>
  <c r="H89" i="17"/>
  <c r="I89" i="17"/>
  <c r="J89" i="17"/>
  <c r="L89" i="17"/>
  <c r="M89" i="17"/>
  <c r="N89" i="17"/>
  <c r="O89" i="17"/>
  <c r="Q89" i="17"/>
  <c r="R89" i="17"/>
  <c r="S89" i="17"/>
  <c r="T89" i="17"/>
  <c r="F90" i="17"/>
  <c r="K90" i="17"/>
  <c r="P90" i="17"/>
  <c r="G91" i="17"/>
  <c r="H91" i="17"/>
  <c r="I91" i="17"/>
  <c r="J91" i="17"/>
  <c r="L91" i="17"/>
  <c r="M91" i="17"/>
  <c r="N91" i="17"/>
  <c r="O91" i="17"/>
  <c r="Q91" i="17"/>
  <c r="R91" i="17"/>
  <c r="S91" i="17"/>
  <c r="T91" i="17"/>
  <c r="F92" i="17"/>
  <c r="K92" i="17"/>
  <c r="P92" i="17"/>
  <c r="G93" i="17"/>
  <c r="H93" i="17"/>
  <c r="I93" i="17"/>
  <c r="J93" i="17"/>
  <c r="L93" i="17"/>
  <c r="M93" i="17"/>
  <c r="N93" i="17"/>
  <c r="O93" i="17"/>
  <c r="Q93" i="17"/>
  <c r="R93" i="17"/>
  <c r="S93" i="17"/>
  <c r="T93" i="17"/>
  <c r="F94" i="17"/>
  <c r="K94" i="17"/>
  <c r="P94" i="17"/>
  <c r="G95" i="17"/>
  <c r="H95" i="17"/>
  <c r="I95" i="17"/>
  <c r="J95" i="17"/>
  <c r="L95" i="17"/>
  <c r="M95" i="17"/>
  <c r="N95" i="17"/>
  <c r="O95" i="17"/>
  <c r="Q95" i="17"/>
  <c r="R95" i="17"/>
  <c r="S95" i="17"/>
  <c r="T95" i="17"/>
  <c r="F96" i="17"/>
  <c r="K96" i="17"/>
  <c r="P96" i="17"/>
  <c r="G97" i="17"/>
  <c r="H97" i="17"/>
  <c r="I97" i="17"/>
  <c r="J97" i="17"/>
  <c r="L97" i="17"/>
  <c r="M97" i="17"/>
  <c r="N97" i="17"/>
  <c r="O97" i="17"/>
  <c r="Q97" i="17"/>
  <c r="R97" i="17"/>
  <c r="S97" i="17"/>
  <c r="T97" i="17"/>
  <c r="F98" i="17"/>
  <c r="K98" i="17"/>
  <c r="P98" i="17"/>
  <c r="G99" i="17"/>
  <c r="H99" i="17"/>
  <c r="H102" i="17" s="1"/>
  <c r="I99" i="17"/>
  <c r="J99" i="17"/>
  <c r="L99" i="17"/>
  <c r="M99" i="17"/>
  <c r="N99" i="17"/>
  <c r="O99" i="17"/>
  <c r="Q99" i="17"/>
  <c r="R99" i="17"/>
  <c r="S99" i="17"/>
  <c r="T99" i="17"/>
  <c r="F100" i="17"/>
  <c r="K100" i="17"/>
  <c r="P100" i="17"/>
  <c r="G101" i="17"/>
  <c r="H101" i="17"/>
  <c r="I101" i="17"/>
  <c r="J101" i="17"/>
  <c r="L101" i="17"/>
  <c r="M101" i="17"/>
  <c r="N101" i="17"/>
  <c r="O101" i="17"/>
  <c r="Q101" i="17"/>
  <c r="R101" i="17"/>
  <c r="S101" i="17"/>
  <c r="T101" i="17"/>
  <c r="G102" i="17"/>
  <c r="I102" i="17"/>
  <c r="J102" i="17"/>
  <c r="L102" i="17"/>
  <c r="M102" i="17"/>
  <c r="N102" i="17"/>
  <c r="O102" i="17"/>
  <c r="Q102" i="17"/>
  <c r="R102" i="17"/>
  <c r="S102" i="17"/>
  <c r="T102" i="17"/>
  <c r="F14" i="16"/>
  <c r="K14" i="16"/>
  <c r="P14" i="16"/>
  <c r="F15" i="16"/>
  <c r="K15" i="16"/>
  <c r="P15" i="16"/>
  <c r="G16" i="16"/>
  <c r="H16" i="16"/>
  <c r="I16" i="16"/>
  <c r="J16" i="16"/>
  <c r="L16" i="16"/>
  <c r="M16" i="16"/>
  <c r="N16" i="16"/>
  <c r="O16" i="16"/>
  <c r="Q16" i="16"/>
  <c r="R16" i="16"/>
  <c r="S16" i="16"/>
  <c r="T16" i="16"/>
  <c r="F17" i="16"/>
  <c r="K17" i="16"/>
  <c r="P17" i="16"/>
  <c r="F18" i="16"/>
  <c r="K18" i="16"/>
  <c r="P18" i="16"/>
  <c r="G19" i="16"/>
  <c r="H19" i="16"/>
  <c r="I19" i="16"/>
  <c r="J19" i="16"/>
  <c r="L19" i="16"/>
  <c r="M19" i="16"/>
  <c r="N19" i="16"/>
  <c r="O19" i="16"/>
  <c r="Q19" i="16"/>
  <c r="R19" i="16"/>
  <c r="S19" i="16"/>
  <c r="T19" i="16"/>
  <c r="F20" i="16"/>
  <c r="K20" i="16"/>
  <c r="P20" i="16"/>
  <c r="F21" i="16"/>
  <c r="K21" i="16"/>
  <c r="P21" i="16"/>
  <c r="F22" i="16"/>
  <c r="K22" i="16"/>
  <c r="P22" i="16"/>
  <c r="F23" i="16"/>
  <c r="K23" i="16"/>
  <c r="P23" i="16"/>
  <c r="F24" i="16"/>
  <c r="K24" i="16"/>
  <c r="P24" i="16"/>
  <c r="G25" i="16"/>
  <c r="H25" i="16"/>
  <c r="I25" i="16"/>
  <c r="J25" i="16"/>
  <c r="L25" i="16"/>
  <c r="M25" i="16"/>
  <c r="N25" i="16"/>
  <c r="O25" i="16"/>
  <c r="Q25" i="16"/>
  <c r="P25" i="16" s="1"/>
  <c r="R25" i="16"/>
  <c r="S25" i="16"/>
  <c r="T25" i="16"/>
  <c r="F26" i="16"/>
  <c r="K26" i="16"/>
  <c r="P26" i="16"/>
  <c r="F27" i="16"/>
  <c r="K27" i="16"/>
  <c r="P27" i="16"/>
  <c r="F28" i="16"/>
  <c r="K28" i="16"/>
  <c r="P28" i="16"/>
  <c r="F29" i="16"/>
  <c r="K29" i="16"/>
  <c r="P29" i="16"/>
  <c r="F30" i="16"/>
  <c r="K30" i="16"/>
  <c r="P30" i="16"/>
  <c r="F31" i="16"/>
  <c r="K31" i="16"/>
  <c r="P31" i="16"/>
  <c r="G32" i="16"/>
  <c r="H32" i="16"/>
  <c r="I32" i="16"/>
  <c r="J32" i="16"/>
  <c r="L32" i="16"/>
  <c r="M32" i="16"/>
  <c r="N32" i="16"/>
  <c r="O32" i="16"/>
  <c r="Q32" i="16"/>
  <c r="R32" i="16"/>
  <c r="S32" i="16"/>
  <c r="T32" i="16"/>
  <c r="F33" i="16"/>
  <c r="K33" i="16"/>
  <c r="P33" i="16"/>
  <c r="F34" i="16"/>
  <c r="K34" i="16"/>
  <c r="P34" i="16"/>
  <c r="F35" i="16"/>
  <c r="K35" i="16"/>
  <c r="P35" i="16"/>
  <c r="F36" i="16"/>
  <c r="K36" i="16"/>
  <c r="P36" i="16"/>
  <c r="G37" i="16"/>
  <c r="H37" i="16"/>
  <c r="I37" i="16"/>
  <c r="J37" i="16"/>
  <c r="L37" i="16"/>
  <c r="M37" i="16"/>
  <c r="N37" i="16"/>
  <c r="O37" i="16"/>
  <c r="Q37" i="16"/>
  <c r="P37" i="16" s="1"/>
  <c r="R37" i="16"/>
  <c r="S37" i="16"/>
  <c r="T37" i="16"/>
  <c r="F38" i="16"/>
  <c r="K38" i="16"/>
  <c r="P38" i="16"/>
  <c r="F39" i="16"/>
  <c r="K39" i="16"/>
  <c r="P39" i="16"/>
  <c r="G40" i="16"/>
  <c r="H40" i="16"/>
  <c r="I40" i="16"/>
  <c r="J40" i="16"/>
  <c r="L40" i="16"/>
  <c r="M40" i="16"/>
  <c r="N40" i="16"/>
  <c r="O40" i="16"/>
  <c r="Q40" i="16"/>
  <c r="R40" i="16"/>
  <c r="S40" i="16"/>
  <c r="T40" i="16"/>
  <c r="F41" i="16"/>
  <c r="K41" i="16"/>
  <c r="P41" i="16"/>
  <c r="F42" i="16"/>
  <c r="K42" i="16"/>
  <c r="P42" i="16"/>
  <c r="G43" i="16"/>
  <c r="H43" i="16"/>
  <c r="I43" i="16"/>
  <c r="J43" i="16"/>
  <c r="L43" i="16"/>
  <c r="M43" i="16"/>
  <c r="N43" i="16"/>
  <c r="O43" i="16"/>
  <c r="Q43" i="16"/>
  <c r="R43" i="16"/>
  <c r="S43" i="16"/>
  <c r="T43" i="16"/>
  <c r="F44" i="16"/>
  <c r="K44" i="16"/>
  <c r="P44" i="16"/>
  <c r="F45" i="16"/>
  <c r="K45" i="16"/>
  <c r="P45" i="16"/>
  <c r="F46" i="16"/>
  <c r="K46" i="16"/>
  <c r="P46" i="16"/>
  <c r="F47" i="16"/>
  <c r="K47" i="16"/>
  <c r="P47" i="16"/>
  <c r="G48" i="16"/>
  <c r="H48" i="16"/>
  <c r="I48" i="16"/>
  <c r="J48" i="16"/>
  <c r="L48" i="16"/>
  <c r="M48" i="16"/>
  <c r="N48" i="16"/>
  <c r="O48" i="16"/>
  <c r="Q48" i="16"/>
  <c r="R48" i="16"/>
  <c r="S48" i="16"/>
  <c r="T48" i="16"/>
  <c r="U48" i="16"/>
  <c r="V48" i="16"/>
  <c r="W48" i="16"/>
  <c r="X48" i="16"/>
  <c r="Y48" i="16"/>
  <c r="F49" i="16"/>
  <c r="K49" i="16"/>
  <c r="P49" i="16"/>
  <c r="F50" i="16"/>
  <c r="K50" i="16"/>
  <c r="P50" i="16"/>
  <c r="F51" i="16"/>
  <c r="K51" i="16"/>
  <c r="P51" i="16"/>
  <c r="F52" i="16"/>
  <c r="K52" i="16"/>
  <c r="P52" i="16"/>
  <c r="F53" i="16"/>
  <c r="K53" i="16"/>
  <c r="P53" i="16"/>
  <c r="G54" i="16"/>
  <c r="H54" i="16"/>
  <c r="I54" i="16"/>
  <c r="J54" i="16"/>
  <c r="L54" i="16"/>
  <c r="M54" i="16"/>
  <c r="N54" i="16"/>
  <c r="O54" i="16"/>
  <c r="Q54" i="16"/>
  <c r="P54" i="16" s="1"/>
  <c r="R54" i="16"/>
  <c r="S54" i="16"/>
  <c r="T54" i="16"/>
  <c r="F55" i="16"/>
  <c r="K55" i="16"/>
  <c r="P55" i="16"/>
  <c r="G56" i="16"/>
  <c r="H56" i="16"/>
  <c r="I56" i="16"/>
  <c r="J56" i="16"/>
  <c r="L56" i="16"/>
  <c r="M56" i="16"/>
  <c r="N56" i="16"/>
  <c r="O56" i="16"/>
  <c r="Q56" i="16"/>
  <c r="R56" i="16"/>
  <c r="S56" i="16"/>
  <c r="T56" i="16"/>
  <c r="F57" i="16"/>
  <c r="K57" i="16"/>
  <c r="P57" i="16"/>
  <c r="F58" i="16"/>
  <c r="K58" i="16"/>
  <c r="P58" i="16"/>
  <c r="F59" i="16"/>
  <c r="K59" i="16"/>
  <c r="P59" i="16"/>
  <c r="G60" i="16"/>
  <c r="H60" i="16"/>
  <c r="I60" i="16"/>
  <c r="J60" i="16"/>
  <c r="L60" i="16"/>
  <c r="M60" i="16"/>
  <c r="N60" i="16"/>
  <c r="O60" i="16"/>
  <c r="Q60" i="16"/>
  <c r="R60" i="16"/>
  <c r="S60" i="16"/>
  <c r="T60" i="16"/>
  <c r="F61" i="16"/>
  <c r="K61" i="16"/>
  <c r="P61" i="16"/>
  <c r="F62" i="16"/>
  <c r="K62" i="16"/>
  <c r="P62" i="16"/>
  <c r="G63" i="16"/>
  <c r="H63" i="16"/>
  <c r="I63" i="16"/>
  <c r="J63" i="16"/>
  <c r="L63" i="16"/>
  <c r="M63" i="16"/>
  <c r="N63" i="16"/>
  <c r="O63" i="16"/>
  <c r="Q63" i="16"/>
  <c r="R63" i="16"/>
  <c r="S63" i="16"/>
  <c r="T63" i="16"/>
  <c r="F64" i="16"/>
  <c r="K64" i="16"/>
  <c r="P64" i="16"/>
  <c r="F65" i="16"/>
  <c r="K65" i="16"/>
  <c r="P65" i="16"/>
  <c r="F66" i="16"/>
  <c r="K66" i="16"/>
  <c r="P66" i="16"/>
  <c r="G67" i="16"/>
  <c r="H67" i="16"/>
  <c r="I67" i="16"/>
  <c r="J67" i="16"/>
  <c r="L67" i="16"/>
  <c r="M67" i="16"/>
  <c r="N67" i="16"/>
  <c r="O67" i="16"/>
  <c r="Q67" i="16"/>
  <c r="R67" i="16"/>
  <c r="S67" i="16"/>
  <c r="T67" i="16"/>
  <c r="F68" i="16"/>
  <c r="K68" i="16"/>
  <c r="P68" i="16"/>
  <c r="G69" i="16"/>
  <c r="H69" i="16"/>
  <c r="I69" i="16"/>
  <c r="J69" i="16"/>
  <c r="L69" i="16"/>
  <c r="M69" i="16"/>
  <c r="N69" i="16"/>
  <c r="O69" i="16"/>
  <c r="Q69" i="16"/>
  <c r="R69" i="16"/>
  <c r="S69" i="16"/>
  <c r="T69" i="16"/>
  <c r="F70" i="16"/>
  <c r="K70" i="16"/>
  <c r="P70" i="16"/>
  <c r="F71" i="16"/>
  <c r="K71" i="16"/>
  <c r="P71" i="16"/>
  <c r="F72" i="16"/>
  <c r="K72" i="16"/>
  <c r="P72" i="16"/>
  <c r="G73" i="16"/>
  <c r="H73" i="16"/>
  <c r="I73" i="16"/>
  <c r="J73" i="16"/>
  <c r="L73" i="16"/>
  <c r="M73" i="16"/>
  <c r="N73" i="16"/>
  <c r="O73" i="16"/>
  <c r="Q73" i="16"/>
  <c r="R73" i="16"/>
  <c r="S73" i="16"/>
  <c r="T73" i="16"/>
  <c r="F74" i="16"/>
  <c r="K74" i="16"/>
  <c r="P74" i="16"/>
  <c r="F75" i="16"/>
  <c r="K75" i="16"/>
  <c r="P75" i="16"/>
  <c r="G76" i="16"/>
  <c r="H76" i="16"/>
  <c r="I76" i="16"/>
  <c r="J76" i="16"/>
  <c r="L76" i="16"/>
  <c r="M76" i="16"/>
  <c r="N76" i="16"/>
  <c r="O76" i="16"/>
  <c r="Q76" i="16"/>
  <c r="R76" i="16"/>
  <c r="S76" i="16"/>
  <c r="T76" i="16"/>
  <c r="F77" i="16"/>
  <c r="K77" i="16"/>
  <c r="P77" i="16"/>
  <c r="F78" i="16"/>
  <c r="K78" i="16"/>
  <c r="P78" i="16"/>
  <c r="F79" i="16"/>
  <c r="K79" i="16"/>
  <c r="P79" i="16"/>
  <c r="G80" i="16"/>
  <c r="H80" i="16"/>
  <c r="I80" i="16"/>
  <c r="J80" i="16"/>
  <c r="L80" i="16"/>
  <c r="M80" i="16"/>
  <c r="N80" i="16"/>
  <c r="O80" i="16"/>
  <c r="Q80" i="16"/>
  <c r="R80" i="16"/>
  <c r="S80" i="16"/>
  <c r="T80" i="16"/>
  <c r="F81" i="16"/>
  <c r="K81" i="16"/>
  <c r="P81" i="16"/>
  <c r="G82" i="16"/>
  <c r="H82" i="16"/>
  <c r="I82" i="16"/>
  <c r="J82" i="16"/>
  <c r="L82" i="16"/>
  <c r="M82" i="16"/>
  <c r="N82" i="16"/>
  <c r="O82" i="16"/>
  <c r="Q82" i="16"/>
  <c r="P82" i="16" s="1"/>
  <c r="R82" i="16"/>
  <c r="S82" i="16"/>
  <c r="T82" i="16"/>
  <c r="F83" i="16"/>
  <c r="K83" i="16"/>
  <c r="P83" i="16"/>
  <c r="F84" i="16"/>
  <c r="K84" i="16"/>
  <c r="P84" i="16"/>
  <c r="F85" i="16"/>
  <c r="K85" i="16"/>
  <c r="P85" i="16"/>
  <c r="F86" i="16"/>
  <c r="K86" i="16"/>
  <c r="P86" i="16"/>
  <c r="F87" i="16"/>
  <c r="K87" i="16"/>
  <c r="P87" i="16"/>
  <c r="G88" i="16"/>
  <c r="H88" i="16"/>
  <c r="I88" i="16"/>
  <c r="J88" i="16"/>
  <c r="L88" i="16"/>
  <c r="M88" i="16"/>
  <c r="N88" i="16"/>
  <c r="O88" i="16"/>
  <c r="Q88" i="16"/>
  <c r="P88" i="16" s="1"/>
  <c r="R88" i="16"/>
  <c r="S88" i="16"/>
  <c r="T88" i="16"/>
  <c r="F89" i="16"/>
  <c r="K89" i="16"/>
  <c r="P89" i="16"/>
  <c r="F90" i="16"/>
  <c r="K90" i="16"/>
  <c r="P90" i="16"/>
  <c r="F91" i="16"/>
  <c r="K91" i="16"/>
  <c r="P91" i="16"/>
  <c r="G92" i="16"/>
  <c r="H92" i="16"/>
  <c r="I92" i="16"/>
  <c r="J92" i="16"/>
  <c r="L92" i="16"/>
  <c r="M92" i="16"/>
  <c r="N92" i="16"/>
  <c r="O92" i="16"/>
  <c r="Q92" i="16"/>
  <c r="R92" i="16"/>
  <c r="S92" i="16"/>
  <c r="T92" i="16"/>
  <c r="F93" i="16"/>
  <c r="K93" i="16"/>
  <c r="P93" i="16"/>
  <c r="G94" i="16"/>
  <c r="H94" i="16"/>
  <c r="I94" i="16"/>
  <c r="J94" i="16"/>
  <c r="L94" i="16"/>
  <c r="M94" i="16"/>
  <c r="N94" i="16"/>
  <c r="O94" i="16"/>
  <c r="Q94" i="16"/>
  <c r="R94" i="16"/>
  <c r="S94" i="16"/>
  <c r="T94" i="16"/>
  <c r="F95" i="16"/>
  <c r="K95" i="16"/>
  <c r="P95" i="16"/>
  <c r="G96" i="16"/>
  <c r="G103" i="16" s="1"/>
  <c r="H96" i="16"/>
  <c r="I96" i="16"/>
  <c r="J96" i="16"/>
  <c r="L96" i="16"/>
  <c r="M96" i="16"/>
  <c r="N96" i="16"/>
  <c r="O96" i="16"/>
  <c r="Q96" i="16"/>
  <c r="R96" i="16"/>
  <c r="S96" i="16"/>
  <c r="T96" i="16"/>
  <c r="F97" i="16"/>
  <c r="K97" i="16"/>
  <c r="P97" i="16"/>
  <c r="G98" i="16"/>
  <c r="H98" i="16"/>
  <c r="I98" i="16"/>
  <c r="J98" i="16"/>
  <c r="L98" i="16"/>
  <c r="M98" i="16"/>
  <c r="N98" i="16"/>
  <c r="O98" i="16"/>
  <c r="Q98" i="16"/>
  <c r="R98" i="16"/>
  <c r="S98" i="16"/>
  <c r="T98" i="16"/>
  <c r="F99" i="16"/>
  <c r="K99" i="16"/>
  <c r="P99" i="16"/>
  <c r="G100" i="16"/>
  <c r="H100" i="16"/>
  <c r="I100" i="16"/>
  <c r="I103" i="16" s="1"/>
  <c r="J100" i="16"/>
  <c r="L100" i="16"/>
  <c r="L103" i="16" s="1"/>
  <c r="M100" i="16"/>
  <c r="N100" i="16"/>
  <c r="N103" i="16" s="1"/>
  <c r="O100" i="16"/>
  <c r="Q100" i="16"/>
  <c r="P100" i="16" s="1"/>
  <c r="R100" i="16"/>
  <c r="S100" i="16"/>
  <c r="T100" i="16"/>
  <c r="F101" i="16"/>
  <c r="K101" i="16"/>
  <c r="P101" i="16"/>
  <c r="G102" i="16"/>
  <c r="H102" i="16"/>
  <c r="I102" i="16"/>
  <c r="J102" i="16"/>
  <c r="L102" i="16"/>
  <c r="M102" i="16"/>
  <c r="N102" i="16"/>
  <c r="O102" i="16"/>
  <c r="Q102" i="16"/>
  <c r="P102" i="16" s="1"/>
  <c r="R102" i="16"/>
  <c r="S102" i="16"/>
  <c r="T102" i="16"/>
  <c r="H103" i="16"/>
  <c r="J103" i="16"/>
  <c r="M103" i="16"/>
  <c r="O103" i="16"/>
  <c r="R103" i="16"/>
  <c r="S103" i="16"/>
  <c r="T103" i="16"/>
  <c r="F14" i="15"/>
  <c r="K14" i="15"/>
  <c r="G15" i="15"/>
  <c r="H15" i="15"/>
  <c r="I15" i="15"/>
  <c r="J15" i="15"/>
  <c r="L15" i="15"/>
  <c r="M15" i="15"/>
  <c r="N15" i="15"/>
  <c r="O15" i="15"/>
  <c r="F16" i="15"/>
  <c r="K16" i="15"/>
  <c r="P16" i="15"/>
  <c r="F17" i="15"/>
  <c r="K17" i="15"/>
  <c r="P17" i="15"/>
  <c r="G18" i="15"/>
  <c r="H18" i="15"/>
  <c r="I18" i="15"/>
  <c r="J18" i="15"/>
  <c r="L18" i="15"/>
  <c r="M18" i="15"/>
  <c r="N18" i="15"/>
  <c r="O18" i="15"/>
  <c r="Q18" i="15"/>
  <c r="R18" i="15"/>
  <c r="S18" i="15"/>
  <c r="T18" i="15"/>
  <c r="F19" i="15"/>
  <c r="K19" i="15"/>
  <c r="P19" i="15"/>
  <c r="F20" i="15"/>
  <c r="K20" i="15"/>
  <c r="P20" i="15"/>
  <c r="G21" i="15"/>
  <c r="H21" i="15"/>
  <c r="I21" i="15"/>
  <c r="J21" i="15"/>
  <c r="L21" i="15"/>
  <c r="M21" i="15"/>
  <c r="N21" i="15"/>
  <c r="O21" i="15"/>
  <c r="Q21" i="15"/>
  <c r="R21" i="15"/>
  <c r="S21" i="15"/>
  <c r="T21" i="15"/>
  <c r="F22" i="15"/>
  <c r="K22" i="15"/>
  <c r="P22" i="15"/>
  <c r="F23" i="15"/>
  <c r="K23" i="15"/>
  <c r="P23" i="15"/>
  <c r="G24" i="15"/>
  <c r="H24" i="15"/>
  <c r="I24" i="15"/>
  <c r="J24" i="15"/>
  <c r="L24" i="15"/>
  <c r="M24" i="15"/>
  <c r="N24" i="15"/>
  <c r="O24" i="15"/>
  <c r="Q24" i="15"/>
  <c r="R24" i="15"/>
  <c r="S24" i="15"/>
  <c r="T24" i="15"/>
  <c r="F25" i="15"/>
  <c r="K25" i="15"/>
  <c r="P25" i="15"/>
  <c r="G26" i="15"/>
  <c r="H26" i="15"/>
  <c r="I26" i="15"/>
  <c r="J26" i="15"/>
  <c r="L26" i="15"/>
  <c r="M26" i="15"/>
  <c r="N26" i="15"/>
  <c r="O26" i="15"/>
  <c r="Q26" i="15"/>
  <c r="R26" i="15"/>
  <c r="S26" i="15"/>
  <c r="T26" i="15"/>
  <c r="F27" i="15"/>
  <c r="K27" i="15"/>
  <c r="P27" i="15"/>
  <c r="F28" i="15"/>
  <c r="K28" i="15"/>
  <c r="P28" i="15"/>
  <c r="F29" i="15"/>
  <c r="K29" i="15"/>
  <c r="P29" i="15"/>
  <c r="F30" i="15"/>
  <c r="K30" i="15"/>
  <c r="P30" i="15"/>
  <c r="G31" i="15"/>
  <c r="H31" i="15"/>
  <c r="I31" i="15"/>
  <c r="J31" i="15"/>
  <c r="L31" i="15"/>
  <c r="M31" i="15"/>
  <c r="N31" i="15"/>
  <c r="O31" i="15"/>
  <c r="Q31" i="15"/>
  <c r="R31" i="15"/>
  <c r="S31" i="15"/>
  <c r="T31" i="15"/>
  <c r="F32" i="15"/>
  <c r="K32" i="15"/>
  <c r="P32" i="15"/>
  <c r="F33" i="15"/>
  <c r="K33" i="15"/>
  <c r="P33" i="15"/>
  <c r="G34" i="15"/>
  <c r="H34" i="15"/>
  <c r="I34" i="15"/>
  <c r="J34" i="15"/>
  <c r="L34" i="15"/>
  <c r="M34" i="15"/>
  <c r="N34" i="15"/>
  <c r="O34" i="15"/>
  <c r="Q34" i="15"/>
  <c r="R34" i="15"/>
  <c r="S34" i="15"/>
  <c r="T34" i="15"/>
  <c r="F35" i="15"/>
  <c r="K35" i="15"/>
  <c r="P35" i="15"/>
  <c r="F36" i="15"/>
  <c r="K36" i="15"/>
  <c r="P36" i="15"/>
  <c r="F37" i="15"/>
  <c r="K37" i="15"/>
  <c r="P37" i="15"/>
  <c r="G38" i="15"/>
  <c r="H38" i="15"/>
  <c r="I38" i="15"/>
  <c r="J38" i="15"/>
  <c r="L38" i="15"/>
  <c r="M38" i="15"/>
  <c r="N38" i="15"/>
  <c r="O38" i="15"/>
  <c r="Q38" i="15"/>
  <c r="R38" i="15"/>
  <c r="S38" i="15"/>
  <c r="T38" i="15"/>
  <c r="F39" i="15"/>
  <c r="K39" i="15"/>
  <c r="P39" i="15"/>
  <c r="F40" i="15"/>
  <c r="K40" i="15"/>
  <c r="P40" i="15"/>
  <c r="F41" i="15"/>
  <c r="K41" i="15"/>
  <c r="P41" i="15"/>
  <c r="G42" i="15"/>
  <c r="H42" i="15"/>
  <c r="I42" i="15"/>
  <c r="J42" i="15"/>
  <c r="L42" i="15"/>
  <c r="M42" i="15"/>
  <c r="N42" i="15"/>
  <c r="O42" i="15"/>
  <c r="Q42" i="15"/>
  <c r="R42" i="15"/>
  <c r="S42" i="15"/>
  <c r="T42" i="15"/>
  <c r="F43" i="15"/>
  <c r="K43" i="15"/>
  <c r="P43" i="15"/>
  <c r="F44" i="15"/>
  <c r="K44" i="15"/>
  <c r="P44" i="15"/>
  <c r="F45" i="15"/>
  <c r="K45" i="15"/>
  <c r="P45" i="15"/>
  <c r="G46" i="15"/>
  <c r="H46" i="15"/>
  <c r="I46" i="15"/>
  <c r="J46" i="15"/>
  <c r="L46" i="15"/>
  <c r="M46" i="15"/>
  <c r="N46" i="15"/>
  <c r="O46" i="15"/>
  <c r="Q46" i="15"/>
  <c r="R46" i="15"/>
  <c r="S46" i="15"/>
  <c r="T46" i="15"/>
  <c r="F47" i="15"/>
  <c r="K47" i="15"/>
  <c r="P47" i="15"/>
  <c r="G48" i="15"/>
  <c r="G55" i="15" s="1"/>
  <c r="H48" i="15"/>
  <c r="I48" i="15"/>
  <c r="I55" i="15" s="1"/>
  <c r="J48" i="15"/>
  <c r="L48" i="15"/>
  <c r="L55" i="15" s="1"/>
  <c r="M48" i="15"/>
  <c r="N48" i="15"/>
  <c r="N55" i="15" s="1"/>
  <c r="O48" i="15"/>
  <c r="Q48" i="15"/>
  <c r="R48" i="15"/>
  <c r="S48" i="15"/>
  <c r="S55" i="15" s="1"/>
  <c r="T48" i="15"/>
  <c r="F49" i="15"/>
  <c r="K49" i="15"/>
  <c r="P49" i="15"/>
  <c r="G50" i="15"/>
  <c r="H50" i="15"/>
  <c r="I50" i="15"/>
  <c r="J50" i="15"/>
  <c r="L50" i="15"/>
  <c r="M50" i="15"/>
  <c r="N50" i="15"/>
  <c r="O50" i="15"/>
  <c r="Q50" i="15"/>
  <c r="R50" i="15"/>
  <c r="S50" i="15"/>
  <c r="T50" i="15"/>
  <c r="F51" i="15"/>
  <c r="K51" i="15"/>
  <c r="P51" i="15"/>
  <c r="G52" i="15"/>
  <c r="H52" i="15"/>
  <c r="I52" i="15"/>
  <c r="J52" i="15"/>
  <c r="L52" i="15"/>
  <c r="M52" i="15"/>
  <c r="N52" i="15"/>
  <c r="O52" i="15"/>
  <c r="Q52" i="15"/>
  <c r="R52" i="15"/>
  <c r="S52" i="15"/>
  <c r="T52" i="15"/>
  <c r="F53" i="15"/>
  <c r="K53" i="15"/>
  <c r="P53" i="15"/>
  <c r="G54" i="15"/>
  <c r="H54" i="15"/>
  <c r="I54" i="15"/>
  <c r="J54" i="15"/>
  <c r="L54" i="15"/>
  <c r="M54" i="15"/>
  <c r="N54" i="15"/>
  <c r="O54" i="15"/>
  <c r="Q54" i="15"/>
  <c r="R54" i="15"/>
  <c r="S54" i="15"/>
  <c r="T54" i="15"/>
  <c r="H55" i="15"/>
  <c r="J55" i="15"/>
  <c r="M55" i="15"/>
  <c r="O55" i="15"/>
  <c r="R55" i="15"/>
  <c r="T55" i="15"/>
  <c r="F14" i="14"/>
  <c r="K14" i="14"/>
  <c r="P14" i="14"/>
  <c r="F15" i="14"/>
  <c r="K15" i="14"/>
  <c r="P15" i="14"/>
  <c r="F16" i="14"/>
  <c r="K16" i="14"/>
  <c r="P16" i="14"/>
  <c r="F17" i="14"/>
  <c r="K17" i="14"/>
  <c r="P17" i="14"/>
  <c r="F18" i="14"/>
  <c r="K18" i="14"/>
  <c r="P18" i="14"/>
  <c r="F19" i="14"/>
  <c r="K19" i="14"/>
  <c r="P19" i="14"/>
  <c r="G20" i="14"/>
  <c r="H20" i="14"/>
  <c r="I20" i="14"/>
  <c r="J20" i="14"/>
  <c r="L20" i="14"/>
  <c r="M20" i="14"/>
  <c r="N20" i="14"/>
  <c r="O20" i="14"/>
  <c r="Q20" i="14"/>
  <c r="R20" i="14"/>
  <c r="S20" i="14"/>
  <c r="T20" i="14"/>
  <c r="F21" i="14"/>
  <c r="K21" i="14"/>
  <c r="P21" i="14"/>
  <c r="F22" i="14"/>
  <c r="K22" i="14"/>
  <c r="P22" i="14"/>
  <c r="F23" i="14"/>
  <c r="K23" i="14"/>
  <c r="P23" i="14"/>
  <c r="F24" i="14"/>
  <c r="K24" i="14"/>
  <c r="P24" i="14"/>
  <c r="F25" i="14"/>
  <c r="K25" i="14"/>
  <c r="P25" i="14"/>
  <c r="G26" i="14"/>
  <c r="H26" i="14"/>
  <c r="I26" i="14"/>
  <c r="J26" i="14"/>
  <c r="L26" i="14"/>
  <c r="M26" i="14"/>
  <c r="N26" i="14"/>
  <c r="O26" i="14"/>
  <c r="Q26" i="14"/>
  <c r="R26" i="14"/>
  <c r="S26" i="14"/>
  <c r="T26" i="14"/>
  <c r="F27" i="14"/>
  <c r="K27" i="14"/>
  <c r="P27" i="14"/>
  <c r="G28" i="14"/>
  <c r="H28" i="14"/>
  <c r="I28" i="14"/>
  <c r="J28" i="14"/>
  <c r="L28" i="14"/>
  <c r="M28" i="14"/>
  <c r="N28" i="14"/>
  <c r="O28" i="14"/>
  <c r="Q28" i="14"/>
  <c r="R28" i="14"/>
  <c r="S28" i="14"/>
  <c r="T28" i="14"/>
  <c r="F29" i="14"/>
  <c r="K29" i="14"/>
  <c r="P29" i="14"/>
  <c r="F30" i="14"/>
  <c r="K30" i="14"/>
  <c r="P30" i="14"/>
  <c r="G31" i="14"/>
  <c r="H31" i="14"/>
  <c r="I31" i="14"/>
  <c r="J31" i="14"/>
  <c r="L31" i="14"/>
  <c r="M31" i="14"/>
  <c r="N31" i="14"/>
  <c r="O31" i="14"/>
  <c r="Q31" i="14"/>
  <c r="P31" i="14" s="1"/>
  <c r="R31" i="14"/>
  <c r="S31" i="14"/>
  <c r="T31" i="14"/>
  <c r="F32" i="14"/>
  <c r="K32" i="14"/>
  <c r="P32" i="14"/>
  <c r="F33" i="14"/>
  <c r="K33" i="14"/>
  <c r="P33" i="14"/>
  <c r="F34" i="14"/>
  <c r="K34" i="14"/>
  <c r="P34" i="14"/>
  <c r="G35" i="14"/>
  <c r="H35" i="14"/>
  <c r="I35" i="14"/>
  <c r="J35" i="14"/>
  <c r="L35" i="14"/>
  <c r="M35" i="14"/>
  <c r="N35" i="14"/>
  <c r="O35" i="14"/>
  <c r="Q35" i="14"/>
  <c r="R35" i="14"/>
  <c r="S35" i="14"/>
  <c r="T35" i="14"/>
  <c r="F36" i="14"/>
  <c r="K36" i="14"/>
  <c r="P36" i="14"/>
  <c r="F37" i="14"/>
  <c r="K37" i="14"/>
  <c r="P37" i="14"/>
  <c r="F38" i="14"/>
  <c r="K38" i="14"/>
  <c r="P38" i="14"/>
  <c r="F39" i="14"/>
  <c r="K39" i="14"/>
  <c r="P39" i="14"/>
  <c r="F40" i="14"/>
  <c r="K40" i="14"/>
  <c r="P40" i="14"/>
  <c r="G41" i="14"/>
  <c r="H41" i="14"/>
  <c r="I41" i="14"/>
  <c r="J41" i="14"/>
  <c r="L41" i="14"/>
  <c r="M41" i="14"/>
  <c r="N41" i="14"/>
  <c r="O41" i="14"/>
  <c r="Q41" i="14"/>
  <c r="P41" i="14" s="1"/>
  <c r="R41" i="14"/>
  <c r="S41" i="14"/>
  <c r="T41" i="14"/>
  <c r="F42" i="14"/>
  <c r="K42" i="14"/>
  <c r="P42" i="14"/>
  <c r="G43" i="14"/>
  <c r="H43" i="14"/>
  <c r="I43" i="14"/>
  <c r="J43" i="14"/>
  <c r="L43" i="14"/>
  <c r="M43" i="14"/>
  <c r="N43" i="14"/>
  <c r="O43" i="14"/>
  <c r="Q43" i="14"/>
  <c r="R43" i="14"/>
  <c r="S43" i="14"/>
  <c r="T43" i="14"/>
  <c r="F44" i="14"/>
  <c r="K44" i="14"/>
  <c r="P44" i="14"/>
  <c r="G45" i="14"/>
  <c r="H45" i="14"/>
  <c r="H61" i="14" s="1"/>
  <c r="I45" i="14"/>
  <c r="J45" i="14"/>
  <c r="J61" i="14" s="1"/>
  <c r="L45" i="14"/>
  <c r="M45" i="14"/>
  <c r="N45" i="14"/>
  <c r="O45" i="14"/>
  <c r="Q45" i="14"/>
  <c r="R45" i="14"/>
  <c r="R61" i="14" s="1"/>
  <c r="S45" i="14"/>
  <c r="T45" i="14"/>
  <c r="T61" i="14" s="1"/>
  <c r="F46" i="14"/>
  <c r="K46" i="14"/>
  <c r="P46" i="14"/>
  <c r="F47" i="14"/>
  <c r="K47" i="14"/>
  <c r="P47" i="14"/>
  <c r="G48" i="14"/>
  <c r="H48" i="14"/>
  <c r="I48" i="14"/>
  <c r="J48" i="14"/>
  <c r="L48" i="14"/>
  <c r="M48" i="14"/>
  <c r="N48" i="14"/>
  <c r="O48" i="14"/>
  <c r="Q48" i="14"/>
  <c r="P48" i="14" s="1"/>
  <c r="R48" i="14"/>
  <c r="S48" i="14"/>
  <c r="T48" i="14"/>
  <c r="F49" i="14"/>
  <c r="K49" i="14"/>
  <c r="P49" i="14"/>
  <c r="F50" i="14"/>
  <c r="K50" i="14"/>
  <c r="P50" i="14"/>
  <c r="F51" i="14"/>
  <c r="K51" i="14"/>
  <c r="P51" i="14"/>
  <c r="G52" i="14"/>
  <c r="H52" i="14"/>
  <c r="I52" i="14"/>
  <c r="J52" i="14"/>
  <c r="L52" i="14"/>
  <c r="M52" i="14"/>
  <c r="N52" i="14"/>
  <c r="O52" i="14"/>
  <c r="Q52" i="14"/>
  <c r="P52" i="14" s="1"/>
  <c r="R52" i="14"/>
  <c r="S52" i="14"/>
  <c r="T52" i="14"/>
  <c r="F53" i="14"/>
  <c r="K53" i="14"/>
  <c r="P53" i="14"/>
  <c r="G54" i="14"/>
  <c r="H54" i="14"/>
  <c r="I54" i="14"/>
  <c r="J54" i="14"/>
  <c r="L54" i="14"/>
  <c r="M54" i="14"/>
  <c r="N54" i="14"/>
  <c r="O54" i="14"/>
  <c r="Q54" i="14"/>
  <c r="R54" i="14"/>
  <c r="S54" i="14"/>
  <c r="T54" i="14"/>
  <c r="F55" i="14"/>
  <c r="K55" i="14"/>
  <c r="P55" i="14"/>
  <c r="G56" i="14"/>
  <c r="H56" i="14"/>
  <c r="I56" i="14"/>
  <c r="J56" i="14"/>
  <c r="L56" i="14"/>
  <c r="M56" i="14"/>
  <c r="N56" i="14"/>
  <c r="O56" i="14"/>
  <c r="Q56" i="14"/>
  <c r="R56" i="14"/>
  <c r="S56" i="14"/>
  <c r="T56" i="14"/>
  <c r="F57" i="14"/>
  <c r="K57" i="14"/>
  <c r="P57" i="14"/>
  <c r="G58" i="14"/>
  <c r="H58" i="14"/>
  <c r="I58" i="14"/>
  <c r="J58" i="14"/>
  <c r="L58" i="14"/>
  <c r="M58" i="14"/>
  <c r="N58" i="14"/>
  <c r="O58" i="14"/>
  <c r="Q58" i="14"/>
  <c r="R58" i="14"/>
  <c r="S58" i="14"/>
  <c r="T58" i="14"/>
  <c r="F59" i="14"/>
  <c r="K59" i="14"/>
  <c r="P59" i="14"/>
  <c r="G60" i="14"/>
  <c r="H60" i="14"/>
  <c r="I60" i="14"/>
  <c r="J60" i="14"/>
  <c r="L60" i="14"/>
  <c r="M60" i="14"/>
  <c r="N60" i="14"/>
  <c r="O60" i="14"/>
  <c r="Q60" i="14"/>
  <c r="R60" i="14"/>
  <c r="S60" i="14"/>
  <c r="T60" i="14"/>
  <c r="G61" i="14"/>
  <c r="I61" i="14"/>
  <c r="S61" i="14"/>
  <c r="F14" i="13"/>
  <c r="K14" i="13"/>
  <c r="G15" i="13"/>
  <c r="H15" i="13"/>
  <c r="I15" i="13"/>
  <c r="J15" i="13"/>
  <c r="L15" i="13"/>
  <c r="M15" i="13"/>
  <c r="N15" i="13"/>
  <c r="O15" i="13"/>
  <c r="Q15" i="13"/>
  <c r="R15" i="13"/>
  <c r="S15" i="13"/>
  <c r="T15" i="13"/>
  <c r="F16" i="13"/>
  <c r="K16" i="13"/>
  <c r="P16" i="13"/>
  <c r="F17" i="13"/>
  <c r="K17" i="13"/>
  <c r="P17" i="13"/>
  <c r="F18" i="13"/>
  <c r="K18" i="13"/>
  <c r="P18" i="13"/>
  <c r="F19" i="13"/>
  <c r="K19" i="13"/>
  <c r="P19" i="13"/>
  <c r="G20" i="13"/>
  <c r="H20" i="13"/>
  <c r="I20" i="13"/>
  <c r="J20" i="13"/>
  <c r="L20" i="13"/>
  <c r="M20" i="13"/>
  <c r="N20" i="13"/>
  <c r="O20" i="13"/>
  <c r="Q20" i="13"/>
  <c r="R20" i="13"/>
  <c r="S20" i="13"/>
  <c r="T20" i="13"/>
  <c r="F21" i="13"/>
  <c r="K21" i="13"/>
  <c r="P21" i="13"/>
  <c r="G22" i="13"/>
  <c r="H22" i="13"/>
  <c r="I22" i="13"/>
  <c r="J22" i="13"/>
  <c r="L22" i="13"/>
  <c r="M22" i="13"/>
  <c r="N22" i="13"/>
  <c r="O22" i="13"/>
  <c r="Q22" i="13"/>
  <c r="R22" i="13"/>
  <c r="S22" i="13"/>
  <c r="T22" i="13"/>
  <c r="F23" i="13"/>
  <c r="K23" i="13"/>
  <c r="P23" i="13"/>
  <c r="F24" i="13"/>
  <c r="K24" i="13"/>
  <c r="P24" i="13"/>
  <c r="G25" i="13"/>
  <c r="H25" i="13"/>
  <c r="I25" i="13"/>
  <c r="J25" i="13"/>
  <c r="L25" i="13"/>
  <c r="M25" i="13"/>
  <c r="N25" i="13"/>
  <c r="O25" i="13"/>
  <c r="Q25" i="13"/>
  <c r="R25" i="13"/>
  <c r="S25" i="13"/>
  <c r="T25" i="13"/>
  <c r="F26" i="13"/>
  <c r="K26" i="13"/>
  <c r="P26" i="13"/>
  <c r="F27" i="13"/>
  <c r="K27" i="13"/>
  <c r="P27" i="13"/>
  <c r="F28" i="13"/>
  <c r="K28" i="13"/>
  <c r="P28" i="13"/>
  <c r="F29" i="13"/>
  <c r="K29" i="13"/>
  <c r="P29" i="13"/>
  <c r="F30" i="13"/>
  <c r="K30" i="13"/>
  <c r="P30" i="13"/>
  <c r="G31" i="13"/>
  <c r="H31" i="13"/>
  <c r="I31" i="13"/>
  <c r="J31" i="13"/>
  <c r="L31" i="13"/>
  <c r="M31" i="13"/>
  <c r="N31" i="13"/>
  <c r="O31" i="13"/>
  <c r="Q31" i="13"/>
  <c r="R31" i="13"/>
  <c r="S31" i="13"/>
  <c r="T31" i="13"/>
  <c r="F32" i="13"/>
  <c r="K32" i="13"/>
  <c r="P32" i="13"/>
  <c r="F33" i="13"/>
  <c r="K33" i="13"/>
  <c r="P33" i="13"/>
  <c r="F34" i="13"/>
  <c r="K34" i="13"/>
  <c r="P34" i="13"/>
  <c r="F35" i="13"/>
  <c r="K35" i="13"/>
  <c r="P35" i="13"/>
  <c r="F36" i="13"/>
  <c r="K36" i="13"/>
  <c r="P36" i="13"/>
  <c r="G37" i="13"/>
  <c r="H37" i="13"/>
  <c r="I37" i="13"/>
  <c r="J37" i="13"/>
  <c r="L37" i="13"/>
  <c r="M37" i="13"/>
  <c r="N37" i="13"/>
  <c r="O37" i="13"/>
  <c r="Q37" i="13"/>
  <c r="R37" i="13"/>
  <c r="S37" i="13"/>
  <c r="T37" i="13"/>
  <c r="F38" i="13"/>
  <c r="K38" i="13"/>
  <c r="P38" i="13"/>
  <c r="F39" i="13"/>
  <c r="K39" i="13"/>
  <c r="P39" i="13"/>
  <c r="F40" i="13"/>
  <c r="K40" i="13"/>
  <c r="P40" i="13"/>
  <c r="F41" i="13"/>
  <c r="K41" i="13"/>
  <c r="P41" i="13"/>
  <c r="F42" i="13"/>
  <c r="K42" i="13"/>
  <c r="P42" i="13"/>
  <c r="G43" i="13"/>
  <c r="H43" i="13"/>
  <c r="I43" i="13"/>
  <c r="J43" i="13"/>
  <c r="L43" i="13"/>
  <c r="M43" i="13"/>
  <c r="N43" i="13"/>
  <c r="O43" i="13"/>
  <c r="Q43" i="13"/>
  <c r="R43" i="13"/>
  <c r="S43" i="13"/>
  <c r="T43" i="13"/>
  <c r="F44" i="13"/>
  <c r="K44" i="13"/>
  <c r="P44" i="13"/>
  <c r="F45" i="13"/>
  <c r="K45" i="13"/>
  <c r="P45" i="13"/>
  <c r="F46" i="13"/>
  <c r="K46" i="13"/>
  <c r="P46" i="13"/>
  <c r="G47" i="13"/>
  <c r="H47" i="13"/>
  <c r="I47" i="13"/>
  <c r="J47" i="13"/>
  <c r="K47" i="13"/>
  <c r="Q47" i="13"/>
  <c r="S47" i="13"/>
  <c r="T47" i="13"/>
  <c r="F48" i="13"/>
  <c r="K48" i="13"/>
  <c r="P48" i="13"/>
  <c r="G49" i="13"/>
  <c r="H49" i="13"/>
  <c r="I49" i="13"/>
  <c r="J49" i="13"/>
  <c r="K49" i="13"/>
  <c r="Q49" i="13"/>
  <c r="R49" i="13"/>
  <c r="S49" i="13"/>
  <c r="T49" i="13"/>
  <c r="F50" i="13"/>
  <c r="K50" i="13"/>
  <c r="P50" i="13"/>
  <c r="G51" i="13"/>
  <c r="H51" i="13"/>
  <c r="I51" i="13"/>
  <c r="J51" i="13"/>
  <c r="K51" i="13"/>
  <c r="Q51" i="13"/>
  <c r="R51" i="13"/>
  <c r="S51" i="13"/>
  <c r="T51" i="13"/>
  <c r="F52" i="13"/>
  <c r="K52" i="13"/>
  <c r="P52" i="13"/>
  <c r="F53" i="13"/>
  <c r="K53" i="13"/>
  <c r="P53" i="13"/>
  <c r="F54" i="13"/>
  <c r="K54" i="13"/>
  <c r="P54" i="13"/>
  <c r="G55" i="13"/>
  <c r="H55" i="13"/>
  <c r="I55" i="13"/>
  <c r="J55" i="13"/>
  <c r="K55" i="13"/>
  <c r="Q55" i="13"/>
  <c r="R55" i="13"/>
  <c r="S55" i="13"/>
  <c r="T55" i="13"/>
  <c r="F56" i="13"/>
  <c r="K56" i="13"/>
  <c r="P56" i="13"/>
  <c r="G57" i="13"/>
  <c r="H57" i="13"/>
  <c r="I57" i="13"/>
  <c r="J57" i="13"/>
  <c r="K57" i="13"/>
  <c r="Q57" i="13"/>
  <c r="R57" i="13"/>
  <c r="S57" i="13"/>
  <c r="T57" i="13"/>
  <c r="F58" i="13"/>
  <c r="K58" i="13"/>
  <c r="P58" i="13"/>
  <c r="F59" i="13"/>
  <c r="K59" i="13"/>
  <c r="P59" i="13"/>
  <c r="G60" i="13"/>
  <c r="H60" i="13"/>
  <c r="I60" i="13"/>
  <c r="J60" i="13"/>
  <c r="K60" i="13"/>
  <c r="Q60" i="13"/>
  <c r="R60" i="13"/>
  <c r="S60" i="13"/>
  <c r="T60" i="13"/>
  <c r="F61" i="13"/>
  <c r="K61" i="13"/>
  <c r="P61" i="13"/>
  <c r="F62" i="13"/>
  <c r="K62" i="13"/>
  <c r="P62" i="13"/>
  <c r="G63" i="13"/>
  <c r="H63" i="13"/>
  <c r="I63" i="13"/>
  <c r="J63" i="13"/>
  <c r="K63" i="13"/>
  <c r="Q63" i="13"/>
  <c r="R63" i="13"/>
  <c r="S63" i="13"/>
  <c r="T63" i="13"/>
  <c r="F64" i="13"/>
  <c r="K64" i="13"/>
  <c r="P64" i="13"/>
  <c r="F65" i="13"/>
  <c r="K65" i="13"/>
  <c r="P65" i="13"/>
  <c r="G66" i="13"/>
  <c r="H66" i="13"/>
  <c r="I66" i="13"/>
  <c r="J66" i="13"/>
  <c r="K66" i="13"/>
  <c r="Q66" i="13"/>
  <c r="R66" i="13"/>
  <c r="S66" i="13"/>
  <c r="T66" i="13"/>
  <c r="F67" i="13"/>
  <c r="K67" i="13"/>
  <c r="P67" i="13"/>
  <c r="F68" i="13"/>
  <c r="K68" i="13"/>
  <c r="P68" i="13"/>
  <c r="G69" i="13"/>
  <c r="H69" i="13"/>
  <c r="I69" i="13"/>
  <c r="J69" i="13"/>
  <c r="L69" i="13"/>
  <c r="M69" i="13"/>
  <c r="N69" i="13"/>
  <c r="O69" i="13"/>
  <c r="Q69" i="13"/>
  <c r="R69" i="13"/>
  <c r="S69" i="13"/>
  <c r="T69" i="13"/>
  <c r="F70" i="13"/>
  <c r="K70" i="13"/>
  <c r="P70" i="13"/>
  <c r="G71" i="13"/>
  <c r="H71" i="13"/>
  <c r="I71" i="13"/>
  <c r="J71" i="13"/>
  <c r="K71" i="13"/>
  <c r="Q71" i="13"/>
  <c r="R71" i="13"/>
  <c r="S71" i="13"/>
  <c r="T71" i="13"/>
  <c r="F72" i="13"/>
  <c r="K72" i="13"/>
  <c r="P72" i="13"/>
  <c r="G73" i="13"/>
  <c r="H73" i="13"/>
  <c r="I73" i="13"/>
  <c r="J73" i="13"/>
  <c r="K73" i="13"/>
  <c r="Q73" i="13"/>
  <c r="R73" i="13"/>
  <c r="S73" i="13"/>
  <c r="T73" i="13"/>
  <c r="F74" i="13"/>
  <c r="K74" i="13"/>
  <c r="P74" i="13"/>
  <c r="F75" i="13"/>
  <c r="K75" i="13"/>
  <c r="P75" i="13"/>
  <c r="F76" i="13"/>
  <c r="K76" i="13"/>
  <c r="P76" i="13"/>
  <c r="G77" i="13"/>
  <c r="H77" i="13"/>
  <c r="I77" i="13"/>
  <c r="J77" i="13"/>
  <c r="K77" i="13"/>
  <c r="Q77" i="13"/>
  <c r="R77" i="13"/>
  <c r="S77" i="13"/>
  <c r="T77" i="13"/>
  <c r="F78" i="13"/>
  <c r="K78" i="13"/>
  <c r="P78" i="13"/>
  <c r="G79" i="13"/>
  <c r="H79" i="13"/>
  <c r="I79" i="13"/>
  <c r="J79" i="13"/>
  <c r="K79" i="13"/>
  <c r="Q79" i="13"/>
  <c r="R79" i="13"/>
  <c r="S79" i="13"/>
  <c r="T79" i="13"/>
  <c r="F80" i="13"/>
  <c r="K80" i="13"/>
  <c r="P80" i="13"/>
  <c r="F81" i="13"/>
  <c r="K81" i="13"/>
  <c r="P81" i="13"/>
  <c r="F82" i="13"/>
  <c r="K82" i="13"/>
  <c r="P82" i="13"/>
  <c r="G83" i="13"/>
  <c r="H83" i="13"/>
  <c r="I83" i="13"/>
  <c r="J83" i="13"/>
  <c r="K83" i="13"/>
  <c r="Q83" i="13"/>
  <c r="R83" i="13"/>
  <c r="S83" i="13"/>
  <c r="T83" i="13"/>
  <c r="F84" i="13"/>
  <c r="K84" i="13"/>
  <c r="P84" i="13"/>
  <c r="F85" i="13"/>
  <c r="K85" i="13"/>
  <c r="P85" i="13"/>
  <c r="F86" i="13"/>
  <c r="K86" i="13"/>
  <c r="P86" i="13"/>
  <c r="F87" i="13"/>
  <c r="K87" i="13"/>
  <c r="P87" i="13"/>
  <c r="F88" i="13"/>
  <c r="K88" i="13"/>
  <c r="P88" i="13"/>
  <c r="G89" i="13"/>
  <c r="H89" i="13"/>
  <c r="I89" i="13"/>
  <c r="J89" i="13"/>
  <c r="L89" i="13"/>
  <c r="M89" i="13"/>
  <c r="N89" i="13"/>
  <c r="O89" i="13"/>
  <c r="Q89" i="13"/>
  <c r="R89" i="13"/>
  <c r="S89" i="13"/>
  <c r="T89" i="13"/>
  <c r="F90" i="13"/>
  <c r="K90" i="13"/>
  <c r="P90" i="13"/>
  <c r="G91" i="13"/>
  <c r="H91" i="13"/>
  <c r="I91" i="13"/>
  <c r="J91" i="13"/>
  <c r="L91" i="13"/>
  <c r="M91" i="13"/>
  <c r="N91" i="13"/>
  <c r="O91" i="13"/>
  <c r="Q91" i="13"/>
  <c r="R91" i="13"/>
  <c r="S91" i="13"/>
  <c r="T91" i="13"/>
  <c r="F92" i="13"/>
  <c r="K92" i="13"/>
  <c r="P92" i="13"/>
  <c r="F93" i="13"/>
  <c r="K93" i="13"/>
  <c r="P93" i="13"/>
  <c r="G94" i="13"/>
  <c r="H94" i="13"/>
  <c r="I94" i="13"/>
  <c r="J94" i="13"/>
  <c r="L94" i="13"/>
  <c r="M94" i="13"/>
  <c r="N94" i="13"/>
  <c r="O94" i="13"/>
  <c r="Q94" i="13"/>
  <c r="R94" i="13"/>
  <c r="S94" i="13"/>
  <c r="T94" i="13"/>
  <c r="F95" i="13"/>
  <c r="K95" i="13"/>
  <c r="P95" i="13"/>
  <c r="F96" i="13"/>
  <c r="K96" i="13"/>
  <c r="P96" i="13"/>
  <c r="F97" i="13"/>
  <c r="K97" i="13"/>
  <c r="P97" i="13"/>
  <c r="F98" i="13"/>
  <c r="K98" i="13"/>
  <c r="P98" i="13"/>
  <c r="G99" i="13"/>
  <c r="H99" i="13"/>
  <c r="I99" i="13"/>
  <c r="J99" i="13"/>
  <c r="L99" i="13"/>
  <c r="M99" i="13"/>
  <c r="N99" i="13"/>
  <c r="O99" i="13"/>
  <c r="Q99" i="13"/>
  <c r="R99" i="13"/>
  <c r="S99" i="13"/>
  <c r="T99" i="13"/>
  <c r="F100" i="13"/>
  <c r="K100" i="13"/>
  <c r="P100" i="13"/>
  <c r="F101" i="13"/>
  <c r="K101" i="13"/>
  <c r="P101" i="13"/>
  <c r="F102" i="13"/>
  <c r="K102" i="13"/>
  <c r="P102" i="13"/>
  <c r="G103" i="13"/>
  <c r="H103" i="13"/>
  <c r="I103" i="13"/>
  <c r="J103" i="13"/>
  <c r="L103" i="13"/>
  <c r="M103" i="13"/>
  <c r="N103" i="13"/>
  <c r="O103" i="13"/>
  <c r="Q103" i="13"/>
  <c r="R103" i="13"/>
  <c r="S103" i="13"/>
  <c r="T103" i="13"/>
  <c r="F104" i="13"/>
  <c r="K104" i="13"/>
  <c r="P104" i="13"/>
  <c r="F105" i="13"/>
  <c r="K105" i="13"/>
  <c r="P105" i="13"/>
  <c r="G106" i="13"/>
  <c r="H106" i="13"/>
  <c r="I106" i="13"/>
  <c r="J106" i="13"/>
  <c r="L106" i="13"/>
  <c r="M106" i="13"/>
  <c r="N106" i="13"/>
  <c r="O106" i="13"/>
  <c r="Q106" i="13"/>
  <c r="R106" i="13"/>
  <c r="S106" i="13"/>
  <c r="T106" i="13"/>
  <c r="F107" i="13"/>
  <c r="K107" i="13"/>
  <c r="P107" i="13"/>
  <c r="F108" i="13"/>
  <c r="K108" i="13"/>
  <c r="P108" i="13"/>
  <c r="F109" i="13"/>
  <c r="K109" i="13"/>
  <c r="P109" i="13"/>
  <c r="G110" i="13"/>
  <c r="H110" i="13"/>
  <c r="I110" i="13"/>
  <c r="J110" i="13"/>
  <c r="L110" i="13"/>
  <c r="M110" i="13"/>
  <c r="N110" i="13"/>
  <c r="O110" i="13"/>
  <c r="Q110" i="13"/>
  <c r="R110" i="13"/>
  <c r="S110" i="13"/>
  <c r="T110" i="13"/>
  <c r="F111" i="13"/>
  <c r="K111" i="13"/>
  <c r="P111" i="13"/>
  <c r="F112" i="13"/>
  <c r="K112" i="13"/>
  <c r="P112" i="13"/>
  <c r="F113" i="13"/>
  <c r="K113" i="13"/>
  <c r="P113" i="13"/>
  <c r="G114" i="13"/>
  <c r="H114" i="13"/>
  <c r="I114" i="13"/>
  <c r="J114" i="13"/>
  <c r="L114" i="13"/>
  <c r="M114" i="13"/>
  <c r="N114" i="13"/>
  <c r="O114" i="13"/>
  <c r="Q114" i="13"/>
  <c r="R114" i="13"/>
  <c r="S114" i="13"/>
  <c r="T114" i="13"/>
  <c r="F115" i="13"/>
  <c r="K115" i="13"/>
  <c r="P115" i="13"/>
  <c r="F116" i="13"/>
  <c r="K116" i="13"/>
  <c r="P116" i="13"/>
  <c r="F117" i="13"/>
  <c r="K117" i="13"/>
  <c r="P117" i="13"/>
  <c r="G118" i="13"/>
  <c r="H118" i="13"/>
  <c r="I118" i="13"/>
  <c r="J118" i="13"/>
  <c r="L118" i="13"/>
  <c r="M118" i="13"/>
  <c r="N118" i="13"/>
  <c r="O118" i="13"/>
  <c r="Q118" i="13"/>
  <c r="R118" i="13"/>
  <c r="S118" i="13"/>
  <c r="T118" i="13"/>
  <c r="F119" i="13"/>
  <c r="K119" i="13"/>
  <c r="P119" i="13"/>
  <c r="F120" i="13"/>
  <c r="K120" i="13"/>
  <c r="P120" i="13"/>
  <c r="F121" i="13"/>
  <c r="K121" i="13"/>
  <c r="P121" i="13"/>
  <c r="G122" i="13"/>
  <c r="H122" i="13"/>
  <c r="I122" i="13"/>
  <c r="J122" i="13"/>
  <c r="L122" i="13"/>
  <c r="M122" i="13"/>
  <c r="N122" i="13"/>
  <c r="O122" i="13"/>
  <c r="Q122" i="13"/>
  <c r="R122" i="13"/>
  <c r="S122" i="13"/>
  <c r="T122" i="13"/>
  <c r="F123" i="13"/>
  <c r="K123" i="13"/>
  <c r="P123" i="13"/>
  <c r="F124" i="13"/>
  <c r="K124" i="13"/>
  <c r="P124" i="13"/>
  <c r="G125" i="13"/>
  <c r="H125" i="13"/>
  <c r="I125" i="13"/>
  <c r="J125" i="13"/>
  <c r="L125" i="13"/>
  <c r="M125" i="13"/>
  <c r="N125" i="13"/>
  <c r="O125" i="13"/>
  <c r="Q125" i="13"/>
  <c r="R125" i="13"/>
  <c r="S125" i="13"/>
  <c r="T125" i="13"/>
  <c r="F126" i="13"/>
  <c r="K126" i="13"/>
  <c r="P126" i="13"/>
  <c r="F127" i="13"/>
  <c r="K127" i="13"/>
  <c r="P127" i="13"/>
  <c r="F128" i="13"/>
  <c r="K128" i="13"/>
  <c r="P128" i="13"/>
  <c r="G129" i="13"/>
  <c r="H129" i="13"/>
  <c r="I129" i="13"/>
  <c r="J129" i="13"/>
  <c r="L129" i="13"/>
  <c r="M129" i="13"/>
  <c r="N129" i="13"/>
  <c r="O129" i="13"/>
  <c r="Q129" i="13"/>
  <c r="R129" i="13"/>
  <c r="S129" i="13"/>
  <c r="T129" i="13"/>
  <c r="F130" i="13"/>
  <c r="K130" i="13"/>
  <c r="P130" i="13"/>
  <c r="F131" i="13"/>
  <c r="K131" i="13"/>
  <c r="P131" i="13"/>
  <c r="F132" i="13"/>
  <c r="K132" i="13"/>
  <c r="P132" i="13"/>
  <c r="G133" i="13"/>
  <c r="H133" i="13"/>
  <c r="I133" i="13"/>
  <c r="J133" i="13"/>
  <c r="L133" i="13"/>
  <c r="M133" i="13"/>
  <c r="N133" i="13"/>
  <c r="O133" i="13"/>
  <c r="Q133" i="13"/>
  <c r="R133" i="13"/>
  <c r="S133" i="13"/>
  <c r="T133" i="13"/>
  <c r="F134" i="13"/>
  <c r="K134" i="13"/>
  <c r="P134" i="13"/>
  <c r="G135" i="13"/>
  <c r="H135" i="13"/>
  <c r="I135" i="13"/>
  <c r="J135" i="13"/>
  <c r="L135" i="13"/>
  <c r="M135" i="13"/>
  <c r="N135" i="13"/>
  <c r="O135" i="13"/>
  <c r="Q135" i="13"/>
  <c r="R135" i="13"/>
  <c r="S135" i="13"/>
  <c r="T135" i="13"/>
  <c r="F136" i="13"/>
  <c r="K136" i="13"/>
  <c r="P136" i="13"/>
  <c r="G137" i="13"/>
  <c r="H137" i="13"/>
  <c r="I137" i="13"/>
  <c r="J137" i="13"/>
  <c r="L137" i="13"/>
  <c r="M137" i="13"/>
  <c r="N137" i="13"/>
  <c r="O137" i="13"/>
  <c r="Q137" i="13"/>
  <c r="R137" i="13"/>
  <c r="S137" i="13"/>
  <c r="T137" i="13"/>
  <c r="F138" i="13"/>
  <c r="K138" i="13"/>
  <c r="P138" i="13"/>
  <c r="G139" i="13"/>
  <c r="H139" i="13"/>
  <c r="I139" i="13"/>
  <c r="J139" i="13"/>
  <c r="L139" i="13"/>
  <c r="M139" i="13"/>
  <c r="N139" i="13"/>
  <c r="O139" i="13"/>
  <c r="Q139" i="13"/>
  <c r="R139" i="13"/>
  <c r="S139" i="13"/>
  <c r="T139" i="13"/>
  <c r="F140" i="13"/>
  <c r="K140" i="13"/>
  <c r="P140" i="13"/>
  <c r="G141" i="13"/>
  <c r="H141" i="13"/>
  <c r="I141" i="13"/>
  <c r="J141" i="13"/>
  <c r="L141" i="13"/>
  <c r="M141" i="13"/>
  <c r="N141" i="13"/>
  <c r="O141" i="13"/>
  <c r="Q141" i="13"/>
  <c r="R141" i="13"/>
  <c r="S141" i="13"/>
  <c r="T141" i="13"/>
  <c r="F142" i="13"/>
  <c r="K142" i="13"/>
  <c r="P142" i="13"/>
  <c r="G143" i="13"/>
  <c r="H143" i="13"/>
  <c r="I143" i="13"/>
  <c r="J143" i="13"/>
  <c r="L143" i="13"/>
  <c r="M143" i="13"/>
  <c r="N143" i="13"/>
  <c r="O143" i="13"/>
  <c r="Q143" i="13"/>
  <c r="R143" i="13"/>
  <c r="S143" i="13"/>
  <c r="T143" i="13"/>
  <c r="F144" i="13"/>
  <c r="K144" i="13"/>
  <c r="P144" i="13"/>
  <c r="G145" i="13"/>
  <c r="H145" i="13"/>
  <c r="I145" i="13"/>
  <c r="J145" i="13"/>
  <c r="L145" i="13"/>
  <c r="M145" i="13"/>
  <c r="N145" i="13"/>
  <c r="O145" i="13"/>
  <c r="Q145" i="13"/>
  <c r="R145" i="13"/>
  <c r="S145" i="13"/>
  <c r="T145" i="13"/>
  <c r="F146" i="13"/>
  <c r="K146" i="13"/>
  <c r="P146" i="13"/>
  <c r="G147" i="13"/>
  <c r="H147" i="13"/>
  <c r="I147" i="13"/>
  <c r="J147" i="13"/>
  <c r="L147" i="13"/>
  <c r="M147" i="13"/>
  <c r="N147" i="13"/>
  <c r="O147" i="13"/>
  <c r="Q147" i="13"/>
  <c r="R147" i="13"/>
  <c r="S147" i="13"/>
  <c r="T147" i="13"/>
  <c r="F148" i="13"/>
  <c r="K148" i="13"/>
  <c r="P148" i="13"/>
  <c r="G149" i="13"/>
  <c r="H149" i="13"/>
  <c r="I149" i="13"/>
  <c r="J149" i="13"/>
  <c r="L149" i="13"/>
  <c r="M149" i="13"/>
  <c r="N149" i="13"/>
  <c r="O149" i="13"/>
  <c r="Q149" i="13"/>
  <c r="R149" i="13"/>
  <c r="S149" i="13"/>
  <c r="T149" i="13"/>
  <c r="F150" i="13"/>
  <c r="K150" i="13"/>
  <c r="P150" i="13"/>
  <c r="G151" i="13"/>
  <c r="H151" i="13"/>
  <c r="I151" i="13"/>
  <c r="J151" i="13"/>
  <c r="L151" i="13"/>
  <c r="M151" i="13"/>
  <c r="N151" i="13"/>
  <c r="O151" i="13"/>
  <c r="Q151" i="13"/>
  <c r="R151" i="13"/>
  <c r="S151" i="13"/>
  <c r="T151" i="13"/>
  <c r="F152" i="13"/>
  <c r="K152" i="13"/>
  <c r="P152" i="13"/>
  <c r="G153" i="13"/>
  <c r="H153" i="13"/>
  <c r="I153" i="13"/>
  <c r="J153" i="13"/>
  <c r="L153" i="13"/>
  <c r="M153" i="13"/>
  <c r="N153" i="13"/>
  <c r="O153" i="13"/>
  <c r="Q153" i="13"/>
  <c r="R153" i="13"/>
  <c r="S153" i="13"/>
  <c r="T153" i="13"/>
  <c r="F154" i="13"/>
  <c r="K154" i="13"/>
  <c r="P154" i="13"/>
  <c r="G155" i="13"/>
  <c r="H155" i="13"/>
  <c r="I155" i="13"/>
  <c r="J155" i="13"/>
  <c r="L155" i="13"/>
  <c r="M155" i="13"/>
  <c r="N155" i="13"/>
  <c r="O155" i="13"/>
  <c r="Q155" i="13"/>
  <c r="R155" i="13"/>
  <c r="S155" i="13"/>
  <c r="S158" i="13" s="1"/>
  <c r="J19" i="12" s="1"/>
  <c r="T155" i="13"/>
  <c r="F156" i="13"/>
  <c r="K156" i="13"/>
  <c r="P156" i="13"/>
  <c r="G157" i="13"/>
  <c r="H157" i="13"/>
  <c r="H158" i="13" s="1"/>
  <c r="D13" i="12" s="1"/>
  <c r="I157" i="13"/>
  <c r="J157" i="13"/>
  <c r="L157" i="13"/>
  <c r="M157" i="13"/>
  <c r="N157" i="13"/>
  <c r="O157" i="13"/>
  <c r="O158" i="13" s="1"/>
  <c r="G14" i="12" s="1"/>
  <c r="Q157" i="13"/>
  <c r="R157" i="13"/>
  <c r="R158" i="13" s="1"/>
  <c r="J13" i="12" s="1"/>
  <c r="S157" i="13"/>
  <c r="T157" i="13"/>
  <c r="J158" i="13"/>
  <c r="M158" i="13"/>
  <c r="G13" i="12" s="1"/>
  <c r="T158" i="13"/>
  <c r="D14" i="12"/>
  <c r="C14" i="12" s="1"/>
  <c r="I14" i="12"/>
  <c r="D15" i="12"/>
  <c r="D15" i="11" s="1"/>
  <c r="G15" i="12"/>
  <c r="G15" i="11" s="1"/>
  <c r="I15" i="12"/>
  <c r="C16" i="12"/>
  <c r="F16" i="12"/>
  <c r="I16" i="12"/>
  <c r="R109" i="7"/>
  <c r="R50" i="7"/>
  <c r="R46" i="7"/>
  <c r="S48" i="7" s="1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C19" i="10" s="1"/>
  <c r="AB14" i="10"/>
  <c r="AA14" i="10"/>
  <c r="Z14" i="10"/>
  <c r="Y14" i="10"/>
  <c r="AC13" i="10"/>
  <c r="AB13" i="10"/>
  <c r="AB19" i="10" s="1"/>
  <c r="AA13" i="10"/>
  <c r="AA19" i="10" s="1"/>
  <c r="Z13" i="10"/>
  <c r="Z19" i="10" s="1"/>
  <c r="Y13" i="10"/>
  <c r="Y19" i="10" s="1"/>
  <c r="W19" i="10"/>
  <c r="K18" i="8"/>
  <c r="Q19" i="10"/>
  <c r="H18" i="8"/>
  <c r="K19" i="10"/>
  <c r="E18" i="8" s="1"/>
  <c r="E11" i="5"/>
  <c r="H10" i="7"/>
  <c r="H10" i="8"/>
  <c r="E26" i="11"/>
  <c r="N15" i="7"/>
  <c r="N14" i="7"/>
  <c r="N13" i="7"/>
  <c r="N12" i="7"/>
  <c r="N38" i="11"/>
  <c r="N37" i="11"/>
  <c r="N36" i="11"/>
  <c r="N32" i="11"/>
  <c r="N31" i="11"/>
  <c r="N29" i="11"/>
  <c r="N30" i="11"/>
  <c r="N28" i="11"/>
  <c r="N27" i="11"/>
  <c r="E25" i="11"/>
  <c r="E24" i="11" s="1"/>
  <c r="N20" i="11"/>
  <c r="N17" i="11"/>
  <c r="N16" i="11"/>
  <c r="N15" i="11"/>
  <c r="N14" i="11"/>
  <c r="K12" i="11"/>
  <c r="K11" i="11" s="1"/>
  <c r="F16" i="11"/>
  <c r="F15" i="11"/>
  <c r="C15" i="11"/>
  <c r="C16" i="11"/>
  <c r="K10" i="8"/>
  <c r="K16" i="8" s="1"/>
  <c r="K20" i="8" s="1"/>
  <c r="J15" i="8"/>
  <c r="J37" i="11" s="1"/>
  <c r="I37" i="11" s="1"/>
  <c r="H16" i="8"/>
  <c r="N15" i="8"/>
  <c r="N14" i="8"/>
  <c r="N13" i="8"/>
  <c r="N12" i="8"/>
  <c r="E10" i="8"/>
  <c r="E16" i="8" s="1"/>
  <c r="V19" i="10"/>
  <c r="J14" i="8" s="1"/>
  <c r="U19" i="10"/>
  <c r="J18" i="8" s="1"/>
  <c r="T19" i="10"/>
  <c r="J13" i="8"/>
  <c r="S19" i="10"/>
  <c r="J12" i="8" s="1"/>
  <c r="P19" i="10"/>
  <c r="G14" i="8"/>
  <c r="N19" i="10"/>
  <c r="G13" i="8"/>
  <c r="X18" i="10"/>
  <c r="X17" i="10"/>
  <c r="X16" i="10"/>
  <c r="X15" i="10"/>
  <c r="X14" i="10"/>
  <c r="R18" i="10"/>
  <c r="R17" i="10"/>
  <c r="R16" i="10"/>
  <c r="R15" i="10"/>
  <c r="R14" i="10"/>
  <c r="R13" i="10"/>
  <c r="R19" i="10" s="1"/>
  <c r="L17" i="10"/>
  <c r="L16" i="10"/>
  <c r="L15" i="10"/>
  <c r="L14" i="10"/>
  <c r="F18" i="10"/>
  <c r="F17" i="10"/>
  <c r="F16" i="10"/>
  <c r="F15" i="10"/>
  <c r="F14" i="10"/>
  <c r="F13" i="10"/>
  <c r="F19" i="10"/>
  <c r="J19" i="10"/>
  <c r="D14" i="8"/>
  <c r="I19" i="10"/>
  <c r="D18" i="8"/>
  <c r="C38" i="11" s="1"/>
  <c r="H19" i="10"/>
  <c r="D13" i="8"/>
  <c r="G19" i="10"/>
  <c r="D12" i="8"/>
  <c r="M13" i="10"/>
  <c r="G15" i="8"/>
  <c r="O18" i="10"/>
  <c r="O19" i="10"/>
  <c r="G18" i="8" s="1"/>
  <c r="J15" i="7"/>
  <c r="G15" i="7"/>
  <c r="F15" i="7"/>
  <c r="G20" i="11" s="1"/>
  <c r="K10" i="7"/>
  <c r="K16" i="7"/>
  <c r="H16" i="7"/>
  <c r="E10" i="7"/>
  <c r="E16" i="7" s="1"/>
  <c r="N16" i="7" s="1"/>
  <c r="D15" i="7"/>
  <c r="C15" i="7" s="1"/>
  <c r="D20" i="11" s="1"/>
  <c r="C20" i="11" s="1"/>
  <c r="Y26" i="6"/>
  <c r="X26" i="6"/>
  <c r="W26" i="6"/>
  <c r="P26" i="6"/>
  <c r="K26" i="6"/>
  <c r="G26" i="6"/>
  <c r="V26" i="6"/>
  <c r="Y46" i="6"/>
  <c r="X46" i="6"/>
  <c r="W46" i="6"/>
  <c r="V46" i="6"/>
  <c r="Y45" i="6"/>
  <c r="X45" i="6"/>
  <c r="W45" i="6"/>
  <c r="V45" i="6"/>
  <c r="U45" i="6" s="1"/>
  <c r="Y44" i="6"/>
  <c r="X44" i="6"/>
  <c r="W44" i="6"/>
  <c r="V44" i="6"/>
  <c r="Y43" i="6"/>
  <c r="X43" i="6"/>
  <c r="W43" i="6"/>
  <c r="V43" i="6"/>
  <c r="U43" i="6" s="1"/>
  <c r="Y42" i="6"/>
  <c r="X42" i="6"/>
  <c r="W42" i="6"/>
  <c r="V42" i="6"/>
  <c r="Y41" i="6"/>
  <c r="X41" i="6"/>
  <c r="W41" i="6"/>
  <c r="V41" i="6"/>
  <c r="U41" i="6" s="1"/>
  <c r="Y40" i="6"/>
  <c r="X40" i="6"/>
  <c r="W40" i="6"/>
  <c r="V40" i="6"/>
  <c r="Y39" i="6"/>
  <c r="X39" i="6"/>
  <c r="W39" i="6"/>
  <c r="V39" i="6"/>
  <c r="U39" i="6" s="1"/>
  <c r="Y38" i="6"/>
  <c r="X38" i="6"/>
  <c r="W38" i="6"/>
  <c r="V38" i="6"/>
  <c r="Y37" i="6"/>
  <c r="X37" i="6"/>
  <c r="W37" i="6"/>
  <c r="V37" i="6"/>
  <c r="U37" i="6" s="1"/>
  <c r="Y36" i="6"/>
  <c r="X36" i="6"/>
  <c r="W36" i="6"/>
  <c r="V36" i="6"/>
  <c r="Y35" i="6"/>
  <c r="X35" i="6"/>
  <c r="W35" i="6"/>
  <c r="V35" i="6"/>
  <c r="U35" i="6" s="1"/>
  <c r="Y34" i="6"/>
  <c r="X34" i="6"/>
  <c r="W34" i="6"/>
  <c r="V34" i="6"/>
  <c r="Y33" i="6"/>
  <c r="X33" i="6"/>
  <c r="W33" i="6"/>
  <c r="V33" i="6"/>
  <c r="U33" i="6" s="1"/>
  <c r="Y32" i="6"/>
  <c r="X32" i="6"/>
  <c r="W32" i="6"/>
  <c r="V32" i="6"/>
  <c r="Y31" i="6"/>
  <c r="X31" i="6"/>
  <c r="W31" i="6"/>
  <c r="V31" i="6"/>
  <c r="U31" i="6" s="1"/>
  <c r="Y30" i="6"/>
  <c r="X30" i="6"/>
  <c r="W30" i="6"/>
  <c r="V30" i="6"/>
  <c r="Y29" i="6"/>
  <c r="X29" i="6"/>
  <c r="W29" i="6"/>
  <c r="V29" i="6"/>
  <c r="U29" i="6" s="1"/>
  <c r="Y28" i="6"/>
  <c r="X28" i="6"/>
  <c r="W28" i="6"/>
  <c r="V28" i="6"/>
  <c r="V47" i="6" s="1"/>
  <c r="Y27" i="6"/>
  <c r="X27" i="6"/>
  <c r="W27" i="6"/>
  <c r="V27" i="6"/>
  <c r="U27" i="6" s="1"/>
  <c r="Y25" i="6"/>
  <c r="X25" i="6"/>
  <c r="W25" i="6"/>
  <c r="V25" i="6"/>
  <c r="U25" i="6" s="1"/>
  <c r="Y24" i="6"/>
  <c r="X24" i="6"/>
  <c r="W24" i="6"/>
  <c r="U24" i="6"/>
  <c r="V24" i="6"/>
  <c r="Y23" i="6"/>
  <c r="X23" i="6"/>
  <c r="W23" i="6"/>
  <c r="V23" i="6"/>
  <c r="Y22" i="6"/>
  <c r="X22" i="6"/>
  <c r="W22" i="6"/>
  <c r="V22" i="6"/>
  <c r="U22" i="6" s="1"/>
  <c r="Y21" i="6"/>
  <c r="X21" i="6"/>
  <c r="W21" i="6"/>
  <c r="V21" i="6"/>
  <c r="U21" i="6" s="1"/>
  <c r="Y20" i="6"/>
  <c r="X20" i="6"/>
  <c r="W20" i="6"/>
  <c r="V20" i="6"/>
  <c r="U20" i="6" s="1"/>
  <c r="Y19" i="6"/>
  <c r="X19" i="6"/>
  <c r="W19" i="6"/>
  <c r="V19" i="6"/>
  <c r="Y18" i="6"/>
  <c r="X18" i="6"/>
  <c r="W18" i="6"/>
  <c r="V18" i="6"/>
  <c r="U18" i="6" s="1"/>
  <c r="Y17" i="6"/>
  <c r="X17" i="6"/>
  <c r="W17" i="6"/>
  <c r="V17" i="6"/>
  <c r="U17" i="6" s="1"/>
  <c r="Y16" i="6"/>
  <c r="X16" i="6"/>
  <c r="W16" i="6"/>
  <c r="V16" i="6"/>
  <c r="U16" i="6" s="1"/>
  <c r="Y15" i="6"/>
  <c r="X15" i="6"/>
  <c r="W15" i="6"/>
  <c r="V15" i="6"/>
  <c r="Y14" i="6"/>
  <c r="X14" i="6"/>
  <c r="W14" i="6"/>
  <c r="V14" i="6"/>
  <c r="U14" i="6" s="1"/>
  <c r="Y13" i="6"/>
  <c r="Y47" i="6"/>
  <c r="X13" i="6"/>
  <c r="W13" i="6"/>
  <c r="W47" i="6" s="1"/>
  <c r="V13" i="6"/>
  <c r="U13" i="6" s="1"/>
  <c r="U46" i="6"/>
  <c r="U44" i="6"/>
  <c r="U42" i="6"/>
  <c r="U40" i="6"/>
  <c r="U38" i="6"/>
  <c r="U36" i="6"/>
  <c r="U34" i="6"/>
  <c r="U32" i="6"/>
  <c r="U30" i="6"/>
  <c r="U28" i="6"/>
  <c r="U23" i="6"/>
  <c r="U19" i="6"/>
  <c r="U15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47" i="6" s="1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X47" i="6"/>
  <c r="T47" i="6"/>
  <c r="J14" i="7" s="1"/>
  <c r="S47" i="6"/>
  <c r="R47" i="6"/>
  <c r="J13" i="7"/>
  <c r="Q47" i="6"/>
  <c r="AF47" i="6" s="1"/>
  <c r="O47" i="6"/>
  <c r="G14" i="7"/>
  <c r="F14" i="7" s="1"/>
  <c r="H19" i="11" s="1"/>
  <c r="N47" i="6"/>
  <c r="M47" i="6"/>
  <c r="G13" i="7"/>
  <c r="L47" i="6"/>
  <c r="G12" i="7"/>
  <c r="J47" i="6"/>
  <c r="D14" i="7"/>
  <c r="I47" i="6"/>
  <c r="H47" i="6"/>
  <c r="D13" i="7" s="1"/>
  <c r="N22" i="5"/>
  <c r="N19" i="5"/>
  <c r="N18" i="5"/>
  <c r="N17" i="5"/>
  <c r="N16" i="5"/>
  <c r="N15" i="5"/>
  <c r="N14" i="5"/>
  <c r="N13" i="5"/>
  <c r="K11" i="5"/>
  <c r="K20" i="5" s="1"/>
  <c r="K24" i="5" s="1"/>
  <c r="J19" i="5"/>
  <c r="J18" i="5"/>
  <c r="J30" i="11" s="1"/>
  <c r="E20" i="5"/>
  <c r="H11" i="5"/>
  <c r="H20" i="5" s="1"/>
  <c r="H24" i="5" s="1"/>
  <c r="G19" i="5"/>
  <c r="G31" i="11" s="1"/>
  <c r="G18" i="5"/>
  <c r="G30" i="11" s="1"/>
  <c r="F30" i="11" s="1"/>
  <c r="C16" i="5"/>
  <c r="D19" i="5"/>
  <c r="D31" i="11" s="1"/>
  <c r="C31" i="11" s="1"/>
  <c r="D18" i="5"/>
  <c r="D30" i="11" s="1"/>
  <c r="C30" i="11" s="1"/>
  <c r="AB13" i="4"/>
  <c r="AG21" i="4"/>
  <c r="AF21" i="4"/>
  <c r="AE21" i="4"/>
  <c r="AD21" i="4"/>
  <c r="AC21" i="4"/>
  <c r="AB21" i="4"/>
  <c r="AG20" i="4"/>
  <c r="AF20" i="4"/>
  <c r="AE20" i="4"/>
  <c r="AD20" i="4"/>
  <c r="AC20" i="4"/>
  <c r="AB20" i="4"/>
  <c r="AG19" i="4"/>
  <c r="AF19" i="4"/>
  <c r="AE19" i="4"/>
  <c r="AD19" i="4"/>
  <c r="AC19" i="4"/>
  <c r="AB19" i="4"/>
  <c r="AG18" i="4"/>
  <c r="AF18" i="4"/>
  <c r="AE18" i="4"/>
  <c r="AD18" i="4"/>
  <c r="AC18" i="4"/>
  <c r="AB18" i="4"/>
  <c r="AG17" i="4"/>
  <c r="AF17" i="4"/>
  <c r="AE17" i="4"/>
  <c r="AD17" i="4"/>
  <c r="AC17" i="4"/>
  <c r="AB17" i="4"/>
  <c r="AA17" i="4" s="1"/>
  <c r="AG16" i="4"/>
  <c r="AF16" i="4"/>
  <c r="AE16" i="4"/>
  <c r="AD16" i="4"/>
  <c r="AC16" i="4"/>
  <c r="AB16" i="4"/>
  <c r="AG15" i="4"/>
  <c r="AF15" i="4"/>
  <c r="AE15" i="4"/>
  <c r="AD15" i="4"/>
  <c r="AC15" i="4"/>
  <c r="AB15" i="4"/>
  <c r="AG14" i="4"/>
  <c r="AF14" i="4"/>
  <c r="AE14" i="4"/>
  <c r="AD14" i="4"/>
  <c r="AC14" i="4"/>
  <c r="AB14" i="4"/>
  <c r="AG13" i="4"/>
  <c r="AF13" i="4"/>
  <c r="AE13" i="4"/>
  <c r="AD13" i="4"/>
  <c r="AC13" i="4"/>
  <c r="AF22" i="4"/>
  <c r="AE22" i="4"/>
  <c r="Y22" i="4"/>
  <c r="J15" i="5" s="1"/>
  <c r="X22" i="4"/>
  <c r="J16" i="5" s="1"/>
  <c r="M16" i="5" s="1"/>
  <c r="M13" i="4"/>
  <c r="M22" i="4" s="1"/>
  <c r="R22" i="4"/>
  <c r="G15" i="5" s="1"/>
  <c r="K22" i="4"/>
  <c r="D15" i="5" s="1"/>
  <c r="M21" i="4"/>
  <c r="M20" i="4"/>
  <c r="M19" i="4"/>
  <c r="M18" i="4"/>
  <c r="M17" i="4"/>
  <c r="M16" i="4"/>
  <c r="M15" i="4"/>
  <c r="M14" i="4"/>
  <c r="F21" i="4"/>
  <c r="F20" i="4"/>
  <c r="F19" i="4"/>
  <c r="F18" i="4"/>
  <c r="F17" i="4"/>
  <c r="F16" i="4"/>
  <c r="F15" i="4"/>
  <c r="F14" i="4"/>
  <c r="F13" i="4"/>
  <c r="S22" i="4"/>
  <c r="G17" i="5"/>
  <c r="L22" i="4"/>
  <c r="D17" i="5"/>
  <c r="E24" i="5"/>
  <c r="T22" i="4"/>
  <c r="AA21" i="4"/>
  <c r="AA20" i="4"/>
  <c r="AA19" i="4"/>
  <c r="AA15" i="4"/>
  <c r="AD22" i="4"/>
  <c r="AA14" i="4"/>
  <c r="AG22" i="4"/>
  <c r="AC22" i="4"/>
  <c r="Z22" i="4"/>
  <c r="J17" i="5" s="1"/>
  <c r="W22" i="4"/>
  <c r="J22" i="5" s="1"/>
  <c r="V22" i="4"/>
  <c r="J14" i="5" s="1"/>
  <c r="U22" i="4"/>
  <c r="J13" i="5" s="1"/>
  <c r="Q22" i="4"/>
  <c r="G16" i="5"/>
  <c r="F16" i="5" s="1"/>
  <c r="H26" i="11" s="1"/>
  <c r="H25" i="11" s="1"/>
  <c r="H24" i="11" s="1"/>
  <c r="P22" i="4"/>
  <c r="G22" i="5"/>
  <c r="G32" i="11" s="1"/>
  <c r="F32" i="11" s="1"/>
  <c r="O22" i="4"/>
  <c r="G14" i="5"/>
  <c r="N22" i="4"/>
  <c r="G13" i="5"/>
  <c r="F13" i="5" s="1"/>
  <c r="J22" i="4"/>
  <c r="I22" i="4"/>
  <c r="D22" i="5" s="1"/>
  <c r="C22" i="5" s="1"/>
  <c r="H22" i="4"/>
  <c r="D14" i="5" s="1"/>
  <c r="G22" i="4"/>
  <c r="D13" i="5" s="1"/>
  <c r="M13" i="5" s="1"/>
  <c r="F22" i="4"/>
  <c r="AA16" i="4"/>
  <c r="AA18" i="4"/>
  <c r="AA13" i="4"/>
  <c r="F12" i="7"/>
  <c r="G19" i="11" s="1"/>
  <c r="N10" i="7"/>
  <c r="N10" i="8"/>
  <c r="N16" i="8"/>
  <c r="F19" i="5"/>
  <c r="I18" i="5"/>
  <c r="C19" i="5"/>
  <c r="F18" i="5"/>
  <c r="I19" i="5"/>
  <c r="M18" i="5"/>
  <c r="L18" i="5" s="1"/>
  <c r="M19" i="5"/>
  <c r="L19" i="5" s="1"/>
  <c r="C18" i="5"/>
  <c r="H35" i="11"/>
  <c r="H34" i="11"/>
  <c r="H33" i="11" s="1"/>
  <c r="F14" i="8"/>
  <c r="E35" i="11"/>
  <c r="E34" i="11"/>
  <c r="E33" i="11" s="1"/>
  <c r="C14" i="8"/>
  <c r="H20" i="8"/>
  <c r="F15" i="8"/>
  <c r="G37" i="11"/>
  <c r="F37" i="11" s="1"/>
  <c r="D36" i="11"/>
  <c r="C36" i="11" s="1"/>
  <c r="C13" i="8"/>
  <c r="C12" i="8"/>
  <c r="D35" i="11"/>
  <c r="D10" i="8"/>
  <c r="C10" i="8"/>
  <c r="G36" i="11"/>
  <c r="F36" i="11"/>
  <c r="F13" i="8"/>
  <c r="J36" i="11"/>
  <c r="M13" i="8"/>
  <c r="L13" i="8"/>
  <c r="I13" i="8"/>
  <c r="L13" i="10"/>
  <c r="M19" i="10"/>
  <c r="G12" i="8" s="1"/>
  <c r="D15" i="8"/>
  <c r="L18" i="10"/>
  <c r="C14" i="7"/>
  <c r="E19" i="11" s="1"/>
  <c r="E18" i="11" s="1"/>
  <c r="I13" i="7"/>
  <c r="F13" i="7"/>
  <c r="G10" i="7"/>
  <c r="U26" i="6"/>
  <c r="I15" i="7"/>
  <c r="J20" i="11" s="1"/>
  <c r="G47" i="6"/>
  <c r="D12" i="7" s="1"/>
  <c r="D10" i="7" s="1"/>
  <c r="C10" i="7" s="1"/>
  <c r="F26" i="6"/>
  <c r="F47" i="6" s="1"/>
  <c r="D32" i="11"/>
  <c r="C32" i="11" s="1"/>
  <c r="J26" i="11"/>
  <c r="D29" i="11"/>
  <c r="C29" i="11" s="1"/>
  <c r="C17" i="5"/>
  <c r="G28" i="11"/>
  <c r="F28" i="11" s="1"/>
  <c r="F15" i="5"/>
  <c r="I16" i="5"/>
  <c r="C14" i="5"/>
  <c r="D27" i="11"/>
  <c r="C27" i="11" s="1"/>
  <c r="G27" i="11"/>
  <c r="F27" i="11" s="1"/>
  <c r="F14" i="5"/>
  <c r="M14" i="5"/>
  <c r="L14" i="5" s="1"/>
  <c r="J27" i="11"/>
  <c r="I14" i="5"/>
  <c r="M17" i="5"/>
  <c r="L17" i="5" s="1"/>
  <c r="J29" i="11"/>
  <c r="I17" i="5"/>
  <c r="F17" i="5"/>
  <c r="G29" i="11"/>
  <c r="F29" i="11" s="1"/>
  <c r="D28" i="11"/>
  <c r="C28" i="11" s="1"/>
  <c r="C15" i="5"/>
  <c r="I15" i="5"/>
  <c r="M15" i="5"/>
  <c r="L15" i="5" s="1"/>
  <c r="J28" i="11"/>
  <c r="P16" i="19"/>
  <c r="F16" i="19"/>
  <c r="K14" i="19"/>
  <c r="F14" i="19"/>
  <c r="K16" i="19"/>
  <c r="P14" i="19"/>
  <c r="K101" i="17"/>
  <c r="P99" i="17"/>
  <c r="F99" i="17"/>
  <c r="K97" i="17"/>
  <c r="P95" i="17"/>
  <c r="K95" i="17"/>
  <c r="F95" i="17"/>
  <c r="K93" i="17"/>
  <c r="F93" i="17"/>
  <c r="K91" i="17"/>
  <c r="P89" i="17"/>
  <c r="F89" i="17"/>
  <c r="K87" i="17"/>
  <c r="P85" i="17"/>
  <c r="K83" i="17"/>
  <c r="F83" i="17"/>
  <c r="P79" i="17"/>
  <c r="F79" i="17"/>
  <c r="K75" i="17"/>
  <c r="F75" i="17"/>
  <c r="P70" i="17"/>
  <c r="K70" i="17"/>
  <c r="F70" i="17"/>
  <c r="K65" i="17"/>
  <c r="P63" i="17"/>
  <c r="F63" i="17"/>
  <c r="K61" i="17"/>
  <c r="P56" i="17"/>
  <c r="F56" i="17"/>
  <c r="K52" i="17"/>
  <c r="P47" i="17"/>
  <c r="F47" i="17"/>
  <c r="K45" i="17"/>
  <c r="P42" i="17"/>
  <c r="F42" i="17"/>
  <c r="K40" i="17"/>
  <c r="P34" i="17"/>
  <c r="F34" i="17"/>
  <c r="K31" i="17"/>
  <c r="P28" i="17"/>
  <c r="F28" i="17"/>
  <c r="K25" i="17"/>
  <c r="P23" i="17"/>
  <c r="F23" i="17"/>
  <c r="K20" i="17"/>
  <c r="P15" i="17"/>
  <c r="P101" i="17"/>
  <c r="F101" i="17"/>
  <c r="K99" i="17"/>
  <c r="P97" i="17"/>
  <c r="F97" i="17"/>
  <c r="P93" i="17"/>
  <c r="P91" i="17"/>
  <c r="F91" i="17"/>
  <c r="K89" i="17"/>
  <c r="P87" i="17"/>
  <c r="F87" i="17"/>
  <c r="K85" i="17"/>
  <c r="F85" i="17"/>
  <c r="P83" i="17"/>
  <c r="K79" i="17"/>
  <c r="P75" i="17"/>
  <c r="P65" i="17"/>
  <c r="F65" i="17"/>
  <c r="K63" i="17"/>
  <c r="P61" i="17"/>
  <c r="F61" i="17"/>
  <c r="K56" i="17"/>
  <c r="P52" i="17"/>
  <c r="F52" i="17"/>
  <c r="K47" i="17"/>
  <c r="P45" i="17"/>
  <c r="F45" i="17"/>
  <c r="K42" i="17"/>
  <c r="P40" i="17"/>
  <c r="F40" i="17"/>
  <c r="K34" i="17"/>
  <c r="P31" i="17"/>
  <c r="F31" i="17"/>
  <c r="K28" i="17"/>
  <c r="P25" i="17"/>
  <c r="F25" i="17"/>
  <c r="K23" i="17"/>
  <c r="P20" i="17"/>
  <c r="F20" i="17"/>
  <c r="K15" i="17"/>
  <c r="F15" i="17"/>
  <c r="K102" i="16"/>
  <c r="F100" i="16"/>
  <c r="K98" i="16"/>
  <c r="P96" i="16"/>
  <c r="F96" i="16"/>
  <c r="K94" i="16"/>
  <c r="P92" i="16"/>
  <c r="F92" i="16"/>
  <c r="K88" i="16"/>
  <c r="F82" i="16"/>
  <c r="K80" i="16"/>
  <c r="F76" i="16"/>
  <c r="K73" i="16"/>
  <c r="P69" i="16"/>
  <c r="F69" i="16"/>
  <c r="K67" i="16"/>
  <c r="P63" i="16"/>
  <c r="F63" i="16"/>
  <c r="K60" i="16"/>
  <c r="K56" i="16"/>
  <c r="K54" i="16"/>
  <c r="F54" i="16"/>
  <c r="P48" i="16"/>
  <c r="K48" i="16"/>
  <c r="F48" i="16"/>
  <c r="P43" i="16"/>
  <c r="F43" i="16"/>
  <c r="K40" i="16"/>
  <c r="F37" i="16"/>
  <c r="P32" i="16"/>
  <c r="F32" i="16"/>
  <c r="K25" i="16"/>
  <c r="P19" i="16"/>
  <c r="F102" i="16"/>
  <c r="K100" i="16"/>
  <c r="P98" i="16"/>
  <c r="F98" i="16"/>
  <c r="K96" i="16"/>
  <c r="P94" i="16"/>
  <c r="F94" i="16"/>
  <c r="K92" i="16"/>
  <c r="F88" i="16"/>
  <c r="K82" i="16"/>
  <c r="P80" i="16"/>
  <c r="F80" i="16"/>
  <c r="K76" i="16"/>
  <c r="P73" i="16"/>
  <c r="F73" i="16"/>
  <c r="K69" i="16"/>
  <c r="P67" i="16"/>
  <c r="F67" i="16"/>
  <c r="K63" i="16"/>
  <c r="P60" i="16"/>
  <c r="F60" i="16"/>
  <c r="P56" i="16"/>
  <c r="F56" i="16"/>
  <c r="K43" i="16"/>
  <c r="P40" i="16"/>
  <c r="F40" i="16"/>
  <c r="K37" i="16"/>
  <c r="K32" i="16"/>
  <c r="F25" i="16"/>
  <c r="K19" i="16"/>
  <c r="F19" i="16"/>
  <c r="P16" i="16"/>
  <c r="K16" i="16"/>
  <c r="F16" i="16"/>
  <c r="P54" i="15"/>
  <c r="F54" i="15"/>
  <c r="K52" i="15"/>
  <c r="P50" i="15"/>
  <c r="F50" i="15"/>
  <c r="K48" i="15"/>
  <c r="P46" i="15"/>
  <c r="F46" i="15"/>
  <c r="K42" i="15"/>
  <c r="P38" i="15"/>
  <c r="F38" i="15"/>
  <c r="K34" i="15"/>
  <c r="P31" i="15"/>
  <c r="F31" i="15"/>
  <c r="K26" i="15"/>
  <c r="P24" i="15"/>
  <c r="F24" i="15"/>
  <c r="P21" i="15"/>
  <c r="K21" i="15"/>
  <c r="F21" i="15"/>
  <c r="K18" i="15"/>
  <c r="F15" i="15"/>
  <c r="K54" i="15"/>
  <c r="P52" i="15"/>
  <c r="F52" i="15"/>
  <c r="K50" i="15"/>
  <c r="P48" i="15"/>
  <c r="F48" i="15"/>
  <c r="K46" i="15"/>
  <c r="P42" i="15"/>
  <c r="F42" i="15"/>
  <c r="K38" i="15"/>
  <c r="P34" i="15"/>
  <c r="F34" i="15"/>
  <c r="K31" i="15"/>
  <c r="P26" i="15"/>
  <c r="F26" i="15"/>
  <c r="K24" i="15"/>
  <c r="P18" i="15"/>
  <c r="F18" i="15"/>
  <c r="K15" i="15"/>
  <c r="K60" i="14"/>
  <c r="P58" i="14"/>
  <c r="F58" i="14"/>
  <c r="K56" i="14"/>
  <c r="P54" i="14"/>
  <c r="F54" i="14"/>
  <c r="K52" i="14"/>
  <c r="F48" i="14"/>
  <c r="K45" i="14"/>
  <c r="P43" i="14"/>
  <c r="F43" i="14"/>
  <c r="K41" i="14"/>
  <c r="P35" i="14"/>
  <c r="K31" i="14"/>
  <c r="P28" i="14"/>
  <c r="K28" i="14"/>
  <c r="F28" i="14"/>
  <c r="K20" i="14"/>
  <c r="F20" i="14"/>
  <c r="P60" i="14"/>
  <c r="F60" i="14"/>
  <c r="K58" i="14"/>
  <c r="P56" i="14"/>
  <c r="F56" i="14"/>
  <c r="K54" i="14"/>
  <c r="F52" i="14"/>
  <c r="K48" i="14"/>
  <c r="P45" i="14"/>
  <c r="F45" i="14"/>
  <c r="K43" i="14"/>
  <c r="F41" i="14"/>
  <c r="K35" i="14"/>
  <c r="F35" i="14"/>
  <c r="F31" i="14"/>
  <c r="P26" i="14"/>
  <c r="K26" i="14"/>
  <c r="F26" i="14"/>
  <c r="P20" i="14"/>
  <c r="K157" i="13"/>
  <c r="P155" i="13"/>
  <c r="F155" i="13"/>
  <c r="K153" i="13"/>
  <c r="P151" i="13"/>
  <c r="F151" i="13"/>
  <c r="K149" i="13"/>
  <c r="P147" i="13"/>
  <c r="F147" i="13"/>
  <c r="K145" i="13"/>
  <c r="P143" i="13"/>
  <c r="F143" i="13"/>
  <c r="K141" i="13"/>
  <c r="P139" i="13"/>
  <c r="F139" i="13"/>
  <c r="K137" i="13"/>
  <c r="P135" i="13"/>
  <c r="F135" i="13"/>
  <c r="K129" i="13"/>
  <c r="P125" i="13"/>
  <c r="F125" i="13"/>
  <c r="K122" i="13"/>
  <c r="P118" i="13"/>
  <c r="F118" i="13"/>
  <c r="K114" i="13"/>
  <c r="P110" i="13"/>
  <c r="F110" i="13"/>
  <c r="K106" i="13"/>
  <c r="P103" i="13"/>
  <c r="P99" i="13"/>
  <c r="K99" i="13"/>
  <c r="F99" i="13"/>
  <c r="K94" i="13"/>
  <c r="P91" i="13"/>
  <c r="F91" i="13"/>
  <c r="P83" i="13"/>
  <c r="P79" i="13"/>
  <c r="P77" i="13"/>
  <c r="P73" i="13"/>
  <c r="P71" i="13"/>
  <c r="P69" i="13"/>
  <c r="F69" i="13"/>
  <c r="F66" i="13"/>
  <c r="F63" i="13"/>
  <c r="P60" i="13"/>
  <c r="F57" i="13"/>
  <c r="P55" i="13"/>
  <c r="P51" i="13"/>
  <c r="F51" i="13"/>
  <c r="P49" i="13"/>
  <c r="P47" i="13"/>
  <c r="K43" i="13"/>
  <c r="P37" i="13"/>
  <c r="K37" i="13"/>
  <c r="F37" i="13"/>
  <c r="K31" i="13"/>
  <c r="P25" i="13"/>
  <c r="K25" i="13"/>
  <c r="F25" i="13"/>
  <c r="P22" i="13"/>
  <c r="F22" i="13"/>
  <c r="P157" i="13"/>
  <c r="F157" i="13"/>
  <c r="K155" i="13"/>
  <c r="P153" i="13"/>
  <c r="F153" i="13"/>
  <c r="K151" i="13"/>
  <c r="P149" i="13"/>
  <c r="F149" i="13"/>
  <c r="K147" i="13"/>
  <c r="P145" i="13"/>
  <c r="F145" i="13"/>
  <c r="K143" i="13"/>
  <c r="P141" i="13"/>
  <c r="F141" i="13"/>
  <c r="K139" i="13"/>
  <c r="P137" i="13"/>
  <c r="F137" i="13"/>
  <c r="K135" i="13"/>
  <c r="P133" i="13"/>
  <c r="K133" i="13"/>
  <c r="F133" i="13"/>
  <c r="P129" i="13"/>
  <c r="F129" i="13"/>
  <c r="K125" i="13"/>
  <c r="P122" i="13"/>
  <c r="F122" i="13"/>
  <c r="K118" i="13"/>
  <c r="P114" i="13"/>
  <c r="F114" i="13"/>
  <c r="K110" i="13"/>
  <c r="P106" i="13"/>
  <c r="F106" i="13"/>
  <c r="K103" i="13"/>
  <c r="F103" i="13"/>
  <c r="P94" i="13"/>
  <c r="F94" i="13"/>
  <c r="K91" i="13"/>
  <c r="P89" i="13"/>
  <c r="K89" i="13"/>
  <c r="F89" i="13"/>
  <c r="F83" i="13"/>
  <c r="F79" i="13"/>
  <c r="F77" i="13"/>
  <c r="F73" i="13"/>
  <c r="F71" i="13"/>
  <c r="K69" i="13"/>
  <c r="P66" i="13"/>
  <c r="P63" i="13"/>
  <c r="F60" i="13"/>
  <c r="P57" i="13"/>
  <c r="F55" i="13"/>
  <c r="F49" i="13"/>
  <c r="F47" i="13"/>
  <c r="P43" i="13"/>
  <c r="F43" i="13"/>
  <c r="P31" i="13"/>
  <c r="F31" i="13"/>
  <c r="K22" i="13"/>
  <c r="P20" i="13"/>
  <c r="K20" i="13"/>
  <c r="F20" i="13"/>
  <c r="P15" i="13"/>
  <c r="K15" i="13"/>
  <c r="F15" i="13"/>
  <c r="K17" i="19"/>
  <c r="F17" i="19"/>
  <c r="P17" i="19"/>
  <c r="K102" i="17"/>
  <c r="P102" i="17"/>
  <c r="K103" i="16"/>
  <c r="F103" i="16"/>
  <c r="K55" i="15"/>
  <c r="F55" i="15"/>
  <c r="F61" i="14"/>
  <c r="P158" i="13"/>
  <c r="F158" i="13"/>
  <c r="D37" i="11"/>
  <c r="M15" i="8"/>
  <c r="D16" i="8"/>
  <c r="C15" i="8"/>
  <c r="L19" i="10"/>
  <c r="M36" i="11"/>
  <c r="L36" i="11" s="1"/>
  <c r="I36" i="11"/>
  <c r="D34" i="11"/>
  <c r="C35" i="11"/>
  <c r="G10" i="8"/>
  <c r="G35" i="11"/>
  <c r="F12" i="8"/>
  <c r="C12" i="7"/>
  <c r="D19" i="11" s="1"/>
  <c r="G16" i="7"/>
  <c r="F16" i="7" s="1"/>
  <c r="F10" i="7"/>
  <c r="I27" i="11"/>
  <c r="M27" i="11"/>
  <c r="L27" i="11" s="1"/>
  <c r="M28" i="11"/>
  <c r="L28" i="11" s="1"/>
  <c r="I28" i="11"/>
  <c r="M29" i="11"/>
  <c r="L29" i="11" s="1"/>
  <c r="I29" i="11"/>
  <c r="K158" i="13"/>
  <c r="F10" i="8"/>
  <c r="G16" i="8"/>
  <c r="D33" i="11"/>
  <c r="C34" i="11"/>
  <c r="L15" i="8"/>
  <c r="F35" i="11"/>
  <c r="G34" i="11"/>
  <c r="C16" i="8"/>
  <c r="D20" i="8"/>
  <c r="M37" i="11"/>
  <c r="L37" i="11"/>
  <c r="C37" i="11"/>
  <c r="D16" i="7"/>
  <c r="C16" i="7" s="1"/>
  <c r="F34" i="11"/>
  <c r="F16" i="8"/>
  <c r="G20" i="8"/>
  <c r="N11" i="5" l="1"/>
  <c r="N20" i="5" s="1"/>
  <c r="N24" i="5" s="1"/>
  <c r="AB22" i="4"/>
  <c r="Q103" i="16"/>
  <c r="P76" i="16"/>
  <c r="P103" i="16"/>
  <c r="Q61" i="14"/>
  <c r="P61" i="14"/>
  <c r="I15" i="18"/>
  <c r="F15" i="18"/>
  <c r="C15" i="18"/>
  <c r="I14" i="18"/>
  <c r="F14" i="18"/>
  <c r="P47" i="6"/>
  <c r="J12" i="7"/>
  <c r="M12" i="7" s="1"/>
  <c r="L12" i="7" s="1"/>
  <c r="AE47" i="6"/>
  <c r="I12" i="7"/>
  <c r="J19" i="11" s="1"/>
  <c r="L13" i="5"/>
  <c r="O13" i="5"/>
  <c r="AA22" i="4"/>
  <c r="F22" i="5"/>
  <c r="R48" i="7"/>
  <c r="R52" i="7" s="1"/>
  <c r="R104" i="7" s="1"/>
  <c r="I20" i="11"/>
  <c r="M20" i="11"/>
  <c r="L20" i="11" s="1"/>
  <c r="J18" i="11"/>
  <c r="M15" i="7"/>
  <c r="L15" i="7" s="1"/>
  <c r="X13" i="10"/>
  <c r="X19" i="10" s="1"/>
  <c r="G26" i="11"/>
  <c r="F26" i="11" s="1"/>
  <c r="C33" i="11"/>
  <c r="I30" i="11"/>
  <c r="M30" i="11"/>
  <c r="L30" i="11" s="1"/>
  <c r="F31" i="11"/>
  <c r="G25" i="11"/>
  <c r="D11" i="5"/>
  <c r="D26" i="11"/>
  <c r="I22" i="5"/>
  <c r="J32" i="11"/>
  <c r="G11" i="5"/>
  <c r="M22" i="5"/>
  <c r="L22" i="5" s="1"/>
  <c r="J31" i="11"/>
  <c r="F15" i="12"/>
  <c r="C15" i="12"/>
  <c r="M19" i="11"/>
  <c r="D18" i="11"/>
  <c r="C18" i="11" s="1"/>
  <c r="C19" i="11"/>
  <c r="D20" i="5"/>
  <c r="D24" i="5" s="1"/>
  <c r="C11" i="5"/>
  <c r="C20" i="5" s="1"/>
  <c r="C24" i="5" s="1"/>
  <c r="G20" i="5"/>
  <c r="G24" i="5" s="1"/>
  <c r="F11" i="5"/>
  <c r="F20" i="5" s="1"/>
  <c r="F24" i="5" s="1"/>
  <c r="L16" i="5"/>
  <c r="M11" i="5"/>
  <c r="F102" i="17"/>
  <c r="K26" i="11"/>
  <c r="I13" i="5"/>
  <c r="J11" i="5"/>
  <c r="C13" i="5"/>
  <c r="H18" i="11"/>
  <c r="F19" i="11"/>
  <c r="U47" i="6"/>
  <c r="F38" i="11"/>
  <c r="F18" i="8"/>
  <c r="F20" i="8" s="1"/>
  <c r="M18" i="8"/>
  <c r="I18" i="8"/>
  <c r="C18" i="8"/>
  <c r="C20" i="8" s="1"/>
  <c r="N18" i="8"/>
  <c r="N20" i="8" s="1"/>
  <c r="E20" i="8"/>
  <c r="C13" i="7"/>
  <c r="M13" i="7"/>
  <c r="I14" i="7"/>
  <c r="K19" i="11" s="1"/>
  <c r="M14" i="7"/>
  <c r="L14" i="7" s="1"/>
  <c r="J10" i="7"/>
  <c r="F20" i="11"/>
  <c r="G18" i="11"/>
  <c r="F18" i="11" s="1"/>
  <c r="J35" i="11"/>
  <c r="M12" i="8"/>
  <c r="L12" i="8" s="1"/>
  <c r="I12" i="8"/>
  <c r="J10" i="8"/>
  <c r="M14" i="8"/>
  <c r="L14" i="8" s="1"/>
  <c r="I14" i="8"/>
  <c r="K35" i="11"/>
  <c r="G14" i="11"/>
  <c r="F14" i="11" s="1"/>
  <c r="F13" i="12"/>
  <c r="M13" i="12"/>
  <c r="L13" i="12" s="1"/>
  <c r="J14" i="11"/>
  <c r="H13" i="11"/>
  <c r="H12" i="11" s="1"/>
  <c r="H11" i="11" s="1"/>
  <c r="H39" i="11" s="1"/>
  <c r="F14" i="12"/>
  <c r="D14" i="11"/>
  <c r="C14" i="11" s="1"/>
  <c r="C13" i="12"/>
  <c r="J17" i="11"/>
  <c r="I19" i="12"/>
  <c r="I15" i="8"/>
  <c r="J16" i="11"/>
  <c r="M16" i="12"/>
  <c r="L16" i="12" s="1"/>
  <c r="M15" i="12"/>
  <c r="L15" i="12" s="1"/>
  <c r="J15" i="11"/>
  <c r="E13" i="11"/>
  <c r="M14" i="12"/>
  <c r="L14" i="12" s="1"/>
  <c r="Q158" i="13"/>
  <c r="N158" i="13"/>
  <c r="G19" i="12" s="1"/>
  <c r="L158" i="13"/>
  <c r="G12" i="12" s="1"/>
  <c r="I158" i="13"/>
  <c r="M19" i="12" s="1"/>
  <c r="L19" i="12" s="1"/>
  <c r="G158" i="13"/>
  <c r="D12" i="12" s="1"/>
  <c r="M13" i="18"/>
  <c r="L13" i="18" s="1"/>
  <c r="I13" i="18"/>
  <c r="M12" i="18"/>
  <c r="L12" i="18" s="1"/>
  <c r="J22" i="11"/>
  <c r="J16" i="18"/>
  <c r="I12" i="18"/>
  <c r="F12" i="18"/>
  <c r="G22" i="11"/>
  <c r="G16" i="18"/>
  <c r="D22" i="11"/>
  <c r="C12" i="18"/>
  <c r="D16" i="18"/>
  <c r="K22" i="11"/>
  <c r="J23" i="11"/>
  <c r="M31" i="11" l="1"/>
  <c r="L31" i="11" s="1"/>
  <c r="I31" i="11"/>
  <c r="J25" i="11"/>
  <c r="C26" i="11"/>
  <c r="D25" i="11"/>
  <c r="M26" i="11"/>
  <c r="M25" i="11" s="1"/>
  <c r="G24" i="11"/>
  <c r="F25" i="11"/>
  <c r="F24" i="11" s="1"/>
  <c r="D13" i="11"/>
  <c r="C12" i="12"/>
  <c r="D10" i="12"/>
  <c r="G13" i="11"/>
  <c r="F12" i="12"/>
  <c r="G10" i="12"/>
  <c r="N13" i="11"/>
  <c r="N12" i="11" s="1"/>
  <c r="N11" i="11" s="1"/>
  <c r="E12" i="11"/>
  <c r="E11" i="11" s="1"/>
  <c r="E39" i="11" s="1"/>
  <c r="M16" i="11"/>
  <c r="L16" i="11" s="1"/>
  <c r="I16" i="11"/>
  <c r="K34" i="11"/>
  <c r="K33" i="11" s="1"/>
  <c r="N35" i="11"/>
  <c r="N34" i="11" s="1"/>
  <c r="N33" i="11" s="1"/>
  <c r="J34" i="11"/>
  <c r="M35" i="11"/>
  <c r="I35" i="11"/>
  <c r="J16" i="7"/>
  <c r="I10" i="7"/>
  <c r="I19" i="11"/>
  <c r="K18" i="11"/>
  <c r="I18" i="11" s="1"/>
  <c r="N19" i="11"/>
  <c r="N18" i="11" s="1"/>
  <c r="L18" i="8"/>
  <c r="G33" i="11"/>
  <c r="M23" i="11"/>
  <c r="L23" i="11" s="1"/>
  <c r="I23" i="11"/>
  <c r="G10" i="18"/>
  <c r="F10" i="18" s="1"/>
  <c r="F16" i="18"/>
  <c r="J21" i="11"/>
  <c r="I22" i="11"/>
  <c r="M22" i="11"/>
  <c r="K21" i="11"/>
  <c r="N22" i="11"/>
  <c r="N21" i="11" s="1"/>
  <c r="C16" i="18"/>
  <c r="D10" i="18"/>
  <c r="C10" i="18" s="1"/>
  <c r="D21" i="11"/>
  <c r="C22" i="11"/>
  <c r="G21" i="11"/>
  <c r="F21" i="11" s="1"/>
  <c r="F22" i="11"/>
  <c r="M16" i="18"/>
  <c r="I16" i="18"/>
  <c r="J10" i="18"/>
  <c r="I10" i="18" s="1"/>
  <c r="D17" i="11"/>
  <c r="C17" i="11" s="1"/>
  <c r="C19" i="12"/>
  <c r="G17" i="11"/>
  <c r="F17" i="11" s="1"/>
  <c r="F19" i="12"/>
  <c r="I15" i="11"/>
  <c r="M15" i="11"/>
  <c r="L15" i="11" s="1"/>
  <c r="I17" i="11"/>
  <c r="M17" i="11"/>
  <c r="L17" i="11" s="1"/>
  <c r="M14" i="11"/>
  <c r="L14" i="11" s="1"/>
  <c r="I14" i="11"/>
  <c r="J16" i="8"/>
  <c r="I10" i="8"/>
  <c r="M10" i="8"/>
  <c r="L13" i="7"/>
  <c r="M10" i="7"/>
  <c r="L10" i="7" s="1"/>
  <c r="I38" i="11"/>
  <c r="M38" i="11"/>
  <c r="L38" i="11" s="1"/>
  <c r="I11" i="5"/>
  <c r="I20" i="5" s="1"/>
  <c r="I24" i="5" s="1"/>
  <c r="J20" i="5"/>
  <c r="N26" i="11"/>
  <c r="I26" i="11"/>
  <c r="K25" i="11"/>
  <c r="M20" i="5"/>
  <c r="M24" i="5" s="1"/>
  <c r="L11" i="5"/>
  <c r="L20" i="5" s="1"/>
  <c r="L24" i="5" s="1"/>
  <c r="M18" i="11"/>
  <c r="L19" i="11"/>
  <c r="L18" i="11" l="1"/>
  <c r="I21" i="11"/>
  <c r="D24" i="11"/>
  <c r="C25" i="11"/>
  <c r="C24" i="11" s="1"/>
  <c r="L22" i="11"/>
  <c r="M21" i="11"/>
  <c r="L21" i="11" s="1"/>
  <c r="J33" i="11"/>
  <c r="I34" i="11"/>
  <c r="G17" i="12"/>
  <c r="F10" i="12"/>
  <c r="G12" i="11"/>
  <c r="F13" i="11"/>
  <c r="J24" i="5"/>
  <c r="K24" i="11"/>
  <c r="K39" i="11" s="1"/>
  <c r="I25" i="11"/>
  <c r="N25" i="11"/>
  <c r="L26" i="11"/>
  <c r="L10" i="8"/>
  <c r="M16" i="8"/>
  <c r="I16" i="8"/>
  <c r="I20" i="8" s="1"/>
  <c r="J20" i="8"/>
  <c r="L16" i="18"/>
  <c r="M10" i="18"/>
  <c r="L10" i="18" s="1"/>
  <c r="C21" i="11"/>
  <c r="F33" i="11"/>
  <c r="I16" i="7"/>
  <c r="M16" i="7"/>
  <c r="L16" i="7" s="1"/>
  <c r="M34" i="11"/>
  <c r="L35" i="11"/>
  <c r="D17" i="12"/>
  <c r="C10" i="12"/>
  <c r="C13" i="11"/>
  <c r="D12" i="11"/>
  <c r="C12" i="11" l="1"/>
  <c r="D11" i="11"/>
  <c r="C17" i="12"/>
  <c r="D21" i="12"/>
  <c r="C21" i="12" s="1"/>
  <c r="L16" i="8"/>
  <c r="L20" i="8" s="1"/>
  <c r="M20" i="8"/>
  <c r="M33" i="11"/>
  <c r="L34" i="11"/>
  <c r="N24" i="11"/>
  <c r="N39" i="11" s="1"/>
  <c r="L25" i="11"/>
  <c r="M32" i="11"/>
  <c r="J24" i="11"/>
  <c r="I32" i="11"/>
  <c r="I24" i="11" s="1"/>
  <c r="F12" i="11"/>
  <c r="G11" i="11"/>
  <c r="F17" i="12"/>
  <c r="G21" i="12"/>
  <c r="F21" i="12" s="1"/>
  <c r="I33" i="11"/>
  <c r="F11" i="11" l="1"/>
  <c r="F39" i="11" s="1"/>
  <c r="G39" i="11"/>
  <c r="L32" i="11"/>
  <c r="M24" i="11"/>
  <c r="C11" i="11"/>
  <c r="C39" i="11" s="1"/>
  <c r="D39" i="11"/>
  <c r="L24" i="11"/>
  <c r="L33" i="11"/>
  <c r="AH26" i="4" l="1"/>
  <c r="AI26" i="4"/>
  <c r="P55" i="15" l="1"/>
  <c r="Q55" i="15"/>
  <c r="J12" i="12" s="1"/>
  <c r="I12" i="12" l="1"/>
  <c r="M12" i="12"/>
  <c r="J13" i="11"/>
  <c r="J10" i="12"/>
  <c r="I10" i="12" l="1"/>
  <c r="J17" i="12"/>
  <c r="M10" i="12"/>
  <c r="L10" i="12" s="1"/>
  <c r="L12" i="12"/>
  <c r="I13" i="11"/>
  <c r="J12" i="11"/>
  <c r="M13" i="11"/>
  <c r="L13" i="11" l="1"/>
  <c r="M12" i="11"/>
  <c r="I12" i="11"/>
  <c r="J11" i="11"/>
  <c r="M17" i="12"/>
  <c r="L17" i="12" s="1"/>
  <c r="J21" i="12"/>
  <c r="I17" i="12"/>
  <c r="M21" i="12" l="1"/>
  <c r="L21" i="12" s="1"/>
  <c r="I21" i="12"/>
  <c r="I11" i="11"/>
  <c r="I39" i="11" s="1"/>
  <c r="J39" i="11"/>
  <c r="L12" i="11"/>
  <c r="M11" i="11"/>
  <c r="L11" i="11" l="1"/>
  <c r="L39" i="11" s="1"/>
  <c r="M39" i="11"/>
</calcChain>
</file>

<file path=xl/comments1.xml><?xml version="1.0" encoding="utf-8"?>
<comments xmlns="http://schemas.openxmlformats.org/spreadsheetml/2006/main">
  <authors>
    <author>Dostálová Anna</author>
  </authors>
  <commentList>
    <comment ref="AK21" authorId="0">
      <text>
        <r>
          <rPr>
            <b/>
            <sz val="8"/>
            <color indexed="81"/>
            <rFont val="Tahoma"/>
            <family val="2"/>
            <charset val="238"/>
          </rPr>
          <t>Pozn. : - 1 mil. Kč - určen UZ 00 013 - detektory kovů. Tento příspěvek byl Archeologickému centru poskytnut již v roce 2011.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<sst xmlns="http://schemas.openxmlformats.org/spreadsheetml/2006/main" count="2733" uniqueCount="626">
  <si>
    <t>Organizace v oblasti kultury</t>
  </si>
  <si>
    <t>ORJ - 13</t>
  </si>
  <si>
    <t>Správce:</t>
  </si>
  <si>
    <t>PhDr. Jindřich Garčic</t>
  </si>
  <si>
    <t>vedoucí odboru</t>
  </si>
  <si>
    <t>v tis. Kč</t>
  </si>
  <si>
    <t>SCHVÁLENÝ ROZPOČET 2011</t>
  </si>
  <si>
    <t>NÁVRH ROZPOČTU 2012</t>
  </si>
  <si>
    <t>Nárůst /v tis. Kč/</t>
  </si>
  <si>
    <t>Rozpočtová skladba</t>
  </si>
  <si>
    <t>Okres</t>
  </si>
  <si>
    <t>Název organizace</t>
  </si>
  <si>
    <t>Z toho :</t>
  </si>
  <si>
    <t>Neinvestiční příspěvek celkem OK</t>
  </si>
  <si>
    <t>Příspěvek na provoz</t>
  </si>
  <si>
    <t>Příspěvek na provoz-mzdové náklady</t>
  </si>
  <si>
    <t>Příspěvek na provoz-nájemné</t>
  </si>
  <si>
    <t>Příspěvek na provoz-odpisy</t>
  </si>
  <si>
    <t>org.</t>
  </si>
  <si>
    <t>§</t>
  </si>
  <si>
    <t>/UZ 00 020/</t>
  </si>
  <si>
    <t>/UZ 00 027/</t>
  </si>
  <si>
    <t>/UZ 00 023/</t>
  </si>
  <si>
    <t>/UZ 00 006/</t>
  </si>
  <si>
    <t>pol. 5331</t>
  </si>
  <si>
    <t>0030003000000</t>
  </si>
  <si>
    <t>3319</t>
  </si>
  <si>
    <t>0030003001601</t>
  </si>
  <si>
    <t>3314</t>
  </si>
  <si>
    <t>Vědecká knihovna v Olomouci</t>
  </si>
  <si>
    <t>0030003001602</t>
  </si>
  <si>
    <t>3315</t>
  </si>
  <si>
    <t>Vlastivědné muzeum v Olomouci</t>
  </si>
  <si>
    <t>0030003001603</t>
  </si>
  <si>
    <t>Vlastivědné muzeum Jesenicka, p. o.</t>
  </si>
  <si>
    <t>0030003001604</t>
  </si>
  <si>
    <t>Muzeum Prostějovska v Prostějově, p. o.</t>
  </si>
  <si>
    <t>0030003001605</t>
  </si>
  <si>
    <t>Lidová hvězdárna v Prostějově, p. o.</t>
  </si>
  <si>
    <t>0030003001606</t>
  </si>
  <si>
    <t>Muzeum Komenského v Přerově, p. o.</t>
  </si>
  <si>
    <t>0030003001607</t>
  </si>
  <si>
    <t>Vlastivědné muzeum v Šumperku, p. o.</t>
  </si>
  <si>
    <t>0030003001608</t>
  </si>
  <si>
    <t>Archeologické centrum Olomouc, p. o.</t>
  </si>
  <si>
    <t>CELKEM</t>
  </si>
  <si>
    <t>Celkem</t>
  </si>
  <si>
    <t>-    Nájemné (UZ 00 023)</t>
  </si>
  <si>
    <t>-    REZERVA (UZ 00 201)</t>
  </si>
  <si>
    <t>-    REZERVA (UZ 00 020)</t>
  </si>
  <si>
    <t xml:space="preserve">             - odpisy (UZ 00 006)</t>
  </si>
  <si>
    <t xml:space="preserve">             - příspěvek na provoz (UZ 00 013)</t>
  </si>
  <si>
    <t xml:space="preserve">             - příspěvek na provoz-mzdy (UZ 00 027)</t>
  </si>
  <si>
    <t xml:space="preserve">             - příspěvek na provoz (UZ 00 020)</t>
  </si>
  <si>
    <t xml:space="preserve">         Z toho:</t>
  </si>
  <si>
    <t>-    Příspěvkové organizace</t>
  </si>
  <si>
    <t>sl.12=sl.9-sl.3</t>
  </si>
  <si>
    <t>sl.11=sl.8-sl.2</t>
  </si>
  <si>
    <t>sl.10=sl.7-sl.1</t>
  </si>
  <si>
    <t>sl.9</t>
  </si>
  <si>
    <t>sl.8</t>
  </si>
  <si>
    <t>sl.7=sl.8+sl.9</t>
  </si>
  <si>
    <t>sl.6</t>
  </si>
  <si>
    <t>sl.5</t>
  </si>
  <si>
    <t>sl.4=sl.5+sl.6</t>
  </si>
  <si>
    <t>sl.3</t>
  </si>
  <si>
    <t>sl.2</t>
  </si>
  <si>
    <t>sl.1=sl.2+sl.3</t>
  </si>
  <si>
    <t>b) Investiční příspěvek celkem Ok</t>
  </si>
  <si>
    <t>a) Neinvest. příspěvek celkem Ok</t>
  </si>
  <si>
    <t>Celkem příspěvek OK</t>
  </si>
  <si>
    <t>Organizace</t>
  </si>
  <si>
    <t xml:space="preserve">              vedoucí odboru</t>
  </si>
  <si>
    <t>Správce: PhDr. Jindřich Garčic</t>
  </si>
  <si>
    <t>/UZ 00 201/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</si>
  <si>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</si>
  <si>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 xml:space="preserve">Rezerva pro příspěvkové organizace </t>
  </si>
  <si>
    <t>/UZ 00 013/</t>
  </si>
  <si>
    <r>
      <t xml:space="preserve">Příspěvek na provoz  </t>
    </r>
    <r>
      <rPr>
        <sz val="6"/>
        <rFont val="Arial"/>
        <family val="2"/>
        <charset val="238"/>
      </rPr>
      <t>(projekt Detektory kovů)</t>
    </r>
  </si>
  <si>
    <t xml:space="preserve">Příspěvek na provoz  </t>
  </si>
  <si>
    <r>
      <t xml:space="preserve">                 -  neinvest. příspěvky zřízeným PO</t>
    </r>
    <r>
      <rPr>
        <sz val="8"/>
        <rFont val="Arial"/>
        <family val="2"/>
        <charset val="238"/>
      </rPr>
      <t xml:space="preserve"> (UZ 00 201)</t>
    </r>
  </si>
  <si>
    <t>UPRAVENÝ ROZPOČET 2011 (k 30.9.2011)</t>
  </si>
  <si>
    <t>0030002001663</t>
  </si>
  <si>
    <t>4357</t>
  </si>
  <si>
    <t>0030002001662</t>
  </si>
  <si>
    <t>0030002001661</t>
  </si>
  <si>
    <t>0030002001660</t>
  </si>
  <si>
    <t>0030002001659</t>
  </si>
  <si>
    <t>0030002001658</t>
  </si>
  <si>
    <t>0030002001657</t>
  </si>
  <si>
    <t>0030002001656</t>
  </si>
  <si>
    <t>0030002001655</t>
  </si>
  <si>
    <t>4351</t>
  </si>
  <si>
    <t>0030002001654</t>
  </si>
  <si>
    <t>0030002001653</t>
  </si>
  <si>
    <t>0030002001652</t>
  </si>
  <si>
    <t>0030002001651</t>
  </si>
  <si>
    <t>4356</t>
  </si>
  <si>
    <t>0030002001650</t>
  </si>
  <si>
    <t>0030002001649</t>
  </si>
  <si>
    <t>4354</t>
  </si>
  <si>
    <t>0030002001648</t>
  </si>
  <si>
    <t>0030002001647</t>
  </si>
  <si>
    <t>0030002001646</t>
  </si>
  <si>
    <t>0030002001645</t>
  </si>
  <si>
    <t>0030002001644</t>
  </si>
  <si>
    <t>4372</t>
  </si>
  <si>
    <t>0030002001642</t>
  </si>
  <si>
    <t>0030002001641</t>
  </si>
  <si>
    <t>0030002001640</t>
  </si>
  <si>
    <t>0030002001639</t>
  </si>
  <si>
    <t>0030002001638</t>
  </si>
  <si>
    <t>0030002001637</t>
  </si>
  <si>
    <t>0030002001636</t>
  </si>
  <si>
    <t>0030002001635</t>
  </si>
  <si>
    <t>0030002001634</t>
  </si>
  <si>
    <t>0030002001633</t>
  </si>
  <si>
    <t>Domov důchodců Kobylá nad Vidnavkou, p. o.</t>
  </si>
  <si>
    <t>0030002001632</t>
  </si>
  <si>
    <t>Domov pro seniory Javorník, p. o.</t>
  </si>
  <si>
    <t>0030002001631</t>
  </si>
  <si>
    <t>0030002000000</t>
  </si>
  <si>
    <t>4399</t>
  </si>
  <si>
    <t>PhDr. Markéta Čožíková</t>
  </si>
  <si>
    <t>ORJ - 11</t>
  </si>
  <si>
    <t>Organizace v oblasti sociálních služeb</t>
  </si>
  <si>
    <t>Správce: PhDr. Markéta Čožíková</t>
  </si>
  <si>
    <t>Rezerva pro příspěvkové organizace(UZ 00 020)</t>
  </si>
  <si>
    <t>0030002001643</t>
  </si>
  <si>
    <t>Poradenské centrum sociál. služeb Olom.kraje,p.o.</t>
  </si>
  <si>
    <t>4311</t>
  </si>
  <si>
    <t>Domov Sněženka Jeseník,p.o.</t>
  </si>
  <si>
    <t>Středisko pečovatelské služby Jeseník, p.o.</t>
  </si>
  <si>
    <t>Domov důchodců Červenka, p.o.</t>
  </si>
  <si>
    <t>Domov seniorů FRANTIŠEK Náměšť na Hané, p.o.</t>
  </si>
  <si>
    <t>Domov důchodců Hrubá Voda, p.o.</t>
  </si>
  <si>
    <t>Domov seniorů POHODA Chválkovice, p.o.</t>
  </si>
  <si>
    <t>Sociální služby pro seniory Olomouc, p.o.</t>
  </si>
  <si>
    <t>Vincentinum - poskytovatel soc. služeb Šternberk, p.o.</t>
  </si>
  <si>
    <t>Klíč - centrum sociálních služeb, p.o.</t>
  </si>
  <si>
    <t>Nové Zámky - poskytovatel sociálních služeb, p.o.</t>
  </si>
  <si>
    <t>Domov důchodců Šumperk, p.o.</t>
  </si>
  <si>
    <t>Domov důchodců Libina, p.o.</t>
  </si>
  <si>
    <t>Domov důchodců Štíty, p.o.</t>
  </si>
  <si>
    <t>Sociální služby Šumperk, p.o.</t>
  </si>
  <si>
    <t>Penzion pro důchodce Loštice, p.o.</t>
  </si>
  <si>
    <t>Domov Paprsek Olšany, p.o.</t>
  </si>
  <si>
    <t>Duha - centrum sociálních služeb Vikýřovice, p.o.</t>
  </si>
  <si>
    <t>Domov důchodců Prostějov, p.o.</t>
  </si>
  <si>
    <t>Domov důchodců Jesenec, p.o.</t>
  </si>
  <si>
    <t>Domov "Na Zámku" , p.o.</t>
  </si>
  <si>
    <t>Sociální služby Prostějov, p.o.</t>
  </si>
  <si>
    <t>Centrum sociálních služeb Prostějov, p.o.</t>
  </si>
  <si>
    <t>Domov pro seniory Radkova Lhota, p.o.</t>
  </si>
  <si>
    <t>Domov Alfreda Skeneho Pavlovice u Přerova, p.o.</t>
  </si>
  <si>
    <t>Domov pro seniory Tovačov, p.o.</t>
  </si>
  <si>
    <t>Domov Větrný mlýn Skalička, p.o.</t>
  </si>
  <si>
    <t>Centrum Dominika Kokory, p.o.</t>
  </si>
  <si>
    <t>Domov ADAM Dřevohostice, p.o.</t>
  </si>
  <si>
    <t>Domov Na zámečku Rokytnice, p.o.</t>
  </si>
  <si>
    <t>Správce: MUDr. Eva Štefková</t>
  </si>
  <si>
    <t>ORJ - 14</t>
  </si>
  <si>
    <t>Organizace v oblasti zdravotnictví</t>
  </si>
  <si>
    <t>0030005001704</t>
  </si>
  <si>
    <t>3533</t>
  </si>
  <si>
    <t>0030005001703</t>
  </si>
  <si>
    <t>3529</t>
  </si>
  <si>
    <t>0030005001702</t>
  </si>
  <si>
    <t>0030005001701</t>
  </si>
  <si>
    <t>3523</t>
  </si>
  <si>
    <t>0030005001700</t>
  </si>
  <si>
    <t>Rezerva pro příspěvkové organizace (zdravotnictví)</t>
  </si>
  <si>
    <t>0030005000000</t>
  </si>
  <si>
    <t>3599</t>
  </si>
  <si>
    <t>MUDr. Eva Štefková</t>
  </si>
  <si>
    <t>Odborný léčebný ústav Paseka, p.o.</t>
  </si>
  <si>
    <t>Odborný léčebný ústav neurologicko-geriatrický Moravský Beroun,p.o.</t>
  </si>
  <si>
    <t>Sdružená zařízení pro péči o dítě v Olomouci, p.o.</t>
  </si>
  <si>
    <t>Dětské centrum Pavučinka Šumperk, p.o.</t>
  </si>
  <si>
    <t>Celkem příspěvkové organizace</t>
  </si>
  <si>
    <t>b) nájemné /UZ 00 023/</t>
  </si>
  <si>
    <t xml:space="preserve">    - REZERVA /UZ 00 020/</t>
  </si>
  <si>
    <t xml:space="preserve">    - příspěvek na provoz /UZ 00 027/</t>
  </si>
  <si>
    <t xml:space="preserve">    - příspěvek na provoz /UZ 00 020/</t>
  </si>
  <si>
    <t>a) organizace - příspěvek na provoz</t>
  </si>
  <si>
    <t xml:space="preserve">    - REZERVA /UZ 00 201/</t>
  </si>
  <si>
    <t xml:space="preserve">    - UZ 00 201 - Neinvest. příspěvky zřízeným PO</t>
  </si>
  <si>
    <t xml:space="preserve">    - příspěvek na provoz /UZ 00 013/</t>
  </si>
  <si>
    <t>Organizace v oblasti dopravy</t>
  </si>
  <si>
    <t>Organizace v oblasti sociální</t>
  </si>
  <si>
    <t xml:space="preserve">    - REZERVA /UZ 00 006/</t>
  </si>
  <si>
    <t>Organizace v oblasti školství</t>
  </si>
  <si>
    <t>Příspěvek celkem</t>
  </si>
  <si>
    <t/>
  </si>
  <si>
    <t>3. Výdaje Olomouckého kraje na rok 2012</t>
  </si>
  <si>
    <t>Příspěvek na provoz /odpisy UZ 00 006/</t>
  </si>
  <si>
    <t>pol. 6351</t>
  </si>
  <si>
    <r>
      <t xml:space="preserve">Investiční příspěvek celkem OK </t>
    </r>
    <r>
      <rPr>
        <b/>
        <sz val="6"/>
        <rFont val="Arial"/>
        <family val="2"/>
        <charset val="238"/>
      </rPr>
      <t>(příspěvek na provoz - nájemné -investiční)</t>
    </r>
  </si>
  <si>
    <t>pol.6351</t>
  </si>
  <si>
    <t>Komentář :</t>
  </si>
  <si>
    <t xml:space="preserve"> - příspěvek na provoz</t>
  </si>
  <si>
    <t xml:space="preserve"> -  limit mzdových prostředků</t>
  </si>
  <si>
    <t xml:space="preserve"> - rezerva </t>
  </si>
  <si>
    <t xml:space="preserve"> - příspěvek na odpisy</t>
  </si>
  <si>
    <t xml:space="preserve"> - odvody z investičního fondu</t>
  </si>
  <si>
    <t>Odvod z investičního fondu je ve výši 100 000,- Kč a vztahuje se k příspěvkové organizaci Vlastivědné muzeum v Olomouci. Odvod je nařízen v rámci  projektu „Brána poznání otevřena“ (Rekonstrukce depozitářů Vlastivědného muzea v Olomouci). Dle podmínek FM EHP/Norsko je příjemce dotace povinen zajistit údržbu majetku spolufinancovaného z dotace. Na údržbu majetku je povinen vyčlenit finanční prostředky ve výši minimálně 0,5 % ze skutečných celkových výdajů projektu.</t>
  </si>
  <si>
    <t xml:space="preserve"> - Příspěvek na nájemné</t>
  </si>
  <si>
    <t>Příspěvky z nájemného jsou zahrnuty ve výši uzavřených smluv.</t>
  </si>
  <si>
    <t>Příspěvky z nájemného jsou zahrnuty ve výši uzavřených smluv. Ve srovnání s rokem 2011 je příspěvek v důsledku růstu nájemného z bytů a garsoniér navýšen o 15 tis. Kč, z důvodu inflace.</t>
  </si>
  <si>
    <t xml:space="preserve">Komentář :     </t>
  </si>
  <si>
    <t xml:space="preserve"> - Příspěvek na provoz</t>
  </si>
  <si>
    <t xml:space="preserve"> -  Příspěvek na provoz - odpisy</t>
  </si>
  <si>
    <t xml:space="preserve"> - Rezerva</t>
  </si>
  <si>
    <t>Rozpočty příspěvků na provoz příspěvkových organizací odboru zdravotnictví na rok 2012 jsou zpracovány na úrovni roku 2011. Výjimkou je Zdravotnická záchranná služba Olomouckého kraje, příspěvková organizace, kde došlo k navýšení příspěvku na provoz z důvodu zohlednění požadavku navýšení platů kmenových lékařů, extermistů a lékařů sloužících LSPP.</t>
  </si>
  <si>
    <t xml:space="preserve"> - příspěvek na provoz - odpisy</t>
  </si>
  <si>
    <r>
      <t xml:space="preserve">Vychází z návrhů odpisových plánů příspěvkových organizací a pro rok 2011 činí částku 24 892 tis. Kč . Odvod z investičního fondu /odpisů/ do rozpočtu zřizovatele (závazky vůči zřizovateli) je pro příspěvkové organizace z sociální oblasti stanoven ve výši </t>
    </r>
    <r>
      <rPr>
        <b/>
        <sz val="11"/>
        <rFont val="Arial"/>
        <family val="2"/>
        <charset val="238"/>
      </rPr>
      <t xml:space="preserve">18 672 tis. Kč </t>
    </r>
    <r>
      <rPr>
        <sz val="11"/>
        <rFont val="Arial"/>
        <family val="2"/>
        <charset val="238"/>
      </rPr>
      <t>(tj. 75% poskytnutého příspěvku na provoz - odpisy).</t>
    </r>
  </si>
  <si>
    <t xml:space="preserve"> - rezerva</t>
  </si>
  <si>
    <t xml:space="preserve"> V případě příspěvkových organizací zřizovaných Olomouckým krajem byla ze strany MPSV poskytnuta nad rámec schváleného rozpočtu pouze částka 800 000,- Kč. Lze tedy konstatatovat, že tato skutečnost nebude mít negativní dopad na rozpočet příspěvkových organizací zřizovaných Olomouckým krajem.</t>
  </si>
  <si>
    <t>Nad rámec</t>
  </si>
  <si>
    <t xml:space="preserve">Poznámka: </t>
  </si>
  <si>
    <t>Usnesením Zastupitestva Olomouckého kraje UZ/11/16/2009 ze dne 11.12.2009 byl pro rok 2010 schválen pro příspěvkové organizace ze sociální  oblasti příspěvek na provoz v celkové  výši 124 606 tis. Kč a rezerva ve výši 30 857 tis. Kč. Z  této částky bylo 89 143 tis. Kč určeno přímo na pokrytí deficitu MPSV.</t>
  </si>
  <si>
    <t xml:space="preserve">V průběhu roku 2010 bylo reagováno na potřeby příspěvkových organizací a  příspěvek na provoz byl  usnesením Rady Olomouckého kraje UR/46/10/2010 ze dne 2.9.2010 navýšen o částku 35 966 tis. Kč, z toho částka 11 541 943,- Kč byla použita z prostředků Olomouckého kraje a zbytek byl pokryt z  rezervy sociálního odboru (tj. 24 442 057 Kč). </t>
  </si>
  <si>
    <t>Současně je zde počítáno s navýšením provozní dotace příspěvkových organizací o 17 983 tis. Kč, tato částka bude upřesněna na základě provedené aktualizace potřeb jednotlivých příspěvkových organizací k 31.10.2010 a následně odbor sociální předloží aktualizované potřeby příspěvkových organizací na jednání Rady Olomouckého kraje dne 18.11.2010 ).</t>
  </si>
  <si>
    <r>
      <t xml:space="preserve">V roce 2010 bylo tedy čistě na pokrytí uvedeného deficitu MPSV vyčleněna částka pro příspěvkové organizace v celkové výši </t>
    </r>
    <r>
      <rPr>
        <b/>
        <sz val="11"/>
        <rFont val="Arial"/>
        <family val="2"/>
        <charset val="238"/>
      </rPr>
      <t>143 092 tis. Kč.</t>
    </r>
  </si>
  <si>
    <r>
      <t>V roce 2011 je v návrhu státního rozpočtu pro rok 2011 rozpočtována na sociální oblast</t>
    </r>
    <r>
      <rPr>
        <b/>
        <sz val="11"/>
        <rFont val="Arial"/>
        <family val="2"/>
        <charset val="238"/>
      </rPr>
      <t xml:space="preserve"> stejná částka</t>
    </r>
    <r>
      <rPr>
        <sz val="11"/>
        <rFont val="Arial"/>
        <family val="2"/>
        <charset val="238"/>
      </rPr>
      <t xml:space="preserve"> jako v roce 2010 a to je </t>
    </r>
    <r>
      <rPr>
        <b/>
        <sz val="11"/>
        <rFont val="Arial"/>
        <family val="2"/>
        <charset val="238"/>
      </rPr>
      <t>6,1 mld. Kč.</t>
    </r>
    <r>
      <rPr>
        <sz val="11"/>
        <rFont val="Arial"/>
        <family val="2"/>
        <charset val="238"/>
      </rPr>
      <t xml:space="preserve"> Pro rok 2011 je ze strany sociálního odboru požadováno na pokrytí deficitu MPSV  celkem  189 188 tis. Kč, což je o </t>
    </r>
    <r>
      <rPr>
        <b/>
        <sz val="11"/>
        <rFont val="Arial"/>
        <family val="2"/>
        <charset val="238"/>
      </rPr>
      <t xml:space="preserve">46 096 tis. Kč více </t>
    </r>
    <r>
      <rPr>
        <sz val="11"/>
        <rFont val="Arial"/>
        <family val="2"/>
        <charset val="238"/>
      </rPr>
      <t>než v roce 2010</t>
    </r>
    <r>
      <rPr>
        <b/>
        <sz val="11"/>
        <rFont val="Arial"/>
        <family val="2"/>
        <charset val="238"/>
      </rPr>
      <t xml:space="preserve"> (tj. 132,21% více)</t>
    </r>
    <r>
      <rPr>
        <sz val="11"/>
        <rFont val="Arial"/>
        <family val="2"/>
        <charset val="238"/>
      </rPr>
      <t xml:space="preserve">. Současně je i požadováno navýšení příspěvku na provoz, který je určen na financování činností které nejsou obsahem zákona 108/2006 Sb., o sociálních službách (3 příspěvkové organizace) a to o </t>
    </r>
    <r>
      <rPr>
        <b/>
        <sz val="11"/>
        <rFont val="Arial"/>
        <family val="2"/>
        <charset val="238"/>
      </rPr>
      <t>475 tis. Kč</t>
    </r>
    <r>
      <rPr>
        <sz val="11"/>
        <rFont val="Arial"/>
        <family val="2"/>
        <charset val="238"/>
      </rPr>
      <t xml:space="preserve">, z toho 400 tis. Kč je určeno na pokrytí nové služby poskytovené příspěvkovou organizací Klíč- centrum sociálních služeb.V případě příspěvku na provoz -odpisy je požadováno navýšení rozpočtu o </t>
    </r>
    <r>
      <rPr>
        <b/>
        <sz val="11"/>
        <rFont val="Arial"/>
        <family val="2"/>
        <charset val="238"/>
      </rPr>
      <t>1 129 tis. Kč</t>
    </r>
    <r>
      <rPr>
        <sz val="11"/>
        <rFont val="Arial"/>
        <family val="2"/>
        <charset val="238"/>
      </rPr>
      <t xml:space="preserve">. Ze strany sociálního odboru je tedy požadováno celkové zvýšení rozpočtu oproti skutečnosti roku 2010 v celkové výši </t>
    </r>
    <r>
      <rPr>
        <b/>
        <sz val="11"/>
        <rFont val="Arial"/>
        <family val="2"/>
        <charset val="238"/>
      </rPr>
      <t>47 700 tis. Kč.</t>
    </r>
  </si>
  <si>
    <t xml:space="preserve">Komentář (soc. odboru): </t>
  </si>
  <si>
    <t xml:space="preserve">a) V příspěvku na provoz ve výši 192 968 tis. Kč je zahrnuto krytí nákladů organizací, které se váží k činnostem mimo zákon 108//2006 Sb., o sociálních službách. Jedná se o: </t>
  </si>
  <si>
    <t>1) 400 tis. Kč pro Klíč - centrum sociálních služeb, p.o.</t>
  </si>
  <si>
    <t>2) 75 tis. Kč pro Poradenské centrum soc. služeb Olomouckého kraje, p.o.</t>
  </si>
  <si>
    <t xml:space="preserve">3) 3 305  tis. Kč pro Středisko sociální prevence Olomouc, p.o. </t>
  </si>
  <si>
    <t>V návrzích rozpočtů příspěvkových organizací je dotace podle zákona č. 108/2006 Sb., o sociálních službách, ve znění pozdějších předpisů, zahrnuta ve výši požadavků, které budou uvedeny v jejich žádostech o dotaci na MPSV ČR (žádosti budou k dipozici od 8. září 2010 s termínem odeslání vyplněných žádostí v říjnu 2010) a které jsou v celkové výši 552 533   tis. Kč.  Konečné rozhodnutí o podpoře poskytování sociálních služeb v roce 2011 je v kompetenci poskytovatele dotace, kterým je MPSV ČR. Podle dostupných informací obdrží kraje informaci o výši dotace pro jimi zřízené organizace v lednu 2011. Protože požadované finanční prostředky v rámci dotačního řízení byly v minulých letech vždy významným způsobem rozhodnutím MPSV ČR kráceny, zejména v roce 2009 a 2010 především u organizací zřízených kraji nebo obcemi a rozdíl bylo nutné hradit z rozpočtu kraje, pro následující rok 2011 je  vycházeno pouze z předpokladů, které vychází z výsledků dotačního řízení v roce 2010.</t>
  </si>
  <si>
    <t>b) pokud MPSV ČR schválí dotaci pro příspěvkové organizace Olomouckého kraje v celkové výši na úrovni schválené dotace roku 2010, tj. 333 345 tis. Kč, dojde ke snížení příjmů v plánovaných rozpočtech organizací   o: 189 188 tis. Kč.</t>
  </si>
  <si>
    <t>Z výše uvedených důvodů a opakujících se problémů s dofinancováním organizací z rozpočtu Olomouckého kraje v roce 2007, 2008,2009 a zejména v roce 2010 navrhujeme odbor sociálních věcí vytvoření rezervy v rozpočtu kraje na rok 2011 ve výši 189 188 tis. Kč. Použití finančních prostředků z této rezervy by bylo vázáno na výsledek dotačního řízení na MPSV ČR.</t>
  </si>
  <si>
    <t xml:space="preserve">Podle zákona o sociálních službách není na dotaci právní nárok a její výše je vázána na možnosti státního rozpočtu. Vzhledem k předpokládanému vysokému schodku v návrhu státního rozpočtu na rok 2010 a tlaku na ministerstva vč. MPSV k úsporám ve výdajích, předpokládáme variantu dotačního řízení uvedenou v bodě b).  </t>
  </si>
  <si>
    <r>
      <t>Středisko sociální prevence Olomouc, p.o.</t>
    </r>
    <r>
      <rPr>
        <vertAlign val="superscript"/>
        <sz val="10"/>
        <rFont val="Arial"/>
        <family val="2"/>
        <charset val="238"/>
      </rPr>
      <t>)*</t>
    </r>
  </si>
  <si>
    <r>
      <t xml:space="preserve">Pozn. : </t>
    </r>
    <r>
      <rPr>
        <vertAlign val="superscript"/>
        <sz val="10"/>
        <rFont val="Arial"/>
        <family val="2"/>
        <charset val="238"/>
      </rPr>
      <t>)*</t>
    </r>
    <r>
      <rPr>
        <sz val="10"/>
        <rFont val="Arial"/>
        <family val="2"/>
        <charset val="238"/>
      </rPr>
      <t xml:space="preserve"> V částce 9 912 tis. Kč je 2 671 tis. Kč vázáno  k činnostem mimo zákon 108/2006 Sb., o sociálních službách (Středisko sociální prevence Olomouc p.o.).</t>
    </r>
  </si>
  <si>
    <t>V upraveném rozpočtu 2011 je v částce 186 608 tis. Kč zahrnuta i částka ve výši 1 260 tis. Kč, která byla účelově vymezená na opravy 2 příspěvkových organizací.</t>
  </si>
  <si>
    <t>Rezerva je plánována ve výši 1 817 tis. Kč, z toho na provoz ve výši 886 tis. Kč, na provoz - mzdové náklady 0 Kč, na provoz - odpisy ve výši 931 tis. Kč.</t>
  </si>
  <si>
    <t xml:space="preserve">Rezerva </t>
  </si>
  <si>
    <r>
      <t>Příspěvek na provoz - odpisy</t>
    </r>
    <r>
      <rPr>
        <sz val="10"/>
        <rFont val="Arial"/>
        <family val="2"/>
        <charset val="238"/>
      </rPr>
      <t/>
    </r>
  </si>
  <si>
    <t>Příspěvek na provoz - nájemné</t>
  </si>
  <si>
    <t xml:space="preserve"> - Střední průmyslová škola elektrotechnická, Mohelnice, Gen. Svobody 2 - 49 tis. Kč  - odměny pro pořadatele a lektory odborného semináře a krajské konference projektu ENERSOL</t>
  </si>
  <si>
    <t xml:space="preserve"> - Střední odborná škola obchodu a služeb, Olomouc, Štursova 14  - 70 tis. Kč na úhradu členů zkušebních komisí při závěrečných zkouškách a na odměny za produktivní činnost žáků ve školní jídelně</t>
  </si>
  <si>
    <t xml:space="preserve"> - Střední škola, Olomouc - Svatý Kopeček, B. Dvorského 17  - 60 tis. Kč na odměny za produktivní činnost žáků ve školní jídelně</t>
  </si>
  <si>
    <t xml:space="preserve"> - Střední odborná škola a Střední odborné učiliště zemědělské, Horní Heřmanice 47 -  250 tis. Kč na mzdy pro 1 zaměstnance - obsluha čističky vody</t>
  </si>
  <si>
    <t xml:space="preserve"> - Odborné učiliště a Praktická škola, Lipová - lázně 458  -  50 tis. Kč na odměny za produktivní činnost žáků ve školní jídelně</t>
  </si>
  <si>
    <t xml:space="preserve"> - Střední odborná škola gastronomie a potravinářství, Jeseník, U Jatek 8 - 230 tis. Kč na odměny za produktivní činnost žáků ve školní jídelně</t>
  </si>
  <si>
    <t xml:space="preserve"> - Střední škola technická, Přerov - 100 tis. Kč - odměny za produktivní činnost žáků (zednické, malířské, instalatérské, topenářské, klempířské a pokrývačské práce) </t>
  </si>
  <si>
    <t>V souladu se Zásadami řízení příspěvkových organizací zřizovaných Olomouckým krajem požádaly příspěvkové organizace o  stanovení příspěvku na provoz - mzdové náklady na rok 2012 ve výši 809 tis. Kč. Jedná se o následující školy:</t>
  </si>
  <si>
    <t>Příspěvek na provoz  - mzdové náklady</t>
  </si>
  <si>
    <r>
      <t xml:space="preserve">Příspěvek na provoz  </t>
    </r>
    <r>
      <rPr>
        <sz val="10"/>
        <rFont val="Arial"/>
        <family val="2"/>
        <charset val="238"/>
      </rPr>
      <t/>
    </r>
  </si>
  <si>
    <t xml:space="preserve">           519 tis. Kč</t>
  </si>
  <si>
    <t xml:space="preserve"> - nájemné  /UZ 00 023/</t>
  </si>
  <si>
    <t>80 086 tis. Kč</t>
  </si>
  <si>
    <t xml:space="preserve"> - příspěvek na provoz - odpisy  /UZ 00 006/:                </t>
  </si>
  <si>
    <t>809 tis. Kč</t>
  </si>
  <si>
    <t xml:space="preserve"> - příspěvek na provoz /UZ 00 020/:                             </t>
  </si>
  <si>
    <t>Komentář:</t>
  </si>
  <si>
    <t>-    REZERVA (UZ 00 006)</t>
  </si>
  <si>
    <t>Správce: Mgr. Miroslav Gajdůšek, MBA</t>
  </si>
  <si>
    <t>ORJ - 10</t>
  </si>
  <si>
    <t>OKRES Olomouc</t>
  </si>
  <si>
    <t>Olomouc</t>
  </si>
  <si>
    <t>0030001001450</t>
  </si>
  <si>
    <t>3146</t>
  </si>
  <si>
    <t>Školní jídelna Olomouc - Hejčín, příspěvková organizace</t>
  </si>
  <si>
    <t>0030001001420</t>
  </si>
  <si>
    <t>3142</t>
  </si>
  <si>
    <t>Dětský domov a Školní jídelna, Olomouc, U Sportovní haly 1a</t>
  </si>
  <si>
    <t>0030001001400</t>
  </si>
  <si>
    <t>4322</t>
  </si>
  <si>
    <t>Dům dětí a mládeže Vila Tereza, Uničov</t>
  </si>
  <si>
    <t>0030001001352</t>
  </si>
  <si>
    <t>3421</t>
  </si>
  <si>
    <t>Dům dětí a mládeže Litovel</t>
  </si>
  <si>
    <t>0030001001351</t>
  </si>
  <si>
    <t>Dům dětí a mládeže Olomouc</t>
  </si>
  <si>
    <t>0030001001350</t>
  </si>
  <si>
    <t>Základní umělecká škola Moravský Beroun, Dvořákova 349</t>
  </si>
  <si>
    <t>0030001001316</t>
  </si>
  <si>
    <t>3231</t>
  </si>
  <si>
    <t>Základní umělecká škola, Uničov, Litovelská 190</t>
  </si>
  <si>
    <t>0030001001304</t>
  </si>
  <si>
    <t>Základní umělecká škola Litovel, Jungmannova 740</t>
  </si>
  <si>
    <t>0030001001303</t>
  </si>
  <si>
    <t>ZUŠ M. Stibora - výtvarný obor, Olomouc, Pionýrská 4</t>
  </si>
  <si>
    <t>0030001001302</t>
  </si>
  <si>
    <t>ZUŠ "Žerotín" Olomouc, Kavaleristů 6</t>
  </si>
  <si>
    <t>0030001001301</t>
  </si>
  <si>
    <t>ZUŠ Iši Krejčího Olomouc, Na Vozovce 32</t>
  </si>
  <si>
    <t>0030001001300</t>
  </si>
  <si>
    <t>SOŠ lesnická a strojírenská, Šternberk, Opavská 4</t>
  </si>
  <si>
    <t>0030001001208</t>
  </si>
  <si>
    <t>3147</t>
  </si>
  <si>
    <t>3123</t>
  </si>
  <si>
    <t>SŠ technická a obchodní, Olomouc, Kosinova 4</t>
  </si>
  <si>
    <t>0030001001207</t>
  </si>
  <si>
    <t>SOŠ obchodu a služeb, Olomouc, Štursova 14</t>
  </si>
  <si>
    <t>0030001001206</t>
  </si>
  <si>
    <t>Střední škola polygrafická, Olomouc, Střední Novosadská 55</t>
  </si>
  <si>
    <t>0030001001205</t>
  </si>
  <si>
    <t>Střední škola polytechnická, Olomouc, Rooseveltova 79</t>
  </si>
  <si>
    <t>0030001001204</t>
  </si>
  <si>
    <t>Střední škola logistiky a chemie, Olomouc, U Hradiska 29</t>
  </si>
  <si>
    <t>0030001001202</t>
  </si>
  <si>
    <t>3122</t>
  </si>
  <si>
    <t>Sigmundova střední škola strojírenská, Lutín</t>
  </si>
  <si>
    <t>0030001001201</t>
  </si>
  <si>
    <t>Střední odborná škola Litovel, Komenského 677</t>
  </si>
  <si>
    <t>0030001001200</t>
  </si>
  <si>
    <t>SOŠ a SOU, Uničov, Moravské nám. 681</t>
  </si>
  <si>
    <t>0030001001170</t>
  </si>
  <si>
    <t>SZŠ a VOŠ zdravotnická E. Pöttinga, Olomouc, Pöttingova 2</t>
  </si>
  <si>
    <t>0030001001160</t>
  </si>
  <si>
    <t>3150</t>
  </si>
  <si>
    <t>Obchodní akademie, Olomouc, tř. Spojenců 11</t>
  </si>
  <si>
    <t>0030001001150</t>
  </si>
  <si>
    <t>Jazyková škola s právem státní jazykové zkoušky Olomouc</t>
  </si>
  <si>
    <t>0030001001124</t>
  </si>
  <si>
    <t>3239</t>
  </si>
  <si>
    <t>SŠ zemědělská Olomouc, U Hradiska 4</t>
  </si>
  <si>
    <t>0030001001123</t>
  </si>
  <si>
    <t>SŠ zemědělská, Olomouc, U Hradiska 4</t>
  </si>
  <si>
    <t>3124</t>
  </si>
  <si>
    <t>SPŠ a OA, Uničov, Školní 164</t>
  </si>
  <si>
    <t>0030001001122</t>
  </si>
  <si>
    <t>SPŠ strojnická, Olomouc, tř. 17. listopadu 49</t>
  </si>
  <si>
    <t>0030001001121</t>
  </si>
  <si>
    <t>VOŠ a SPŠ elektrotechnická, Olomouc, Božetěchova 3</t>
  </si>
  <si>
    <t>0030001001120</t>
  </si>
  <si>
    <t>Gymnázium, Uničov, Gymnazijní 257</t>
  </si>
  <si>
    <t>0030001001105</t>
  </si>
  <si>
    <t>3121</t>
  </si>
  <si>
    <t>Gymnázium, Šternberk, Horní náměstí 5</t>
  </si>
  <si>
    <t>0030001001104</t>
  </si>
  <si>
    <t>Gymnázium, Olomouc - Hejčín, Tomkova 45</t>
  </si>
  <si>
    <t>0030001001103</t>
  </si>
  <si>
    <t>Slovanské gymnázium Olomouc, tř. J. z Poděbrad 13</t>
  </si>
  <si>
    <t>0030001001102</t>
  </si>
  <si>
    <t>Gymnázium, Olomouc, Čajkovského 9</t>
  </si>
  <si>
    <t>0030001001101</t>
  </si>
  <si>
    <t>Gymnázium Jana Opletala, Litovel, Opletalova 189</t>
  </si>
  <si>
    <t>0030001001100</t>
  </si>
  <si>
    <t>ZŠ Moravský Beroun, Masarykova 357</t>
  </si>
  <si>
    <t>0030001001044</t>
  </si>
  <si>
    <t>3114</t>
  </si>
  <si>
    <t>0030001001034</t>
  </si>
  <si>
    <t>ZŠ, DD a Školní jídelna Litovel</t>
  </si>
  <si>
    <t>3141</t>
  </si>
  <si>
    <t>0030001001033</t>
  </si>
  <si>
    <t>Základní škola Šternberk, Olomoucká 76</t>
  </si>
  <si>
    <t>0030001001032</t>
  </si>
  <si>
    <t>Střední škola, Olomouc-Svatý Kopeček, B. Dvorského 17</t>
  </si>
  <si>
    <t>0030001001015</t>
  </si>
  <si>
    <t>3145</t>
  </si>
  <si>
    <t>ZŠ prof. Z. Matějčka Olomouc, Svatoplukova 11</t>
  </si>
  <si>
    <t>0030001001014</t>
  </si>
  <si>
    <t>3143</t>
  </si>
  <si>
    <t>ZŠ prof. V. Vejdovského Litovel, nám. P. Otakara 777</t>
  </si>
  <si>
    <t>0030001001013</t>
  </si>
  <si>
    <t>ZŠ a MŠ logopedická Olomouc</t>
  </si>
  <si>
    <t>0030001001012</t>
  </si>
  <si>
    <t>3112</t>
  </si>
  <si>
    <t>ZŠ a MŠ při FN Olomouc</t>
  </si>
  <si>
    <t>0030001001010</t>
  </si>
  <si>
    <t>Mateřská škola Olomouc, Blanická 16</t>
  </si>
  <si>
    <t>0030001001001</t>
  </si>
  <si>
    <t>ZŠ a MŠ Libavá, okres Olomouc, přísp. organizace</t>
  </si>
  <si>
    <t>0030001001000</t>
  </si>
  <si>
    <t>Rezerva</t>
  </si>
  <si>
    <t>0030001000000</t>
  </si>
  <si>
    <t>3299</t>
  </si>
  <si>
    <t>Okres: Olomouc</t>
  </si>
  <si>
    <t>Mgr. Miroslav Gajdůšek, MBA</t>
  </si>
  <si>
    <t>ORJ - 10 - Olomouc</t>
  </si>
  <si>
    <t>OKRES Prostějov</t>
  </si>
  <si>
    <t>Prostějov</t>
  </si>
  <si>
    <t>0030001001465</t>
  </si>
  <si>
    <t>SCHOLA SERVIS - zařízení pro DVPP a středisko služeb školám, Prostějov, příspěvková organizace</t>
  </si>
  <si>
    <t>3149</t>
  </si>
  <si>
    <t>DD a ŠJ, Plumlov, Balkán 333</t>
  </si>
  <si>
    <t>0030001001402</t>
  </si>
  <si>
    <t>DD a ŠJ, Konice, Vrchlického 369</t>
  </si>
  <si>
    <t>0030001001401</t>
  </si>
  <si>
    <t>ZUŠ Konice, Na Příhonech 425</t>
  </si>
  <si>
    <t>0030001001305</t>
  </si>
  <si>
    <t>SOU stavební Prostějov, Fanderlíkova 25</t>
  </si>
  <si>
    <t>0030001001213</t>
  </si>
  <si>
    <t>SOU obchodní Prostějov, nám. E. Husserla 1</t>
  </si>
  <si>
    <t>0030001001212</t>
  </si>
  <si>
    <t>Střední zdravotnická škola, Prostějov, Vápenice 3</t>
  </si>
  <si>
    <t>0030001001161</t>
  </si>
  <si>
    <t>Obchodní akademie, Prostějov, Palackého 18</t>
  </si>
  <si>
    <t>0030001001151</t>
  </si>
  <si>
    <t>Švehlova střední škola, Prostějov, nám. Spojenců 17</t>
  </si>
  <si>
    <t>0030001001127</t>
  </si>
  <si>
    <t>0030001001126</t>
  </si>
  <si>
    <t>SŠ designu a módy, Prostějov, Vápenice 1</t>
  </si>
  <si>
    <t>0030001001125</t>
  </si>
  <si>
    <t>Gymnázium Jiřího Wolkera, Prostějov, Kollárova 3</t>
  </si>
  <si>
    <t>0030001001106</t>
  </si>
  <si>
    <t>Základní škola a Dětský domov Prostějov</t>
  </si>
  <si>
    <t>0030001001017</t>
  </si>
  <si>
    <t>SŠ, ZŠ a MŠ Prostějov, Komenského 10</t>
  </si>
  <si>
    <t>0030001001016</t>
  </si>
  <si>
    <t>Okres: Prostějov</t>
  </si>
  <si>
    <t>ORJ - 10 - Prostějov</t>
  </si>
  <si>
    <t>OKRES Jeseník</t>
  </si>
  <si>
    <t>Dětský domov a Školní jídelna Jeseník, Priessnitzova 405</t>
  </si>
  <si>
    <t>Jeseník</t>
  </si>
  <si>
    <t>0030001001408</t>
  </si>
  <si>
    <t>Dětský domov a Školní jídelna, Jeseník, Priessnitzova 405</t>
  </si>
  <si>
    <t>Dětský domov a Školní jídelna, Černá Voda 1</t>
  </si>
  <si>
    <t>0030001001407</t>
  </si>
  <si>
    <t>Základní umělecká škola Franze Schuberta Zlaté Hory</t>
  </si>
  <si>
    <t>0030001001315</t>
  </si>
  <si>
    <t>Základní umělecká škola Karla Ditterse Vidnava</t>
  </si>
  <si>
    <t>0030001001314</t>
  </si>
  <si>
    <t>SOŠ a SOU zemědělské, Horní Heřmanice 47</t>
  </si>
  <si>
    <t>0030001001227</t>
  </si>
  <si>
    <t>SOŠ gastronomie a potravinářství, Jeseník, U Jatek 8</t>
  </si>
  <si>
    <t>0030001001226</t>
  </si>
  <si>
    <t>Odborné učiliště a Praktická škola, Lipová - lázně 458</t>
  </si>
  <si>
    <t>0030001001225</t>
  </si>
  <si>
    <t>Hotelová škola V. Priessnitze, Jeseník, Dukelská 680</t>
  </si>
  <si>
    <t>0030001001175</t>
  </si>
  <si>
    <t>SOŠ a SOU strojírenské a stavební, Jeseník, Dukelská 1240</t>
  </si>
  <si>
    <t>0030001001142</t>
  </si>
  <si>
    <t>Gymnázium, Jeseník, Komenského 281</t>
  </si>
  <si>
    <t>0030001001113</t>
  </si>
  <si>
    <t>Základní škola Jeseník, Fučíkova 312</t>
  </si>
  <si>
    <t>0030001001043</t>
  </si>
  <si>
    <t>ZŠ Vlčice</t>
  </si>
  <si>
    <t>0030001001042</t>
  </si>
  <si>
    <t>ZŠ a MŠ při Sanatoriu Edel Zlaté Hory</t>
  </si>
  <si>
    <t>0030001001026</t>
  </si>
  <si>
    <t>ZŠ a MŠ při Priessnitzových léčebných lázních a.s., Jeseník</t>
  </si>
  <si>
    <t>0030001001025</t>
  </si>
  <si>
    <t>Okres: Jeseník</t>
  </si>
  <si>
    <t>ORJ - 10 - Jeseník</t>
  </si>
  <si>
    <t>OKRES Šumperk</t>
  </si>
  <si>
    <t>DDM a zařízení pro DVPP Vila Doris Šumperk</t>
  </si>
  <si>
    <t>Šumperk</t>
  </si>
  <si>
    <t>0030001001355</t>
  </si>
  <si>
    <t>Dům dětí a mládeže Magnet, Mohelnice</t>
  </si>
  <si>
    <t>0030001001354</t>
  </si>
  <si>
    <t>ZUŠ, Zábřeh, Farní 9</t>
  </si>
  <si>
    <t>0030001001313</t>
  </si>
  <si>
    <t>ZUŠ, Šumperk, Žerotínova 11</t>
  </si>
  <si>
    <t>0030001001312</t>
  </si>
  <si>
    <t>0030001001311</t>
  </si>
  <si>
    <t>SOU zemědělské, Loštice, Palackého 338</t>
  </si>
  <si>
    <t>0030001001224</t>
  </si>
  <si>
    <t>SŠ sociální péče a služeb, Zábřeh, nám. 8. května 2</t>
  </si>
  <si>
    <t>0030001001223</t>
  </si>
  <si>
    <t>OU a Praktická škola, Mohelnice, Vodní 27</t>
  </si>
  <si>
    <t>0030001001222</t>
  </si>
  <si>
    <t>SŠ železniční a stavební, Šumperk, Bulharská 8</t>
  </si>
  <si>
    <t>0030001001221</t>
  </si>
  <si>
    <t>Střední škola technická,  Mohelnice, 1. máje 2</t>
  </si>
  <si>
    <t>0030001001174</t>
  </si>
  <si>
    <t>Střední zdravotnická škola, Šumperk, Kladská 2</t>
  </si>
  <si>
    <t>0030001001163</t>
  </si>
  <si>
    <t>0030001001154</t>
  </si>
  <si>
    <t>OA a JŠ s právem státní jazykové zkoušky, Šumperk, Hlavní třída 31</t>
  </si>
  <si>
    <t>Obchodní akademie, Mohelnice, Olomoucká 82</t>
  </si>
  <si>
    <t>0030001001153</t>
  </si>
  <si>
    <t>SOŠ a SOU, Šumperk, Gen. Krátkého 30</t>
  </si>
  <si>
    <t>0030001001140</t>
  </si>
  <si>
    <t>Střední odborná škola, Šumperk, Zemědělská 3</t>
  </si>
  <si>
    <t>0030001001138</t>
  </si>
  <si>
    <t>0030001001137</t>
  </si>
  <si>
    <t>SPŠ elektrotechnická, Mohelnice, Gen. Svobody 2</t>
  </si>
  <si>
    <t>VOŠ a SŠ automobilní, Zábřeh, U Dráhy 6</t>
  </si>
  <si>
    <t>0030001001136</t>
  </si>
  <si>
    <t>VOŠ a SPŠ, Šumperk, Gen. Krátkého 1</t>
  </si>
  <si>
    <t>0030001001135</t>
  </si>
  <si>
    <t>Gymnázium, Zábřeh, nám. Osvobození 20</t>
  </si>
  <si>
    <t>0030001001112</t>
  </si>
  <si>
    <t>Gymnázium, Šumperk, Masarykovo nám. 8</t>
  </si>
  <si>
    <t>0030001001111</t>
  </si>
  <si>
    <t>Základní škola a Dětský domov Zábřeh</t>
  </si>
  <si>
    <t>0030001001041</t>
  </si>
  <si>
    <t>SŠ, ZŠ a MŠ Šumperk, Hanácká 3</t>
  </si>
  <si>
    <t>0030001001040</t>
  </si>
  <si>
    <t>ZŠ a MŠ Mohelnice, Masarykova 4</t>
  </si>
  <si>
    <t>0030001001024</t>
  </si>
  <si>
    <t>ZŠ a MŠ při lázních, Velké Losiny</t>
  </si>
  <si>
    <t>0030001001022</t>
  </si>
  <si>
    <t>ZŠ a MŠ při lázních, Bludov</t>
  </si>
  <si>
    <t>0030001001021</t>
  </si>
  <si>
    <t>Okres: Šumperk</t>
  </si>
  <si>
    <t>ORJ - 10 - Šumperk</t>
  </si>
  <si>
    <t>OKRES Přerov</t>
  </si>
  <si>
    <t>DD a ŠJ, Přerov, Sušilova 25</t>
  </si>
  <si>
    <t>Přerov</t>
  </si>
  <si>
    <t>0030001001405</t>
  </si>
  <si>
    <t>DD a ŠJ, Lipník nad Bečvou, Tyršova 772</t>
  </si>
  <si>
    <t>0030001001404</t>
  </si>
  <si>
    <t>DD a ŠJ, Hranice, Purgešova 4</t>
  </si>
  <si>
    <t>0030001001403</t>
  </si>
  <si>
    <t>Středisko volného času ATLAS a BIOS, Přerov</t>
  </si>
  <si>
    <t>0030001001353</t>
  </si>
  <si>
    <t>ZUŠ A. Dvořáka, Lipník na Bečvou, Havlíčkova 643</t>
  </si>
  <si>
    <t>0030001001310</t>
  </si>
  <si>
    <t>ZUŠ B. Kozánka, Přerov</t>
  </si>
  <si>
    <t>0030001001309</t>
  </si>
  <si>
    <t>ZUŠ, Kojetín, Hanusíkova 197</t>
  </si>
  <si>
    <t>0030001001308</t>
  </si>
  <si>
    <t>ZUŠ, Hranice, Školní náměstí 35</t>
  </si>
  <si>
    <t>0030001001307</t>
  </si>
  <si>
    <t>ZUŠ, Potštát 36</t>
  </si>
  <si>
    <t>0030001001306</t>
  </si>
  <si>
    <t>Odborné učiliště, Křenovice 8</t>
  </si>
  <si>
    <t>0030001001218</t>
  </si>
  <si>
    <t>Střední škola řezbářská, Tovačov, Nádražní 146</t>
  </si>
  <si>
    <t>0030001001216</t>
  </si>
  <si>
    <t>Střední škola technická, Přerov, Kouřílkova 8</t>
  </si>
  <si>
    <t>0030001001173</t>
  </si>
  <si>
    <t>Střední škola elektrotechnická, Lipník nad Bečvou, Tyršova 781</t>
  </si>
  <si>
    <t>0030001001171</t>
  </si>
  <si>
    <t>Střední zdravotnická škola, Hranice, Studentská 1095</t>
  </si>
  <si>
    <t>0030001001162</t>
  </si>
  <si>
    <t>OA a JŠ s právem státní jazykové zkoušky, Přerov, Bartošova 24</t>
  </si>
  <si>
    <t>0030001001152</t>
  </si>
  <si>
    <t>Střední škola zemědělská, Přerov, Osmek 47</t>
  </si>
  <si>
    <t>0030001001134</t>
  </si>
  <si>
    <t>0030001001133</t>
  </si>
  <si>
    <t>Gymnázium J. Blahoslava a Stř.ped.škola, Přerov, Denisova 3</t>
  </si>
  <si>
    <t>Střední lesnická škola, Hranice, Jurikova 588</t>
  </si>
  <si>
    <t>0030001001132</t>
  </si>
  <si>
    <t>3125</t>
  </si>
  <si>
    <t>SŠ gastronomie a služeb, Přerov, Šířava 7</t>
  </si>
  <si>
    <t>0030001001131</t>
  </si>
  <si>
    <t>Střední průmyslová škola, Přerov, Havlíčkova 2</t>
  </si>
  <si>
    <t>0030001001130</t>
  </si>
  <si>
    <t>0030001001129</t>
  </si>
  <si>
    <t>Střední průmyslová škola Hranice</t>
  </si>
  <si>
    <t>0030001001128</t>
  </si>
  <si>
    <t>Gymnázium, Kojetín, Svatopluka Čecha 683</t>
  </si>
  <si>
    <t>0030001001110</t>
  </si>
  <si>
    <t>Gymnázium, Hranice, Zborovská 293</t>
  </si>
  <si>
    <t>0030001001109</t>
  </si>
  <si>
    <t>Gymnázium Jakuba Škody, Přerov, Komenského 29</t>
  </si>
  <si>
    <t>0030001001108</t>
  </si>
  <si>
    <t>Střední škola a Základní škola Lipník nad Bečvou, Osecká 301</t>
  </si>
  <si>
    <t>0030001001038</t>
  </si>
  <si>
    <t>ZŠ a MŠ Přerov, Malá Dlážka 4</t>
  </si>
  <si>
    <t>0030001001037</t>
  </si>
  <si>
    <t>ZŠ a MŠ Hranice, Nová 1820</t>
  </si>
  <si>
    <t>0030001001036</t>
  </si>
  <si>
    <t>Základní škola Kojetín, Sladovní 492</t>
  </si>
  <si>
    <t>0030001001035</t>
  </si>
  <si>
    <t>Okres: Přerov</t>
  </si>
  <si>
    <t>ORJ - 10 - Přerov</t>
  </si>
  <si>
    <t>1./  92 000 tis. Kč na pokrytí odpisů silničního majetku. Navrhovaná výše vychází z předpokládané skutečnosti roku 2011 a je navýšená o odpisy nově zařazeného SM,</t>
  </si>
  <si>
    <t xml:space="preserve">             - příspěvek na provoz (UZ 00 023)</t>
  </si>
  <si>
    <t>Správce: Ing. Zdeněk Kocourek</t>
  </si>
  <si>
    <t>ORJ - 12</t>
  </si>
  <si>
    <t>Správa silnic Olomouckého kraje, p. o.</t>
  </si>
  <si>
    <t>0030004001600</t>
  </si>
  <si>
    <t>2212</t>
  </si>
  <si>
    <t>Koordinátor Integrovaného dopravního systému Olomouckého kraje</t>
  </si>
  <si>
    <t>0030004001599</t>
  </si>
  <si>
    <t>2299</t>
  </si>
  <si>
    <t>Ing. Zdeněk Kocourek</t>
  </si>
  <si>
    <t xml:space="preserve">                  vedoucí odboru</t>
  </si>
  <si>
    <t xml:space="preserve">                 vedoucí odboru</t>
  </si>
  <si>
    <t>CELKEM ZA</t>
  </si>
  <si>
    <t xml:space="preserve"> CELKEM ZA</t>
  </si>
  <si>
    <r>
      <t>Odvod z odpisů do rozpočtu zřizovatele (závazky vůči zřizovateli) byly stanoveny ve výši 75 % z výše rozpočtovaných odpisů, tj. v částce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9 367 tis.Kč</t>
    </r>
    <r>
      <rPr>
        <sz val="11"/>
        <rFont val="Arial"/>
        <family val="2"/>
        <charset val="238"/>
      </rPr>
      <t>.</t>
    </r>
  </si>
  <si>
    <r>
      <t>Příspěvek na provoz - odpisy  je v důsledku zařazemí nového majetku o 1 687 tis. Kč vyšší než v roce 2011 tj. 20 630 tis. Kč. Odvod z investičního fondu /odpisů/ do rozpočtu zřizovatele (závazky vůči zřizovateli) je pro příspěvkové organizace z oblasti zdravotnictví stanoven ve výši</t>
    </r>
    <r>
      <rPr>
        <b/>
        <sz val="11"/>
        <rFont val="Arial"/>
        <family val="2"/>
        <charset val="238"/>
      </rPr>
      <t xml:space="preserve">  15 473 tis. Kč</t>
    </r>
    <r>
      <rPr>
        <sz val="11"/>
        <rFont val="Arial"/>
        <family val="2"/>
        <charset val="238"/>
      </rPr>
      <t xml:space="preserve"> (tj. 75% poskytnutého příspěvku na provoz - odpisy).</t>
    </r>
  </si>
  <si>
    <t xml:space="preserve"> - příspěvek na provoz - mzdové náklady /UZ 00 027/        </t>
  </si>
  <si>
    <r>
      <t xml:space="preserve">Na rok 2012 je příspěvek na provoz - odpisy plánován ve výši 80 086 tis. Kč. Na základě návrhů škol a školských zařízení je na organizace rozepsán příspěvek ve výši 79 155 tis. Kč, rezerva činí 931 tis. Kč. Výše odvodu z investičního fondu /odpisy/ činí z příspěvku rozepsaného na organizace </t>
    </r>
    <r>
      <rPr>
        <b/>
        <sz val="11"/>
        <rFont val="Arial"/>
        <family val="2"/>
        <charset val="238"/>
      </rPr>
      <t>59 366 tis. Kč.</t>
    </r>
  </si>
  <si>
    <t>Příspěvek na provoz - odpisy</t>
  </si>
  <si>
    <t>Příspěvek na provoz - mzdové náklady</t>
  </si>
  <si>
    <t>Odvod z investičního fondu</t>
  </si>
  <si>
    <t>Přepracovaný návrh</t>
  </si>
  <si>
    <t>I.</t>
  </si>
  <si>
    <t>II.</t>
  </si>
  <si>
    <t>Tvorba I</t>
  </si>
  <si>
    <t xml:space="preserve"> = 300</t>
  </si>
  <si>
    <t xml:space="preserve"> = 28 580 + 2 000</t>
  </si>
  <si>
    <t xml:space="preserve"> = 35 390 + 1 500</t>
  </si>
  <si>
    <t xml:space="preserve"> =   4 752 +   300</t>
  </si>
  <si>
    <t xml:space="preserve"> = 10 968</t>
  </si>
  <si>
    <t xml:space="preserve"> =   2 358</t>
  </si>
  <si>
    <t xml:space="preserve"> =   17 732 + 700</t>
  </si>
  <si>
    <t xml:space="preserve"> =    21 397</t>
  </si>
  <si>
    <t xml:space="preserve"> = 500</t>
  </si>
  <si>
    <r>
      <t>Vychází z návrhů odpisových plánů příspěvkových organizací a pro rok 2012 činí částku 27 646 tis. Kč . Odvod z investičního fondu /odpisů/ do rozpočtu zřizovatele (závazky vůči zřizovateli) je pro příspěvkové organizace z sociální oblasti stanoven ve výši  tis</t>
    </r>
    <r>
      <rPr>
        <b/>
        <sz val="11"/>
        <color indexed="10"/>
        <rFont val="Arial"/>
        <family val="2"/>
        <charset val="238"/>
      </rPr>
      <t xml:space="preserve">. </t>
    </r>
    <r>
      <rPr>
        <b/>
        <sz val="11"/>
        <rFont val="Arial"/>
        <family val="2"/>
        <charset val="238"/>
      </rPr>
      <t>20 735 tis. Kč</t>
    </r>
    <r>
      <rPr>
        <sz val="11"/>
        <rFont val="Arial"/>
        <family val="2"/>
        <charset val="238"/>
      </rPr>
      <t xml:space="preserve"> (tj. 75% poskytnutého příspěvku na provoz - odpisy).</t>
    </r>
  </si>
  <si>
    <t xml:space="preserve">Rezerva ve výši  300 tis.  Kč je určena na příspěvky na realizaci záchranných archeologických výzkumů (jedná se o rezervu pro PO, která je rozpouštěna organizacím na základě jejich požadavků v průběhu roku).   </t>
  </si>
  <si>
    <t>Rezerva v celkové výši 1 000 tis. Kč bude použita na nepředvídatelné náklady příspěvkových organizací  a nepředvídatelné výdaje odboru zdravotnictví.</t>
  </si>
  <si>
    <t xml:space="preserve"> =    1 344 + 1 000 +1 460</t>
  </si>
  <si>
    <t xml:space="preserve">Mzdové prostředky na platy zaměstnanců (ÚZ 027) jsou pro rok 2012 rozpočtovány v objemu 61 387 tis. Kč. Rozpočet mezd celkem je zvýšen o 1 877 tis. Kč.  Nárůst plánuje Vědecká knihovna v Olomouci v souvislosti se zajištěním provozu knihovny (o 1 150 tis. Kč): Dále je navýšení u Vlastivědného muzea v Olomouci z důvodu nárůstu počtu pracovníků o 740 tis. Kč. Muzeum Prostějovska snižuje mzdové náklady o 63 tis. Kč z důvodu snížení OON (zrušení expozice J. Mánesa v Čechách pod Kosířem. Celkový počet přepočtených pracovníků u PO celkem v navrhovaném rozpočtu pro r. 2012 poklesl oproti roku 2011 (při výrazném snížení počtu u Archeologického centra) a je ve výši 311,77 osob.  </t>
  </si>
  <si>
    <t>Příspěvky na odpisy v roce 2011 (ÚZ 006) jsou plánovány ve výši  12 489 tis. Kč. Oproti schválenému rozpočtu 2011 je zde navýšení o 2 284 tis. Kč. Podstatný nárůst je u rozpočtu Vlastivědného muzea v Olomouci o částku 1 990 tis. Kč (pořízení nových investic). Ze stejného důvodu je navýšení u Vlastivědného muzea Jesenicka (o 127 tis. Kč), u Muzea Prostějovska (o 133 tis. Kč) a u Muzea Komenského v Přerově (o 131 tis. Kč). Nižší odpisy jsou u Vědecké knihovny v Olomouci a u Archeologického centra Olomouc (z důvodu dokončení odepisování některých DHM).</t>
  </si>
  <si>
    <t>NÁVRH ROZPOČTU 2012 (původní)</t>
  </si>
  <si>
    <t>ROZDÍL</t>
  </si>
  <si>
    <t>v Kč</t>
  </si>
  <si>
    <t>v %</t>
  </si>
  <si>
    <t>Rezerva pro příspěvkové organizace byla stanovena na 7 000 tis. Kč a to s ohledem na informaci o celkovém snížení dotace z MPSV ČR Olomouckém kraji o 2,3 %. V roce 2011 byla schválena pro příspěvkové organizace zřízené Olomouckým krajem dotace ve výši 302 163 tis. Kč, rezerva ve výši 2,3 % činí 7 000 tis. Kč.</t>
  </si>
  <si>
    <t>2./  36 000 tis. Kč na pokrytí odpisů provozního majetku. Z poskytnutého příspěvku na odpisy provozního majetku je počítáno s 75% odvodem ve výši 27 000 tis. Kč.</t>
  </si>
  <si>
    <r>
      <t xml:space="preserve">V návrhu rozpočtu je počítáno u Správy silnic Olomouckého kraje s nárůstem </t>
    </r>
    <r>
      <rPr>
        <b/>
        <sz val="11"/>
        <rFont val="Arial"/>
        <family val="2"/>
        <charset val="238"/>
      </rPr>
      <t>příspěvku na provoz - odpisy</t>
    </r>
    <r>
      <rPr>
        <sz val="11"/>
        <rFont val="Arial"/>
        <family val="2"/>
        <charset val="238"/>
      </rPr>
      <t xml:space="preserve"> o 17 000 tis. Kč. Tento nárůst je vyvolán zvýšenými investicemi na silničním majetku kraje.</t>
    </r>
  </si>
  <si>
    <r>
      <t xml:space="preserve">Příspěvek na provoz - odpisy činí v  </t>
    </r>
    <r>
      <rPr>
        <b/>
        <sz val="11"/>
        <rFont val="Arial"/>
        <family val="2"/>
        <charset val="238"/>
      </rPr>
      <t>celkovém objemu 128 000 tis. Kč</t>
    </r>
    <r>
      <rPr>
        <sz val="11"/>
        <rFont val="Arial"/>
        <family val="2"/>
        <charset val="238"/>
      </rPr>
      <t xml:space="preserve"> v následujícím členění:</t>
    </r>
  </si>
  <si>
    <t>Základní škola Uničov, Šternberská 35</t>
  </si>
  <si>
    <t>PPP Olomouckého kraje, Olomouc, U Sportovní haly 1a</t>
  </si>
  <si>
    <t>SOŠ průmyslová a SOU strojírenské, Prostějov, Lidická 4</t>
  </si>
  <si>
    <t>ZUŠ, Mohelnice, Náměstí Svobody 15</t>
  </si>
  <si>
    <t>SPŠ stavební, Lipník nad Bečvou, Komenského sady 257</t>
  </si>
  <si>
    <t xml:space="preserve">b) Příspěvkové organizace zřizované Olomouckým krajem </t>
  </si>
  <si>
    <t>Na rok 2012 se předpokládá příspěvek na provoz - nájemné ve výši 519  tis. Kč. Jedná se o Obchodní akademii, Mohelnice, Olomoucká 82 - nájemné ve výši 231 tis. Kč, o SOŠ a SOU, Uničov, Moravské náměstí 681 - nájemné ve výši 152 tis. Kč a o Dům dětí a mládeže, Olomouc, tř. 17. listopadu 47 - nájemné ve výši 136 tis. Kč. U těchto organizací došlo ke změně zřizovací listiny, kdy nájemce odvádí finanční prostředky na účet příslušné organizace a ta příjmy z pronájmu odvádí na účet zřizovatele. Ten je následně zašle zpět škole. Vyjímkou jsou příjmy z pronájmu pozemků, které jsou zasílány přímo na účet zřizovatele. Jedná se o Obchodní akademii, Mohelnice, Olomoucká 82 ve výši 60 tis. Kč.</t>
  </si>
  <si>
    <r>
      <t xml:space="preserve">V roce 2011 činil schválený rozpočet příspěvkových organizací 181 500 tis. Kč, z toho </t>
    </r>
    <r>
      <rPr>
        <b/>
        <sz val="11"/>
        <rFont val="Arial"/>
        <family val="2"/>
        <charset val="238"/>
      </rPr>
      <t>příspěvek na provoz 156 608 tis. Kč</t>
    </r>
    <r>
      <rPr>
        <sz val="11"/>
        <rFont val="Arial"/>
        <family val="2"/>
        <charset val="238"/>
      </rPr>
      <t>. Z toho částka 133 494 tis. Kč byla rozepsána přímo na příspěvkové organizace a částka 23 114 tis. Kč byla ponechána v rezervě sociálního odboru a byla určena na provoz příspěvkových organizací. Tento rozpočet byl v průběhu roku navýšen dvěma rozpočtovými opatřeními a to o 30 000 tis. Kč, současně byl z rezervy použit prostřednictvím rozpočtového opatření 1 260 tis. Kč na opravy příspěvkových organizací , k 17.10.2011 činí upravený příspěvek na provoz celkem částku 185 348 tis. Kč.</t>
    </r>
  </si>
  <si>
    <t>Zdravotnická záchranná služba Olomouckého kraje, p.o.</t>
  </si>
  <si>
    <t xml:space="preserve">Odbor školství, mládeže a tělovýchovy navrhuje rozpočet na rok 2012 ve výši 407 886 tis. Kč. Tento rozpočet navrhuje rozdělit následovně: </t>
  </si>
  <si>
    <t>326 472 tis. Kč</t>
  </si>
  <si>
    <t>Na rok 2012 je plánován příspěvek ve výši 326 472  tis. Kč.  V porovnání s rokem 2011 dochází k poklesu o 1 531 tis. Kč, a to z důvodu krácení rozpočtu o 1 500 tis. Kč a z důvodu převedení 31 tis. Kč do příspěvku na provoz - mzdové náklady. Na školy a školská zařízení je rozepsán příspěvek ve výši 325 586 tis. Kč, rezerva činí 886 tis. Kč.</t>
  </si>
  <si>
    <r>
      <t xml:space="preserve">Pro příspěvkovou organizaci Koordinátor Integrovaného systému Olomouckého kraje je v návrhu rozpočtu počítáno s příspěvkem na provoz ve výši 3 456 tis. Kč a příspěvek na provoz - mzdy ve výši 2 544 tis. Kč. Částka ve výši </t>
    </r>
    <r>
      <rPr>
        <b/>
        <sz val="11"/>
        <rFont val="Arial"/>
        <family val="2"/>
        <charset val="238"/>
      </rPr>
      <t>9 118  tis. Kč</t>
    </r>
    <r>
      <rPr>
        <sz val="11"/>
        <rFont val="Arial"/>
        <family val="2"/>
        <charset val="238"/>
      </rPr>
      <t xml:space="preserve"> o kterou byl příspěvkové organizaci snížen rozpočet na rok 2012 bude příspěvkové organizaci poskytnuta z přebytku hospodaření za rok 2011.</t>
    </r>
  </si>
  <si>
    <r>
      <t xml:space="preserve">V návrhu rozpočtu na rok 2012 je kalkulován příspěvek na provoz organizací v oblasti dopravy </t>
    </r>
    <r>
      <rPr>
        <b/>
        <sz val="11"/>
        <rFont val="Arial"/>
        <family val="2"/>
        <charset val="238"/>
      </rPr>
      <t>v celkovém objemu 393 009 tis. Kč,</t>
    </r>
    <r>
      <rPr>
        <sz val="11"/>
        <rFont val="Arial"/>
        <family val="2"/>
        <charset val="238"/>
      </rPr>
      <t xml:space="preserve"> což je o 13 456 tis. Kč více oproti schválenému rozpočtu na rok 2011, a to z důvodu vzniku nové příspěvkové organizace - Koordinátor Integrovaného dopravního systému Olomouckého kraje. </t>
    </r>
  </si>
  <si>
    <r>
      <t xml:space="preserve">Z toho pro Správu silnic Olomouckého kraje je určen příspěvek na provoz  ve výši </t>
    </r>
    <r>
      <rPr>
        <b/>
        <sz val="11"/>
        <rFont val="Arial"/>
        <family val="2"/>
        <charset val="238"/>
      </rPr>
      <t>389 553 tis. Kč</t>
    </r>
    <r>
      <rPr>
        <sz val="11"/>
        <rFont val="Arial"/>
        <family val="2"/>
        <charset val="238"/>
      </rPr>
      <t xml:space="preserve"> a pro příspěvkovou organizaci Koordinátor Integrovaného systému Olomouckého kraje příspěvek ve výši </t>
    </r>
    <r>
      <rPr>
        <b/>
        <sz val="11"/>
        <rFont val="Arial"/>
        <family val="2"/>
        <charset val="238"/>
      </rPr>
      <t>3 456 tis. Kč</t>
    </r>
    <r>
      <rPr>
        <sz val="11"/>
        <rFont val="Arial"/>
        <family val="2"/>
        <charset val="238"/>
      </rPr>
      <t>.</t>
    </r>
  </si>
  <si>
    <t>Rozpočet příspěvku včetně rezervy pro příspěvkové organizace v oblasti kultury je plánován ve výši  52 609 tis. Kč.</t>
  </si>
  <si>
    <t xml:space="preserve">Rezerva pro příspěvkové organizace je navrhována ve stejné výši 300 tis. Kč. Tato rezerva na provoz  (ÚZ 020) je určena na financování případných mimořádných nákladů spojených s činností příspěvkových organizací. </t>
  </si>
  <si>
    <t>NÁVRH ROZPOČTU 2012 Rada 8.11.2011</t>
  </si>
  <si>
    <t>NÁVRH ROZPOČTU 2012 Rada 22.11.2011</t>
  </si>
  <si>
    <t>Úspora</t>
  </si>
  <si>
    <r>
      <t>Příspěvek  na provoz UZ 00 013 ve výši 300 000,- Kč je určen pro  Archeologické centrum Olomouc  na financování Projektu detektory kovů v archeologii s cílem zjišťování a zabezpečování archeologických nálezů nevyčíslitelné hodnoty. Dle platné legislativy jsou archeologické nálezy majetkem kraje. V porovnání se schváleným rozpočtem roku 2011 je tato částka o</t>
    </r>
    <r>
      <rPr>
        <b/>
        <sz val="11"/>
        <rFont val="Arial"/>
        <family val="2"/>
        <charset val="238"/>
      </rPr>
      <t xml:space="preserve"> 700 tis. Kč </t>
    </r>
    <r>
      <rPr>
        <sz val="11"/>
        <rFont val="Arial"/>
        <family val="2"/>
        <charset val="238"/>
      </rPr>
      <t xml:space="preserve">nižší, tyto prostředky budou poskytnuty příspěvkové organizaci z přebytku hospodaření za rok 2011. </t>
    </r>
  </si>
  <si>
    <r>
      <t xml:space="preserve">Pro rok 2012 je pro příspěvkové organizace z oblasti sociální rozpočtována částka </t>
    </r>
    <r>
      <rPr>
        <b/>
        <sz val="11"/>
        <rFont val="Arial"/>
        <family val="2"/>
        <charset val="238"/>
      </rPr>
      <t>na provoz ve výši 149 608 tis. Kč</t>
    </r>
    <r>
      <rPr>
        <sz val="11"/>
        <rFont val="Arial"/>
        <family val="2"/>
        <charset val="238"/>
      </rPr>
      <t xml:space="preserve"> (bez rezervy), z toho  je 2 671 tis. Kč určeno pro příspěvkovou organizaci  a to Středisko sociální prevence Olomouc, tato částka se váže k činnostem mimo záko 108/2006 Sb., o sociálních službách. Částka 21 778 tis. Kč,o kterou byl snížen návrh rozpočtu na rok 2012, bude  poskytnuta příspěvkovým organizacím z přebytku hospodaření za rok 2011.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</si>
</sst>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7"/>
      <name val="Arial"/>
      <family val="2"/>
      <charset val="238"/>
    </font>
    <font>
      <b/>
      <sz val="17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CE"/>
      <charset val="238"/>
    </font>
    <font>
      <i/>
      <sz val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Arial CE"/>
      <charset val="238"/>
    </font>
    <font>
      <b/>
      <i/>
      <sz val="11"/>
      <color indexed="19"/>
      <name val="Arial CE"/>
      <charset val="238"/>
    </font>
    <font>
      <b/>
      <i/>
      <sz val="11"/>
      <color indexed="19"/>
      <name val="Arial CE"/>
      <family val="2"/>
      <charset val="238"/>
    </font>
    <font>
      <b/>
      <i/>
      <sz val="11"/>
      <color indexed="19"/>
      <name val="Arial"/>
      <family val="2"/>
      <charset val="238"/>
    </font>
    <font>
      <i/>
      <sz val="10"/>
      <color indexed="19"/>
      <name val="Arial"/>
      <family val="2"/>
      <charset val="238"/>
    </font>
    <font>
      <i/>
      <sz val="11"/>
      <color indexed="19"/>
      <name val="Arial"/>
      <family val="2"/>
      <charset val="238"/>
    </font>
    <font>
      <i/>
      <sz val="11"/>
      <color indexed="19"/>
      <name val="Arial CE"/>
      <charset val="238"/>
    </font>
    <font>
      <i/>
      <sz val="11"/>
      <color indexed="19"/>
      <name val="Arial CE"/>
      <family val="2"/>
      <charset val="238"/>
    </font>
    <font>
      <sz val="11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8080"/>
      <name val="Arial"/>
      <family val="2"/>
      <charset val="238"/>
    </font>
    <font>
      <b/>
      <sz val="11"/>
      <color rgb="FF008080"/>
      <name val="Arial"/>
      <family val="2"/>
      <charset val="238"/>
    </font>
    <font>
      <sz val="11"/>
      <color rgb="FF008080"/>
      <name val="Arial"/>
      <family val="2"/>
      <charset val="238"/>
    </font>
    <font>
      <b/>
      <sz val="10"/>
      <color rgb="FF00808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0">
    <xf numFmtId="0" fontId="0" fillId="0" borderId="0" xfId="0"/>
    <xf numFmtId="3" fontId="0" fillId="0" borderId="0" xfId="0" applyNumberForma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0" fontId="1" fillId="0" borderId="0" xfId="1"/>
    <xf numFmtId="3" fontId="12" fillId="0" borderId="15" xfId="1" applyNumberFormat="1" applyFont="1" applyBorder="1"/>
    <xf numFmtId="3" fontId="11" fillId="0" borderId="14" xfId="1" applyNumberFormat="1" applyFont="1" applyBorder="1"/>
    <xf numFmtId="49" fontId="12" fillId="0" borderId="15" xfId="1" applyNumberFormat="1" applyFont="1" applyBorder="1"/>
    <xf numFmtId="3" fontId="1" fillId="0" borderId="22" xfId="1" applyNumberFormat="1" applyBorder="1"/>
    <xf numFmtId="3" fontId="1" fillId="0" borderId="5" xfId="1" applyNumberFormat="1" applyBorder="1"/>
    <xf numFmtId="3" fontId="1" fillId="0" borderId="3" xfId="1" applyNumberFormat="1" applyBorder="1"/>
    <xf numFmtId="0" fontId="1" fillId="0" borderId="3" xfId="1" applyBorder="1"/>
    <xf numFmtId="3" fontId="34" fillId="0" borderId="22" xfId="1" applyNumberFormat="1" applyFont="1" applyBorder="1"/>
    <xf numFmtId="3" fontId="34" fillId="0" borderId="5" xfId="1" applyNumberFormat="1" applyFont="1" applyBorder="1"/>
    <xf numFmtId="3" fontId="35" fillId="0" borderId="3" xfId="1" applyNumberFormat="1" applyFont="1" applyBorder="1"/>
    <xf numFmtId="3" fontId="36" fillId="0" borderId="5" xfId="1" applyNumberFormat="1" applyFont="1" applyBorder="1"/>
    <xf numFmtId="49" fontId="37" fillId="0" borderId="3" xfId="1" applyNumberFormat="1" applyFont="1" applyBorder="1"/>
    <xf numFmtId="3" fontId="35" fillId="0" borderId="10" xfId="1" applyNumberFormat="1" applyFont="1" applyBorder="1"/>
    <xf numFmtId="49" fontId="37" fillId="0" borderId="10" xfId="1" applyNumberFormat="1" applyFont="1" applyBorder="1"/>
    <xf numFmtId="3" fontId="10" fillId="0" borderId="3" xfId="1" applyNumberFormat="1" applyFont="1" applyBorder="1"/>
    <xf numFmtId="3" fontId="10" fillId="0" borderId="5" xfId="1" applyNumberFormat="1" applyFont="1" applyBorder="1"/>
    <xf numFmtId="49" fontId="1" fillId="0" borderId="3" xfId="1" applyNumberFormat="1" applyBorder="1"/>
    <xf numFmtId="3" fontId="10" fillId="0" borderId="13" xfId="1" applyNumberFormat="1" applyFont="1" applyBorder="1" applyAlignment="1">
      <alignment horizontal="center"/>
    </xf>
    <xf numFmtId="3" fontId="10" fillId="0" borderId="12" xfId="1" applyNumberFormat="1" applyFont="1" applyBorder="1" applyAlignment="1">
      <alignment horizontal="center"/>
    </xf>
    <xf numFmtId="3" fontId="10" fillId="0" borderId="10" xfId="1" applyNumberFormat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3" fontId="9" fillId="0" borderId="23" xfId="1" applyNumberFormat="1" applyFont="1" applyBorder="1" applyAlignment="1">
      <alignment horizontal="center" wrapText="1"/>
    </xf>
    <xf numFmtId="3" fontId="9" fillId="0" borderId="24" xfId="1" applyNumberFormat="1" applyFont="1" applyBorder="1" applyAlignment="1">
      <alignment horizontal="center" wrapText="1"/>
    </xf>
    <xf numFmtId="3" fontId="1" fillId="0" borderId="24" xfId="1" applyNumberForma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right"/>
    </xf>
    <xf numFmtId="49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14" fillId="0" borderId="0" xfId="1" applyFont="1"/>
    <xf numFmtId="49" fontId="14" fillId="0" borderId="0" xfId="1" applyNumberFormat="1" applyFont="1" applyAlignment="1">
      <alignment horizontal="left"/>
    </xf>
    <xf numFmtId="3" fontId="35" fillId="0" borderId="25" xfId="1" applyNumberFormat="1" applyFont="1" applyBorder="1"/>
    <xf numFmtId="3" fontId="35" fillId="0" borderId="26" xfId="1" applyNumberFormat="1" applyFont="1" applyBorder="1"/>
    <xf numFmtId="3" fontId="10" fillId="0" borderId="25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center" vertical="top" wrapText="1"/>
    </xf>
    <xf numFmtId="3" fontId="9" fillId="0" borderId="28" xfId="0" applyNumberFormat="1" applyFont="1" applyBorder="1" applyAlignment="1">
      <alignment horizontal="center" vertical="top" wrapText="1"/>
    </xf>
    <xf numFmtId="3" fontId="10" fillId="0" borderId="26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9" fontId="9" fillId="0" borderId="3" xfId="1" applyNumberFormat="1" applyFont="1" applyBorder="1"/>
    <xf numFmtId="3" fontId="9" fillId="0" borderId="3" xfId="1" applyNumberFormat="1" applyFont="1" applyBorder="1"/>
    <xf numFmtId="3" fontId="9" fillId="0" borderId="5" xfId="1" applyNumberFormat="1" applyFont="1" applyBorder="1"/>
    <xf numFmtId="0" fontId="9" fillId="0" borderId="0" xfId="1" applyFont="1"/>
    <xf numFmtId="3" fontId="35" fillId="0" borderId="29" xfId="1" applyNumberFormat="1" applyFont="1" applyBorder="1"/>
    <xf numFmtId="3" fontId="11" fillId="0" borderId="16" xfId="1" applyNumberFormat="1" applyFont="1" applyBorder="1"/>
    <xf numFmtId="49" fontId="12" fillId="0" borderId="2" xfId="1" applyNumberFormat="1" applyFont="1" applyBorder="1"/>
    <xf numFmtId="3" fontId="12" fillId="0" borderId="2" xfId="1" applyNumberFormat="1" applyFont="1" applyBorder="1"/>
    <xf numFmtId="3" fontId="12" fillId="0" borderId="30" xfId="1" applyNumberFormat="1" applyFont="1" applyBorder="1"/>
    <xf numFmtId="3" fontId="12" fillId="0" borderId="31" xfId="1" applyNumberFormat="1" applyFont="1" applyBorder="1"/>
    <xf numFmtId="0" fontId="2" fillId="0" borderId="0" xfId="1" applyFont="1"/>
    <xf numFmtId="49" fontId="12" fillId="0" borderId="3" xfId="1" applyNumberFormat="1" applyFont="1" applyBorder="1"/>
    <xf numFmtId="3" fontId="12" fillId="0" borderId="3" xfId="1" applyNumberFormat="1" applyFont="1" applyBorder="1"/>
    <xf numFmtId="3" fontId="12" fillId="0" borderId="5" xfId="1" applyNumberFormat="1" applyFont="1" applyBorder="1"/>
    <xf numFmtId="3" fontId="12" fillId="0" borderId="22" xfId="1" applyNumberFormat="1" applyFont="1" applyBorder="1"/>
    <xf numFmtId="3" fontId="1" fillId="0" borderId="0" xfId="1" applyNumberFormat="1" applyAlignment="1"/>
    <xf numFmtId="3" fontId="12" fillId="0" borderId="16" xfId="1" applyNumberFormat="1" applyFont="1" applyBorder="1" applyAlignment="1">
      <alignment horizontal="right" vertical="center"/>
    </xf>
    <xf numFmtId="3" fontId="12" fillId="0" borderId="15" xfId="1" applyNumberFormat="1" applyFont="1" applyBorder="1" applyAlignment="1">
      <alignment horizontal="right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right" vertical="center"/>
    </xf>
    <xf numFmtId="3" fontId="11" fillId="0" borderId="16" xfId="1" applyNumberFormat="1" applyFont="1" applyBorder="1" applyAlignment="1">
      <alignment horizontal="right" vertical="center"/>
    </xf>
    <xf numFmtId="3" fontId="11" fillId="0" borderId="14" xfId="1" applyNumberFormat="1" applyFont="1" applyBorder="1" applyAlignment="1">
      <alignment horizontal="right" vertical="center"/>
    </xf>
    <xf numFmtId="3" fontId="11" fillId="0" borderId="15" xfId="1" applyNumberFormat="1" applyFont="1" applyBorder="1" applyAlignment="1">
      <alignment horizontal="right" vertical="center"/>
    </xf>
    <xf numFmtId="49" fontId="1" fillId="0" borderId="15" xfId="1" applyNumberFormat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/>
    </xf>
    <xf numFmtId="49" fontId="1" fillId="0" borderId="14" xfId="1" applyNumberFormat="1" applyFont="1" applyBorder="1" applyAlignment="1">
      <alignment horizontal="right" vertical="center"/>
    </xf>
    <xf numFmtId="49" fontId="1" fillId="0" borderId="15" xfId="1" applyNumberFormat="1" applyFont="1" applyBorder="1" applyAlignment="1">
      <alignment horizontal="right" vertical="center"/>
    </xf>
    <xf numFmtId="3" fontId="2" fillId="0" borderId="15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9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 vertical="top" wrapText="1"/>
    </xf>
    <xf numFmtId="3" fontId="9" fillId="0" borderId="7" xfId="1" applyNumberFormat="1" applyFont="1" applyBorder="1" applyAlignment="1">
      <alignment horizontal="center" vertical="top" wrapText="1"/>
    </xf>
    <xf numFmtId="3" fontId="2" fillId="0" borderId="3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3" fontId="2" fillId="0" borderId="6" xfId="1" applyNumberFormat="1" applyFont="1" applyBorder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49" fontId="6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3" fontId="36" fillId="0" borderId="12" xfId="1" applyNumberFormat="1" applyFont="1" applyBorder="1"/>
    <xf numFmtId="3" fontId="12" fillId="0" borderId="17" xfId="1" applyNumberFormat="1" applyFont="1" applyBorder="1" applyAlignment="1">
      <alignment horizontal="right" vertical="center"/>
    </xf>
    <xf numFmtId="3" fontId="12" fillId="0" borderId="21" xfId="1" applyNumberFormat="1" applyFont="1" applyBorder="1" applyAlignment="1">
      <alignment horizontal="right" vertical="center"/>
    </xf>
    <xf numFmtId="3" fontId="11" fillId="0" borderId="21" xfId="1" applyNumberFormat="1" applyFont="1" applyBorder="1" applyAlignment="1">
      <alignment horizontal="right" vertical="center"/>
    </xf>
    <xf numFmtId="3" fontId="1" fillId="0" borderId="0" xfId="1" applyNumberFormat="1"/>
    <xf numFmtId="3" fontId="2" fillId="0" borderId="0" xfId="1" applyNumberFormat="1" applyFont="1" applyBorder="1" applyAlignment="1">
      <alignment horizontal="center" vertical="center" wrapText="1"/>
    </xf>
    <xf numFmtId="3" fontId="12" fillId="0" borderId="20" xfId="1" applyNumberFormat="1" applyFont="1" applyBorder="1" applyAlignment="1">
      <alignment horizontal="right" vertical="center"/>
    </xf>
    <xf numFmtId="3" fontId="2" fillId="0" borderId="30" xfId="1" applyNumberFormat="1" applyFont="1" applyBorder="1"/>
    <xf numFmtId="3" fontId="2" fillId="0" borderId="31" xfId="1" applyNumberFormat="1" applyFont="1" applyBorder="1"/>
    <xf numFmtId="0" fontId="11" fillId="0" borderId="0" xfId="1" applyFont="1"/>
    <xf numFmtId="0" fontId="12" fillId="0" borderId="0" xfId="1" applyFont="1"/>
    <xf numFmtId="49" fontId="35" fillId="0" borderId="10" xfId="1" applyNumberFormat="1" applyFont="1" applyBorder="1"/>
    <xf numFmtId="3" fontId="36" fillId="0" borderId="13" xfId="1" applyNumberFormat="1" applyFont="1" applyBorder="1"/>
    <xf numFmtId="49" fontId="7" fillId="0" borderId="15" xfId="1" applyNumberFormat="1" applyFont="1" applyBorder="1"/>
    <xf numFmtId="3" fontId="7" fillId="0" borderId="15" xfId="1" applyNumberFormat="1" applyFont="1" applyBorder="1"/>
    <xf numFmtId="3" fontId="7" fillId="0" borderId="14" xfId="1" applyNumberFormat="1" applyFont="1" applyBorder="1"/>
    <xf numFmtId="3" fontId="7" fillId="0" borderId="16" xfId="1" applyNumberFormat="1" applyFont="1" applyBorder="1"/>
    <xf numFmtId="0" fontId="7" fillId="0" borderId="0" xfId="1" applyFont="1"/>
    <xf numFmtId="3" fontId="2" fillId="0" borderId="19" xfId="1" applyNumberFormat="1" applyFont="1" applyBorder="1" applyAlignment="1">
      <alignment horizontal="center"/>
    </xf>
    <xf numFmtId="3" fontId="11" fillId="0" borderId="3" xfId="1" applyNumberFormat="1" applyFont="1" applyBorder="1"/>
    <xf numFmtId="3" fontId="11" fillId="0" borderId="5" xfId="1" applyNumberFormat="1" applyFont="1" applyBorder="1"/>
    <xf numFmtId="3" fontId="11" fillId="0" borderId="30" xfId="1" applyNumberFormat="1" applyFont="1" applyBorder="1"/>
    <xf numFmtId="49" fontId="10" fillId="0" borderId="3" xfId="1" applyNumberFormat="1" applyFont="1" applyBorder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/>
    </xf>
    <xf numFmtId="3" fontId="11" fillId="0" borderId="12" xfId="1" applyNumberFormat="1" applyFont="1" applyBorder="1"/>
    <xf numFmtId="3" fontId="10" fillId="0" borderId="22" xfId="1" applyNumberFormat="1" applyFont="1" applyBorder="1"/>
    <xf numFmtId="3" fontId="1" fillId="0" borderId="24" xfId="1" applyNumberFormat="1" applyBorder="1" applyAlignment="1">
      <alignment horizontal="center" vertical="top" wrapText="1"/>
    </xf>
    <xf numFmtId="3" fontId="9" fillId="0" borderId="24" xfId="1" applyNumberFormat="1" applyFont="1" applyBorder="1" applyAlignment="1">
      <alignment horizontal="center" vertical="top" wrapText="1"/>
    </xf>
    <xf numFmtId="49" fontId="7" fillId="0" borderId="0" xfId="1" applyNumberFormat="1" applyFont="1" applyAlignment="1">
      <alignment horizontal="left"/>
    </xf>
    <xf numFmtId="3" fontId="2" fillId="0" borderId="16" xfId="1" applyNumberFormat="1" applyFont="1" applyBorder="1" applyAlignment="1">
      <alignment horizontal="center"/>
    </xf>
    <xf numFmtId="3" fontId="1" fillId="0" borderId="19" xfId="1" applyNumberFormat="1" applyBorder="1" applyAlignment="1"/>
    <xf numFmtId="3" fontId="2" fillId="0" borderId="22" xfId="1" applyNumberFormat="1" applyFont="1" applyBorder="1" applyAlignment="1">
      <alignment horizontal="center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3" fontId="17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0" fillId="0" borderId="0" xfId="0" applyAlignment="1" applyProtection="1">
      <alignment horizontal="justify" vertical="justify"/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vertical="justify" wrapText="1"/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0" xfId="0" applyFont="1" applyAlignment="1" applyProtection="1">
      <alignment horizontal="justify" vertical="justify"/>
      <protection locked="0"/>
    </xf>
    <xf numFmtId="0" fontId="0" fillId="0" borderId="0" xfId="0" applyAlignment="1" applyProtection="1">
      <alignment horizontal="center" vertical="justify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10" fontId="12" fillId="0" borderId="0" xfId="0" applyNumberFormat="1" applyFont="1" applyFill="1" applyBorder="1" applyAlignment="1" applyProtection="1">
      <alignment shrinkToFit="1"/>
      <protection hidden="1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1" fillId="0" borderId="0" xfId="0" applyNumberFormat="1" applyFont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0" xfId="0" applyAlignment="1">
      <alignment horizontal="justify" vertical="top" wrapText="1"/>
    </xf>
    <xf numFmtId="0" fontId="1" fillId="0" borderId="0" xfId="2" applyProtection="1">
      <protection locked="0"/>
    </xf>
    <xf numFmtId="0" fontId="1" fillId="0" borderId="0" xfId="2"/>
    <xf numFmtId="0" fontId="11" fillId="0" borderId="0" xfId="2" applyFont="1" applyAlignment="1" applyProtection="1">
      <alignment horizontal="justify" vertical="top"/>
      <protection locked="0"/>
    </xf>
    <xf numFmtId="3" fontId="20" fillId="0" borderId="0" xfId="0" applyNumberFormat="1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 applyAlignment="1" applyProtection="1">
      <alignment horizontal="justify" vertical="top"/>
      <protection locked="0"/>
    </xf>
    <xf numFmtId="0" fontId="0" fillId="0" borderId="0" xfId="0" applyAlignment="1">
      <alignment horizontal="justify" vertical="top"/>
    </xf>
    <xf numFmtId="0" fontId="7" fillId="0" borderId="0" xfId="0" applyFont="1" applyFill="1"/>
    <xf numFmtId="0" fontId="12" fillId="0" borderId="0" xfId="0" applyFont="1" applyFill="1"/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10" fontId="23" fillId="0" borderId="0" xfId="0" applyNumberFormat="1" applyFont="1" applyFill="1" applyBorder="1" applyAlignment="1">
      <alignment shrinkToFit="1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/>
    <xf numFmtId="0" fontId="25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/>
    <xf numFmtId="0" fontId="24" fillId="0" borderId="0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/>
    <xf numFmtId="0" fontId="0" fillId="0" borderId="0" xfId="0" applyFill="1"/>
    <xf numFmtId="0" fontId="7" fillId="0" borderId="0" xfId="0" applyFont="1"/>
    <xf numFmtId="0" fontId="12" fillId="0" borderId="0" xfId="0" applyFont="1"/>
    <xf numFmtId="3" fontId="26" fillId="0" borderId="0" xfId="0" applyNumberFormat="1" applyFont="1" applyFill="1" applyBorder="1"/>
    <xf numFmtId="3" fontId="27" fillId="0" borderId="0" xfId="0" applyNumberFormat="1" applyFont="1" applyFill="1" applyBorder="1"/>
    <xf numFmtId="10" fontId="25" fillId="0" borderId="0" xfId="0" applyNumberFormat="1" applyFont="1" applyFill="1" applyBorder="1" applyAlignment="1">
      <alignment shrinkToFit="1"/>
    </xf>
    <xf numFmtId="0" fontId="11" fillId="2" borderId="0" xfId="0" applyFont="1" applyFill="1" applyProtection="1">
      <protection hidden="1"/>
    </xf>
    <xf numFmtId="3" fontId="20" fillId="2" borderId="0" xfId="0" applyNumberFormat="1" applyFont="1" applyFill="1" applyBorder="1"/>
    <xf numFmtId="3" fontId="28" fillId="2" borderId="0" xfId="0" applyNumberFormat="1" applyFont="1" applyFill="1" applyBorder="1"/>
    <xf numFmtId="10" fontId="11" fillId="2" borderId="0" xfId="0" applyNumberFormat="1" applyFont="1" applyFill="1" applyBorder="1" applyAlignment="1">
      <alignment shrinkToFit="1"/>
    </xf>
    <xf numFmtId="0" fontId="11" fillId="0" borderId="0" xfId="0" applyFont="1" applyBorder="1" applyProtection="1">
      <protection locked="0"/>
    </xf>
    <xf numFmtId="0" fontId="11" fillId="2" borderId="0" xfId="0" applyFont="1" applyFill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29" fillId="0" borderId="0" xfId="0" applyFont="1" applyProtection="1">
      <protection hidden="1"/>
    </xf>
    <xf numFmtId="3" fontId="17" fillId="0" borderId="0" xfId="0" applyNumberFormat="1" applyFont="1" applyFill="1" applyBorder="1"/>
    <xf numFmtId="3" fontId="30" fillId="0" borderId="0" xfId="0" applyNumberFormat="1" applyFont="1" applyFill="1" applyBorder="1"/>
    <xf numFmtId="10" fontId="12" fillId="0" borderId="0" xfId="0" applyNumberFormat="1" applyFont="1" applyFill="1" applyBorder="1" applyAlignment="1">
      <alignment shrinkToFit="1"/>
    </xf>
    <xf numFmtId="0" fontId="0" fillId="0" borderId="0" xfId="0" applyBorder="1" applyProtection="1">
      <protection locked="0"/>
    </xf>
    <xf numFmtId="0" fontId="7" fillId="3" borderId="0" xfId="0" applyFont="1" applyFill="1" applyProtection="1">
      <protection locked="0"/>
    </xf>
    <xf numFmtId="0" fontId="31" fillId="3" borderId="0" xfId="0" applyFont="1" applyFill="1" applyBorder="1" applyAlignment="1" applyProtection="1">
      <alignment vertical="justify"/>
      <protection locked="0"/>
    </xf>
    <xf numFmtId="3" fontId="17" fillId="3" borderId="0" xfId="0" applyNumberFormat="1" applyFont="1" applyFill="1" applyBorder="1" applyProtection="1">
      <protection locked="0"/>
    </xf>
    <xf numFmtId="3" fontId="30" fillId="3" borderId="0" xfId="0" applyNumberFormat="1" applyFont="1" applyFill="1" applyBorder="1" applyProtection="1">
      <protection locked="0"/>
    </xf>
    <xf numFmtId="10" fontId="12" fillId="3" borderId="0" xfId="0" applyNumberFormat="1" applyFont="1" applyFill="1" applyBorder="1" applyAlignment="1" applyProtection="1">
      <alignment shrinkToFit="1"/>
      <protection locked="0"/>
    </xf>
    <xf numFmtId="0" fontId="7" fillId="3" borderId="0" xfId="0" applyFont="1" applyFill="1"/>
    <xf numFmtId="0" fontId="12" fillId="3" borderId="0" xfId="0" applyFont="1" applyFill="1"/>
    <xf numFmtId="0" fontId="11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left" wrapText="1"/>
      <protection locked="0"/>
    </xf>
    <xf numFmtId="0" fontId="11" fillId="3" borderId="0" xfId="0" applyFont="1" applyFill="1" applyAlignment="1" applyProtection="1">
      <alignment vertical="justify"/>
      <protection locked="0"/>
    </xf>
    <xf numFmtId="0" fontId="1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0" borderId="0" xfId="0" applyFont="1" applyAlignment="1" applyProtection="1">
      <protection locked="0"/>
    </xf>
    <xf numFmtId="4" fontId="2" fillId="0" borderId="0" xfId="0" applyNumberFormat="1" applyFont="1" applyProtection="1">
      <protection locked="0"/>
    </xf>
    <xf numFmtId="3" fontId="1" fillId="0" borderId="0" xfId="1" applyNumberFormat="1" applyAlignment="1">
      <alignment horizontal="left"/>
    </xf>
    <xf numFmtId="3" fontId="12" fillId="0" borderId="0" xfId="1" applyNumberFormat="1" applyFont="1" applyBorder="1" applyAlignment="1">
      <alignment horizontal="left" vertical="center"/>
    </xf>
    <xf numFmtId="0" fontId="1" fillId="0" borderId="0" xfId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22" xfId="0" applyNumberFormat="1" applyBorder="1"/>
    <xf numFmtId="3" fontId="0" fillId="0" borderId="5" xfId="0" applyNumberFormat="1" applyBorder="1"/>
    <xf numFmtId="3" fontId="0" fillId="0" borderId="3" xfId="0" applyNumberFormat="1" applyBorder="1"/>
    <xf numFmtId="3" fontId="34" fillId="0" borderId="13" xfId="0" applyNumberFormat="1" applyFont="1" applyBorder="1"/>
    <xf numFmtId="3" fontId="34" fillId="0" borderId="12" xfId="0" applyNumberFormat="1" applyFont="1" applyBorder="1"/>
    <xf numFmtId="3" fontId="35" fillId="0" borderId="10" xfId="0" applyNumberFormat="1" applyFont="1" applyBorder="1"/>
    <xf numFmtId="3" fontId="36" fillId="0" borderId="13" xfId="0" applyNumberFormat="1" applyFont="1" applyBorder="1"/>
    <xf numFmtId="3" fontId="36" fillId="0" borderId="12" xfId="0" applyNumberFormat="1" applyFont="1" applyBorder="1"/>
    <xf numFmtId="3" fontId="10" fillId="0" borderId="3" xfId="0" applyNumberFormat="1" applyFont="1" applyBorder="1"/>
    <xf numFmtId="3" fontId="10" fillId="0" borderId="22" xfId="0" applyNumberFormat="1" applyFont="1" applyBorder="1"/>
    <xf numFmtId="3" fontId="10" fillId="0" borderId="5" xfId="0" applyNumberFormat="1" applyFont="1" applyBorder="1"/>
    <xf numFmtId="49" fontId="0" fillId="0" borderId="3" xfId="0" applyNumberFormat="1" applyBorder="1"/>
    <xf numFmtId="3" fontId="12" fillId="0" borderId="31" xfId="0" applyNumberFormat="1" applyFont="1" applyBorder="1"/>
    <xf numFmtId="3" fontId="12" fillId="0" borderId="30" xfId="0" applyNumberFormat="1" applyFont="1" applyBorder="1"/>
    <xf numFmtId="3" fontId="12" fillId="0" borderId="2" xfId="0" applyNumberFormat="1" applyFont="1" applyBorder="1"/>
    <xf numFmtId="49" fontId="12" fillId="0" borderId="2" xfId="0" applyNumberFormat="1" applyFont="1" applyBorder="1"/>
    <xf numFmtId="3" fontId="9" fillId="0" borderId="23" xfId="0" applyNumberFormat="1" applyFont="1" applyBorder="1" applyAlignment="1">
      <alignment horizontal="center" wrapText="1"/>
    </xf>
    <xf numFmtId="3" fontId="9" fillId="0" borderId="24" xfId="0" applyNumberFormat="1" applyFont="1" applyBorder="1" applyAlignment="1">
      <alignment horizontal="center" wrapText="1"/>
    </xf>
    <xf numFmtId="3" fontId="0" fillId="0" borderId="23" xfId="0" applyNumberFormat="1" applyBorder="1" applyAlignment="1">
      <alignment horizontal="center" wrapText="1"/>
    </xf>
    <xf numFmtId="3" fontId="0" fillId="0" borderId="24" xfId="0" applyNumberForma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4" fillId="0" borderId="0" xfId="0" applyFont="1"/>
    <xf numFmtId="49" fontId="8" fillId="0" borderId="0" xfId="0" applyNumberFormat="1" applyFont="1" applyAlignment="1">
      <alignment horizontal="right"/>
    </xf>
    <xf numFmtId="49" fontId="12" fillId="0" borderId="17" xfId="0" applyNumberFormat="1" applyFont="1" applyBorder="1" applyAlignment="1">
      <alignment horizontal="left" vertical="center" wrapText="1"/>
    </xf>
    <xf numFmtId="3" fontId="12" fillId="0" borderId="40" xfId="0" applyNumberFormat="1" applyFont="1" applyBorder="1" applyAlignment="1">
      <alignment horizontal="right" vertical="center" wrapText="1"/>
    </xf>
    <xf numFmtId="3" fontId="12" fillId="0" borderId="41" xfId="0" applyNumberFormat="1" applyFont="1" applyBorder="1" applyAlignment="1">
      <alignment horizontal="right" vertical="center" wrapText="1"/>
    </xf>
    <xf numFmtId="3" fontId="12" fillId="0" borderId="37" xfId="0" applyNumberFormat="1" applyFont="1" applyBorder="1" applyAlignment="1">
      <alignment horizontal="righ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wrapText="1"/>
    </xf>
    <xf numFmtId="49" fontId="2" fillId="0" borderId="44" xfId="0" applyNumberFormat="1" applyFont="1" applyBorder="1" applyAlignment="1">
      <alignment horizontal="right" vertical="center" wrapText="1"/>
    </xf>
    <xf numFmtId="49" fontId="1" fillId="0" borderId="15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3" fontId="12" fillId="0" borderId="18" xfId="0" applyNumberFormat="1" applyFont="1" applyBorder="1" applyAlignment="1">
      <alignment horizontal="righ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8" fillId="0" borderId="0" xfId="0" applyFont="1"/>
    <xf numFmtId="49" fontId="1" fillId="0" borderId="3" xfId="0" applyNumberFormat="1" applyFont="1" applyBorder="1"/>
    <xf numFmtId="0" fontId="2" fillId="0" borderId="4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justify" wrapText="1"/>
    </xf>
    <xf numFmtId="49" fontId="1" fillId="0" borderId="15" xfId="0" applyNumberFormat="1" applyFont="1" applyBorder="1" applyAlignment="1">
      <alignment horizontal="left" vertical="justify" wrapText="1"/>
    </xf>
    <xf numFmtId="49" fontId="6" fillId="0" borderId="0" xfId="0" applyNumberFormat="1" applyFont="1"/>
    <xf numFmtId="49" fontId="33" fillId="0" borderId="0" xfId="0" applyNumberFormat="1" applyFont="1" applyAlignment="1">
      <alignment horizontal="left"/>
    </xf>
    <xf numFmtId="49" fontId="6" fillId="0" borderId="0" xfId="1" applyNumberFormat="1" applyFont="1"/>
    <xf numFmtId="49" fontId="33" fillId="0" borderId="0" xfId="1" applyNumberFormat="1" applyFont="1" applyAlignment="1">
      <alignment horizontal="left"/>
    </xf>
    <xf numFmtId="0" fontId="6" fillId="0" borderId="0" xfId="1" applyFont="1"/>
    <xf numFmtId="0" fontId="1" fillId="0" borderId="48" xfId="1" applyBorder="1"/>
    <xf numFmtId="0" fontId="2" fillId="0" borderId="49" xfId="1" applyFont="1" applyBorder="1" applyAlignment="1">
      <alignment horizontal="center"/>
    </xf>
    <xf numFmtId="0" fontId="1" fillId="0" borderId="53" xfId="1" applyBorder="1"/>
    <xf numFmtId="3" fontId="1" fillId="0" borderId="55" xfId="1" applyNumberFormat="1" applyBorder="1" applyAlignment="1">
      <alignment horizontal="center" vertical="top" wrapText="1"/>
    </xf>
    <xf numFmtId="3" fontId="10" fillId="0" borderId="56" xfId="1" applyNumberFormat="1" applyFont="1" applyBorder="1" applyAlignment="1">
      <alignment horizontal="center"/>
    </xf>
    <xf numFmtId="3" fontId="11" fillId="0" borderId="57" xfId="1" applyNumberFormat="1" applyFont="1" applyBorder="1"/>
    <xf numFmtId="3" fontId="36" fillId="0" borderId="58" xfId="1" applyNumberFormat="1" applyFont="1" applyBorder="1"/>
    <xf numFmtId="3" fontId="11" fillId="0" borderId="58" xfId="1" applyNumberFormat="1" applyFont="1" applyBorder="1"/>
    <xf numFmtId="3" fontId="11" fillId="0" borderId="56" xfId="1" applyNumberFormat="1" applyFont="1" applyBorder="1"/>
    <xf numFmtId="0" fontId="1" fillId="0" borderId="59" xfId="1" applyBorder="1"/>
    <xf numFmtId="49" fontId="12" fillId="0" borderId="60" xfId="1" applyNumberFormat="1" applyFont="1" applyBorder="1"/>
    <xf numFmtId="3" fontId="12" fillId="0" borderId="60" xfId="1" applyNumberFormat="1" applyFont="1" applyBorder="1"/>
    <xf numFmtId="3" fontId="12" fillId="0" borderId="61" xfId="1" applyNumberFormat="1" applyFont="1" applyBorder="1"/>
    <xf numFmtId="3" fontId="12" fillId="0" borderId="62" xfId="1" applyNumberFormat="1" applyFont="1" applyBorder="1"/>
    <xf numFmtId="3" fontId="12" fillId="0" borderId="63" xfId="1" applyNumberFormat="1" applyFont="1" applyBorder="1"/>
    <xf numFmtId="0" fontId="2" fillId="0" borderId="0" xfId="0" applyFont="1"/>
    <xf numFmtId="0" fontId="9" fillId="0" borderId="0" xfId="0" applyFont="1"/>
    <xf numFmtId="3" fontId="2" fillId="0" borderId="0" xfId="0" applyNumberFormat="1" applyFont="1"/>
    <xf numFmtId="3" fontId="0" fillId="0" borderId="0" xfId="0" applyNumberFormat="1" applyAlignment="1">
      <alignment horizontal="right" indent="2"/>
    </xf>
    <xf numFmtId="3" fontId="2" fillId="0" borderId="0" xfId="0" applyNumberFormat="1" applyFont="1" applyAlignment="1">
      <alignment horizontal="right" indent="2"/>
    </xf>
    <xf numFmtId="0" fontId="11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justify" wrapText="1"/>
      <protection locked="0"/>
    </xf>
    <xf numFmtId="3" fontId="0" fillId="0" borderId="0" xfId="0" applyNumberForma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11" fillId="0" borderId="0" xfId="0" applyFont="1" applyAlignment="1" applyProtection="1">
      <alignment horizontal="justify" vertical="justify"/>
      <protection locked="0"/>
    </xf>
    <xf numFmtId="0" fontId="7" fillId="0" borderId="0" xfId="0" applyFont="1" applyAlignment="1" applyProtection="1">
      <alignment vertical="center"/>
      <protection locked="0"/>
    </xf>
    <xf numFmtId="49" fontId="35" fillId="0" borderId="3" xfId="1" applyNumberFormat="1" applyFont="1" applyBorder="1"/>
    <xf numFmtId="49" fontId="35" fillId="0" borderId="10" xfId="0" applyNumberFormat="1" applyFont="1" applyBorder="1"/>
    <xf numFmtId="0" fontId="1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3" fontId="2" fillId="0" borderId="64" xfId="0" applyNumberFormat="1" applyFont="1" applyBorder="1" applyAlignment="1">
      <alignment horizontal="center"/>
    </xf>
    <xf numFmtId="3" fontId="11" fillId="0" borderId="64" xfId="0" applyNumberFormat="1" applyFont="1" applyBorder="1" applyAlignment="1">
      <alignment horizontal="right" vertical="center"/>
    </xf>
    <xf numFmtId="3" fontId="12" fillId="0" borderId="64" xfId="0" applyNumberFormat="1" applyFont="1" applyBorder="1" applyAlignment="1">
      <alignment horizontal="right" vertical="center"/>
    </xf>
    <xf numFmtId="3" fontId="0" fillId="0" borderId="4" xfId="0" applyNumberFormat="1" applyBorder="1" applyAlignment="1"/>
    <xf numFmtId="3" fontId="0" fillId="0" borderId="65" xfId="0" applyNumberFormat="1" applyBorder="1" applyAlignment="1"/>
    <xf numFmtId="3" fontId="0" fillId="0" borderId="66" xfId="0" applyNumberFormat="1" applyBorder="1" applyAlignment="1"/>
    <xf numFmtId="3" fontId="11" fillId="5" borderId="64" xfId="0" applyNumberFormat="1" applyFont="1" applyFill="1" applyBorder="1" applyAlignment="1">
      <alignment horizontal="right" vertical="center"/>
    </xf>
    <xf numFmtId="3" fontId="0" fillId="0" borderId="48" xfId="0" applyNumberFormat="1" applyBorder="1" applyAlignment="1"/>
    <xf numFmtId="0" fontId="0" fillId="0" borderId="67" xfId="0" applyBorder="1"/>
    <xf numFmtId="3" fontId="2" fillId="0" borderId="53" xfId="0" applyNumberFormat="1" applyFont="1" applyBorder="1" applyAlignment="1">
      <alignment horizontal="center" vertical="center" wrapText="1"/>
    </xf>
    <xf numFmtId="0" fontId="0" fillId="0" borderId="68" xfId="0" applyBorder="1"/>
    <xf numFmtId="3" fontId="2" fillId="0" borderId="53" xfId="0" applyNumberFormat="1" applyFont="1" applyBorder="1" applyAlignment="1">
      <alignment horizontal="center" vertical="top" wrapText="1"/>
    </xf>
    <xf numFmtId="3" fontId="10" fillId="0" borderId="69" xfId="0" applyNumberFormat="1" applyFont="1" applyBorder="1" applyAlignment="1">
      <alignment horizontal="center"/>
    </xf>
    <xf numFmtId="3" fontId="2" fillId="0" borderId="70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right" vertical="center"/>
    </xf>
    <xf numFmtId="3" fontId="12" fillId="0" borderId="70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/>
    <xf numFmtId="3" fontId="7" fillId="0" borderId="72" xfId="0" applyNumberFormat="1" applyFont="1" applyBorder="1" applyAlignment="1"/>
    <xf numFmtId="0" fontId="0" fillId="0" borderId="73" xfId="0" applyBorder="1"/>
    <xf numFmtId="3" fontId="0" fillId="0" borderId="49" xfId="0" applyNumberFormat="1" applyBorder="1" applyAlignment="1"/>
    <xf numFmtId="0" fontId="0" fillId="0" borderId="67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73" xfId="0" applyBorder="1" applyAlignment="1">
      <alignment horizontal="left"/>
    </xf>
    <xf numFmtId="3" fontId="2" fillId="0" borderId="64" xfId="0" applyNumberFormat="1" applyFont="1" applyBorder="1" applyAlignment="1">
      <alignment horizontal="left"/>
    </xf>
    <xf numFmtId="3" fontId="12" fillId="0" borderId="64" xfId="0" applyNumberFormat="1" applyFont="1" applyBorder="1" applyAlignment="1">
      <alignment horizontal="left" vertical="center"/>
    </xf>
    <xf numFmtId="3" fontId="7" fillId="0" borderId="72" xfId="0" applyNumberFormat="1" applyFont="1" applyBorder="1" applyAlignment="1">
      <alignment horizontal="left"/>
    </xf>
    <xf numFmtId="3" fontId="11" fillId="0" borderId="64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0" fillId="0" borderId="0" xfId="0" applyNumberFormat="1"/>
    <xf numFmtId="3" fontId="43" fillId="0" borderId="15" xfId="0" applyNumberFormat="1" applyFont="1" applyFill="1" applyBorder="1" applyAlignment="1">
      <alignment horizontal="right" vertical="center"/>
    </xf>
    <xf numFmtId="3" fontId="11" fillId="0" borderId="64" xfId="0" applyNumberFormat="1" applyFont="1" applyFill="1" applyBorder="1" applyAlignment="1">
      <alignment horizontal="left" vertical="center" shrinkToFit="1"/>
    </xf>
    <xf numFmtId="3" fontId="11" fillId="0" borderId="64" xfId="0" applyNumberFormat="1" applyFont="1" applyFill="1" applyBorder="1" applyAlignment="1">
      <alignment horizontal="right" vertical="center"/>
    </xf>
    <xf numFmtId="3" fontId="11" fillId="0" borderId="74" xfId="1" applyNumberFormat="1" applyFont="1" applyBorder="1" applyAlignment="1">
      <alignment horizontal="right" vertical="center"/>
    </xf>
    <xf numFmtId="10" fontId="1" fillId="0" borderId="75" xfId="1" applyNumberFormat="1" applyBorder="1"/>
    <xf numFmtId="3" fontId="12" fillId="0" borderId="74" xfId="1" applyNumberFormat="1" applyFont="1" applyBorder="1" applyAlignment="1">
      <alignment horizontal="right" vertical="center"/>
    </xf>
    <xf numFmtId="0" fontId="1" fillId="0" borderId="6" xfId="1" applyBorder="1"/>
    <xf numFmtId="0" fontId="1" fillId="0" borderId="77" xfId="1" applyBorder="1" applyAlignment="1">
      <alignment horizontal="center"/>
    </xf>
    <xf numFmtId="0" fontId="1" fillId="0" borderId="78" xfId="1" applyBorder="1" applyAlignment="1">
      <alignment horizontal="center"/>
    </xf>
    <xf numFmtId="3" fontId="0" fillId="0" borderId="0" xfId="0" applyNumberFormat="1" applyFill="1" applyProtection="1">
      <protection locked="0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justify"/>
    </xf>
    <xf numFmtId="0" fontId="2" fillId="0" borderId="2" xfId="0" applyFont="1" applyBorder="1" applyAlignment="1" applyProtection="1">
      <alignment horizontal="center"/>
      <protection hidden="1"/>
    </xf>
    <xf numFmtId="3" fontId="0" fillId="0" borderId="24" xfId="0" applyNumberFormat="1" applyBorder="1" applyAlignment="1" applyProtection="1">
      <alignment horizontal="center" wrapText="1"/>
      <protection hidden="1"/>
    </xf>
    <xf numFmtId="3" fontId="0" fillId="0" borderId="23" xfId="0" applyNumberFormat="1" applyBorder="1" applyAlignment="1" applyProtection="1">
      <alignment horizontal="center" wrapText="1"/>
      <protection hidden="1"/>
    </xf>
    <xf numFmtId="3" fontId="9" fillId="0" borderId="24" xfId="0" applyNumberFormat="1" applyFont="1" applyBorder="1" applyAlignment="1" applyProtection="1">
      <alignment horizontal="center" wrapText="1"/>
      <protection hidden="1"/>
    </xf>
    <xf numFmtId="3" fontId="9" fillId="0" borderId="23" xfId="0" applyNumberFormat="1" applyFont="1" applyBorder="1" applyAlignment="1" applyProtection="1">
      <alignment horizontal="center" wrapText="1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3" fontId="10" fillId="0" borderId="10" xfId="0" applyNumberFormat="1" applyFont="1" applyBorder="1" applyAlignment="1" applyProtection="1">
      <alignment horizontal="center"/>
      <protection hidden="1"/>
    </xf>
    <xf numFmtId="3" fontId="10" fillId="0" borderId="12" xfId="0" applyNumberFormat="1" applyFont="1" applyBorder="1" applyAlignment="1" applyProtection="1">
      <alignment horizontal="center"/>
      <protection hidden="1"/>
    </xf>
    <xf numFmtId="3" fontId="10" fillId="0" borderId="13" xfId="0" applyNumberFormat="1" applyFont="1" applyBorder="1" applyAlignment="1" applyProtection="1">
      <alignment horizontal="center"/>
      <protection hidden="1"/>
    </xf>
    <xf numFmtId="49" fontId="12" fillId="0" borderId="2" xfId="0" applyNumberFormat="1" applyFont="1" applyBorder="1" applyProtection="1">
      <protection hidden="1"/>
    </xf>
    <xf numFmtId="3" fontId="12" fillId="0" borderId="2" xfId="0" applyNumberFormat="1" applyFont="1" applyBorder="1" applyProtection="1">
      <protection hidden="1"/>
    </xf>
    <xf numFmtId="3" fontId="12" fillId="0" borderId="30" xfId="0" applyNumberFormat="1" applyFont="1" applyBorder="1" applyProtection="1">
      <protection hidden="1"/>
    </xf>
    <xf numFmtId="3" fontId="12" fillId="0" borderId="31" xfId="0" applyNumberFormat="1" applyFont="1" applyBorder="1" applyProtection="1">
      <protection hidden="1"/>
    </xf>
    <xf numFmtId="49" fontId="0" fillId="0" borderId="3" xfId="0" applyNumberFormat="1" applyBorder="1" applyProtection="1">
      <protection hidden="1"/>
    </xf>
    <xf numFmtId="3" fontId="0" fillId="0" borderId="3" xfId="0" applyNumberFormat="1" applyBorder="1" applyProtection="1">
      <protection hidden="1"/>
    </xf>
    <xf numFmtId="3" fontId="0" fillId="0" borderId="5" xfId="0" applyNumberFormat="1" applyBorder="1" applyProtection="1">
      <protection hidden="1"/>
    </xf>
    <xf numFmtId="3" fontId="1" fillId="0" borderId="3" xfId="0" applyNumberFormat="1" applyFont="1" applyBorder="1" applyProtection="1">
      <protection hidden="1"/>
    </xf>
    <xf numFmtId="3" fontId="0" fillId="0" borderId="22" xfId="0" applyNumberFormat="1" applyBorder="1" applyProtection="1">
      <protection hidden="1"/>
    </xf>
    <xf numFmtId="3" fontId="10" fillId="4" borderId="3" xfId="0" applyNumberFormat="1" applyFont="1" applyFill="1" applyBorder="1" applyProtection="1">
      <protection hidden="1"/>
    </xf>
    <xf numFmtId="3" fontId="10" fillId="4" borderId="5" xfId="0" applyNumberFormat="1" applyFont="1" applyFill="1" applyBorder="1" applyProtection="1">
      <protection hidden="1"/>
    </xf>
    <xf numFmtId="3" fontId="10" fillId="0" borderId="5" xfId="0" applyNumberFormat="1" applyFont="1" applyBorder="1" applyProtection="1">
      <protection hidden="1"/>
    </xf>
    <xf numFmtId="3" fontId="10" fillId="0" borderId="3" xfId="0" applyNumberFormat="1" applyFont="1" applyBorder="1" applyProtection="1">
      <protection hidden="1"/>
    </xf>
    <xf numFmtId="3" fontId="10" fillId="0" borderId="22" xfId="0" applyNumberFormat="1" applyFont="1" applyBorder="1" applyProtection="1">
      <protection hidden="1"/>
    </xf>
    <xf numFmtId="3" fontId="9" fillId="0" borderId="3" xfId="0" applyNumberFormat="1" applyFont="1" applyBorder="1" applyProtection="1">
      <protection hidden="1"/>
    </xf>
    <xf numFmtId="49" fontId="2" fillId="0" borderId="3" xfId="0" applyNumberFormat="1" applyFont="1" applyBorder="1" applyProtection="1">
      <protection hidden="1"/>
    </xf>
    <xf numFmtId="49" fontId="35" fillId="0" borderId="10" xfId="0" applyNumberFormat="1" applyFont="1" applyBorder="1" applyProtection="1">
      <protection hidden="1"/>
    </xf>
    <xf numFmtId="3" fontId="35" fillId="0" borderId="10" xfId="0" applyNumberFormat="1" applyFont="1" applyBorder="1" applyProtection="1">
      <protection hidden="1"/>
    </xf>
    <xf numFmtId="3" fontId="36" fillId="4" borderId="12" xfId="0" applyNumberFormat="1" applyFont="1" applyFill="1" applyBorder="1" applyProtection="1">
      <protection hidden="1"/>
    </xf>
    <xf numFmtId="3" fontId="36" fillId="0" borderId="12" xfId="0" applyNumberFormat="1" applyFont="1" applyBorder="1" applyProtection="1">
      <protection hidden="1"/>
    </xf>
    <xf numFmtId="3" fontId="12" fillId="0" borderId="10" xfId="0" applyNumberFormat="1" applyFont="1" applyBorder="1" applyProtection="1">
      <protection hidden="1"/>
    </xf>
    <xf numFmtId="3" fontId="36" fillId="0" borderId="13" xfId="0" applyNumberFormat="1" applyFont="1" applyBorder="1" applyProtection="1">
      <protection hidden="1"/>
    </xf>
    <xf numFmtId="3" fontId="34" fillId="0" borderId="12" xfId="0" applyNumberFormat="1" applyFont="1" applyBorder="1" applyProtection="1">
      <protection hidden="1"/>
    </xf>
    <xf numFmtId="3" fontId="34" fillId="0" borderId="13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49" fontId="35" fillId="0" borderId="3" xfId="0" applyNumberFormat="1" applyFont="1" applyBorder="1" applyProtection="1">
      <protection hidden="1"/>
    </xf>
    <xf numFmtId="3" fontId="35" fillId="0" borderId="3" xfId="0" applyNumberFormat="1" applyFont="1" applyBorder="1" applyProtection="1">
      <protection hidden="1"/>
    </xf>
    <xf numFmtId="3" fontId="36" fillId="0" borderId="5" xfId="0" applyNumberFormat="1" applyFont="1" applyBorder="1" applyProtection="1">
      <protection hidden="1"/>
    </xf>
    <xf numFmtId="3" fontId="12" fillId="0" borderId="3" xfId="0" applyNumberFormat="1" applyFont="1" applyBorder="1" applyProtection="1">
      <protection hidden="1"/>
    </xf>
    <xf numFmtId="3" fontId="36" fillId="0" borderId="22" xfId="0" applyNumberFormat="1" applyFont="1" applyBorder="1" applyProtection="1">
      <protection hidden="1"/>
    </xf>
    <xf numFmtId="3" fontId="34" fillId="0" borderId="5" xfId="0" applyNumberFormat="1" applyFont="1" applyBorder="1" applyProtection="1">
      <protection hidden="1"/>
    </xf>
    <xf numFmtId="3" fontId="34" fillId="0" borderId="22" xfId="0" applyNumberFormat="1" applyFont="1" applyBorder="1" applyProtection="1">
      <protection hidden="1"/>
    </xf>
    <xf numFmtId="49" fontId="12" fillId="0" borderId="15" xfId="0" applyNumberFormat="1" applyFont="1" applyBorder="1" applyProtection="1">
      <protection hidden="1"/>
    </xf>
    <xf numFmtId="3" fontId="12" fillId="0" borderId="15" xfId="0" applyNumberFormat="1" applyFont="1" applyBorder="1" applyProtection="1">
      <protection hidden="1"/>
    </xf>
    <xf numFmtId="3" fontId="11" fillId="4" borderId="14" xfId="0" applyNumberFormat="1" applyFont="1" applyFill="1" applyBorder="1" applyProtection="1">
      <protection hidden="1"/>
    </xf>
    <xf numFmtId="3" fontId="11" fillId="0" borderId="14" xfId="0" applyNumberFormat="1" applyFont="1" applyBorder="1" applyProtection="1">
      <protection hidden="1"/>
    </xf>
    <xf numFmtId="3" fontId="11" fillId="0" borderId="16" xfId="0" applyNumberFormat="1" applyFont="1" applyBorder="1" applyProtection="1">
      <protection hidden="1"/>
    </xf>
    <xf numFmtId="3" fontId="0" fillId="0" borderId="14" xfId="0" applyNumberFormat="1" applyBorder="1" applyProtection="1">
      <protection hidden="1"/>
    </xf>
    <xf numFmtId="3" fontId="0" fillId="0" borderId="16" xfId="0" applyNumberFormat="1" applyBorder="1" applyProtection="1">
      <protection hidden="1"/>
    </xf>
    <xf numFmtId="0" fontId="38" fillId="0" borderId="0" xfId="0" applyFont="1" applyProtection="1">
      <protection locked="0"/>
    </xf>
    <xf numFmtId="49" fontId="33" fillId="0" borderId="0" xfId="0" applyNumberFormat="1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Protection="1"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 applyAlignment="1" applyProtection="1">
      <alignment horizontal="right" indent="2"/>
      <protection locked="0"/>
    </xf>
    <xf numFmtId="0" fontId="0" fillId="0" borderId="0" xfId="0" applyAlignment="1" applyProtection="1">
      <alignment horizontal="right"/>
      <protection locked="0"/>
    </xf>
    <xf numFmtId="0" fontId="40" fillId="0" borderId="0" xfId="0" applyFont="1" applyProtection="1">
      <protection locked="0"/>
    </xf>
    <xf numFmtId="3" fontId="40" fillId="0" borderId="0" xfId="0" applyNumberFormat="1" applyFont="1" applyProtection="1">
      <protection locked="0"/>
    </xf>
    <xf numFmtId="3" fontId="40" fillId="0" borderId="0" xfId="0" applyNumberFormat="1" applyFont="1" applyAlignment="1" applyProtection="1">
      <alignment horizontal="right" indent="2"/>
      <protection locked="0"/>
    </xf>
    <xf numFmtId="0" fontId="0" fillId="0" borderId="0" xfId="0" applyBorder="1" applyAlignment="1" applyProtection="1">
      <alignment vertical="justify"/>
      <protection locked="0"/>
    </xf>
    <xf numFmtId="3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vertical="justify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3" fontId="3" fillId="0" borderId="0" xfId="0" applyNumberFormat="1" applyFont="1" applyAlignment="1" applyProtection="1">
      <alignment horizontal="left"/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3" fontId="4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protection hidden="1"/>
    </xf>
    <xf numFmtId="0" fontId="0" fillId="0" borderId="0" xfId="0" applyProtection="1"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right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3" fontId="8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9" fontId="2" fillId="0" borderId="4" xfId="0" applyNumberFormat="1" applyFont="1" applyBorder="1" applyAlignment="1" applyProtection="1">
      <alignment horizontal="center" vertical="center" wrapText="1"/>
      <protection hidden="1"/>
    </xf>
    <xf numFmtId="3" fontId="2" fillId="0" borderId="0" xfId="0" applyNumberFormat="1" applyFont="1" applyAlignment="1" applyProtection="1">
      <alignment horizontal="center" vertical="center" wrapText="1"/>
      <protection hidden="1"/>
    </xf>
    <xf numFmtId="3" fontId="2" fillId="0" borderId="5" xfId="0" applyNumberFormat="1" applyFont="1" applyBorder="1" applyAlignment="1" applyProtection="1">
      <alignment horizontal="center" vertical="center" wrapText="1"/>
      <protection hidden="1"/>
    </xf>
    <xf numFmtId="3" fontId="2" fillId="0" borderId="3" xfId="0" applyNumberFormat="1" applyFont="1" applyBorder="1" applyAlignment="1" applyProtection="1">
      <alignment horizontal="center" vertical="center" wrapText="1"/>
      <protection hidden="1"/>
    </xf>
    <xf numFmtId="3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3" fontId="2" fillId="0" borderId="3" xfId="0" applyNumberFormat="1" applyFont="1" applyBorder="1" applyAlignment="1" applyProtection="1">
      <alignment horizontal="center" vertical="top" wrapText="1"/>
      <protection hidden="1"/>
    </xf>
    <xf numFmtId="3" fontId="9" fillId="0" borderId="7" xfId="0" applyNumberFormat="1" applyFont="1" applyBorder="1" applyAlignment="1" applyProtection="1">
      <alignment horizontal="center" vertical="top" wrapText="1"/>
      <protection hidden="1"/>
    </xf>
    <xf numFmtId="3" fontId="9" fillId="0" borderId="8" xfId="0" applyNumberFormat="1" applyFont="1" applyBorder="1" applyAlignment="1" applyProtection="1">
      <alignment horizontal="center" vertical="top" wrapText="1"/>
      <protection hidden="1"/>
    </xf>
    <xf numFmtId="49" fontId="2" fillId="0" borderId="9" xfId="0" applyNumberFormat="1" applyFont="1" applyBorder="1" applyAlignment="1" applyProtection="1">
      <alignment horizontal="center"/>
      <protection hidden="1"/>
    </xf>
    <xf numFmtId="49" fontId="2" fillId="0" borderId="11" xfId="0" applyNumberFormat="1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3" fontId="2" fillId="0" borderId="15" xfId="0" applyNumberFormat="1" applyFont="1" applyBorder="1" applyAlignment="1" applyProtection="1">
      <alignment horizontal="center"/>
      <protection hidden="1"/>
    </xf>
    <xf numFmtId="49" fontId="1" fillId="0" borderId="15" xfId="0" applyNumberFormat="1" applyFont="1" applyBorder="1" applyAlignment="1" applyProtection="1">
      <alignment horizontal="right" vertical="center" shrinkToFit="1"/>
      <protection hidden="1"/>
    </xf>
    <xf numFmtId="49" fontId="1" fillId="0" borderId="14" xfId="0" applyNumberFormat="1" applyFont="1" applyBorder="1" applyAlignment="1" applyProtection="1">
      <alignment horizontal="right" vertical="center"/>
      <protection hidden="1"/>
    </xf>
    <xf numFmtId="49" fontId="1" fillId="0" borderId="15" xfId="0" applyNumberFormat="1" applyFont="1" applyBorder="1" applyAlignment="1" applyProtection="1">
      <alignment horizontal="left" vertical="center"/>
      <protection hidden="1"/>
    </xf>
    <xf numFmtId="49" fontId="1" fillId="0" borderId="15" xfId="0" applyNumberFormat="1" applyFont="1" applyBorder="1" applyAlignment="1" applyProtection="1">
      <alignment horizontal="left" vertical="center" wrapText="1"/>
      <protection hidden="1"/>
    </xf>
    <xf numFmtId="3" fontId="11" fillId="0" borderId="15" xfId="0" applyNumberFormat="1" applyFont="1" applyBorder="1" applyAlignment="1" applyProtection="1">
      <alignment horizontal="right" vertical="center"/>
      <protection hidden="1"/>
    </xf>
    <xf numFmtId="3" fontId="11" fillId="0" borderId="14" xfId="0" applyNumberFormat="1" applyFont="1" applyBorder="1" applyAlignment="1" applyProtection="1">
      <alignment horizontal="right" vertical="center"/>
      <protection hidden="1"/>
    </xf>
    <xf numFmtId="3" fontId="11" fillId="0" borderId="16" xfId="0" applyNumberFormat="1" applyFont="1" applyBorder="1" applyAlignment="1" applyProtection="1">
      <alignment horizontal="right" vertical="center"/>
      <protection hidden="1"/>
    </xf>
    <xf numFmtId="49" fontId="2" fillId="0" borderId="44" xfId="0" applyNumberFormat="1" applyFont="1" applyBorder="1" applyAlignment="1" applyProtection="1">
      <alignment horizontal="right" vertical="center" shrinkToFit="1"/>
      <protection hidden="1"/>
    </xf>
    <xf numFmtId="0" fontId="2" fillId="0" borderId="43" xfId="0" applyFont="1" applyBorder="1" applyAlignment="1" applyProtection="1">
      <alignment horizontal="right" vertical="center" wrapText="1"/>
      <protection hidden="1"/>
    </xf>
    <xf numFmtId="49" fontId="2" fillId="0" borderId="42" xfId="0" applyNumberFormat="1" applyFont="1" applyBorder="1" applyAlignment="1" applyProtection="1">
      <alignment horizontal="left" vertical="center" wrapText="1"/>
      <protection hidden="1"/>
    </xf>
    <xf numFmtId="49" fontId="2" fillId="0" borderId="37" xfId="0" applyNumberFormat="1" applyFont="1" applyBorder="1" applyAlignment="1" applyProtection="1">
      <alignment horizontal="left" vertical="center" wrapText="1"/>
      <protection hidden="1"/>
    </xf>
    <xf numFmtId="3" fontId="12" fillId="0" borderId="37" xfId="0" applyNumberFormat="1" applyFont="1" applyBorder="1" applyAlignment="1" applyProtection="1">
      <alignment horizontal="right" vertical="center" wrapText="1"/>
      <protection hidden="1"/>
    </xf>
    <xf numFmtId="3" fontId="12" fillId="0" borderId="41" xfId="0" applyNumberFormat="1" applyFont="1" applyBorder="1" applyAlignment="1" applyProtection="1">
      <alignment horizontal="right" vertical="center" wrapText="1"/>
      <protection hidden="1"/>
    </xf>
    <xf numFmtId="3" fontId="12" fillId="0" borderId="40" xfId="0" applyNumberFormat="1" applyFont="1" applyBorder="1" applyAlignment="1" applyProtection="1">
      <alignment horizontal="right" vertical="center" wrapText="1"/>
      <protection hidden="1"/>
    </xf>
    <xf numFmtId="49" fontId="1" fillId="0" borderId="46" xfId="0" applyNumberFormat="1" applyFont="1" applyBorder="1" applyAlignment="1" applyProtection="1">
      <alignment horizontal="right" vertical="center" shrinkToFit="1"/>
      <protection hidden="1"/>
    </xf>
    <xf numFmtId="0" fontId="1" fillId="0" borderId="47" xfId="0" applyFont="1" applyBorder="1" applyAlignment="1" applyProtection="1">
      <alignment horizontal="right" vertical="center" wrapText="1"/>
      <protection hidden="1"/>
    </xf>
    <xf numFmtId="49" fontId="2" fillId="0" borderId="2" xfId="0" applyNumberFormat="1" applyFont="1" applyBorder="1" applyAlignment="1" applyProtection="1">
      <alignment horizontal="left" vertical="center" wrapText="1"/>
      <protection hidden="1"/>
    </xf>
    <xf numFmtId="49" fontId="1" fillId="0" borderId="2" xfId="0" applyNumberFormat="1" applyFont="1" applyBorder="1" applyAlignment="1" applyProtection="1">
      <alignment horizontal="left" vertical="center" wrapText="1"/>
      <protection hidden="1"/>
    </xf>
    <xf numFmtId="3" fontId="11" fillId="0" borderId="2" xfId="0" applyNumberFormat="1" applyFont="1" applyBorder="1" applyAlignment="1" applyProtection="1">
      <alignment horizontal="right" vertical="center" wrapText="1"/>
      <protection hidden="1"/>
    </xf>
    <xf numFmtId="3" fontId="11" fillId="0" borderId="30" xfId="0" applyNumberFormat="1" applyFont="1" applyBorder="1" applyAlignment="1" applyProtection="1">
      <alignment horizontal="right" vertical="center" wrapText="1"/>
      <protection hidden="1"/>
    </xf>
    <xf numFmtId="3" fontId="11" fillId="0" borderId="31" xfId="0" applyNumberFormat="1" applyFont="1" applyBorder="1" applyAlignment="1" applyProtection="1">
      <alignment horizontal="right" vertical="center" wrapText="1"/>
      <protection hidden="1"/>
    </xf>
    <xf numFmtId="0" fontId="1" fillId="0" borderId="16" xfId="0" applyFont="1" applyBorder="1" applyAlignment="1" applyProtection="1">
      <alignment horizontal="right" vertical="center" wrapText="1"/>
      <protection hidden="1"/>
    </xf>
    <xf numFmtId="49" fontId="2" fillId="0" borderId="45" xfId="0" applyNumberFormat="1" applyFont="1" applyBorder="1" applyAlignment="1" applyProtection="1">
      <alignment horizontal="right" vertical="center" shrinkToFit="1"/>
      <protection hidden="1"/>
    </xf>
    <xf numFmtId="3" fontId="12" fillId="0" borderId="45" xfId="0" applyNumberFormat="1" applyFont="1" applyBorder="1" applyAlignment="1" applyProtection="1">
      <alignment horizontal="right" vertical="center" wrapText="1"/>
      <protection hidden="1"/>
    </xf>
    <xf numFmtId="3" fontId="12" fillId="0" borderId="21" xfId="0" applyNumberFormat="1" applyFont="1" applyBorder="1" applyAlignment="1" applyProtection="1">
      <alignment horizontal="right" vertical="center" wrapText="1"/>
      <protection hidden="1"/>
    </xf>
    <xf numFmtId="3" fontId="12" fillId="0" borderId="1" xfId="0" applyNumberFormat="1" applyFont="1" applyBorder="1" applyAlignment="1" applyProtection="1">
      <alignment horizontal="right" vertical="center" wrapText="1"/>
      <protection hidden="1"/>
    </xf>
    <xf numFmtId="3" fontId="12" fillId="0" borderId="30" xfId="0" applyNumberFormat="1" applyFont="1" applyBorder="1" applyAlignment="1" applyProtection="1">
      <alignment horizontal="right" vertical="center" wrapText="1"/>
      <protection hidden="1"/>
    </xf>
    <xf numFmtId="3" fontId="12" fillId="0" borderId="2" xfId="0" applyNumberFormat="1" applyFont="1" applyBorder="1" applyAlignment="1" applyProtection="1">
      <alignment horizontal="right" vertical="center" wrapText="1"/>
      <protection hidden="1"/>
    </xf>
    <xf numFmtId="3" fontId="12" fillId="0" borderId="31" xfId="0" applyNumberFormat="1" applyFont="1" applyBorder="1" applyAlignment="1" applyProtection="1">
      <alignment horizontal="right" vertical="center" wrapText="1"/>
      <protection hidden="1"/>
    </xf>
    <xf numFmtId="49" fontId="1" fillId="0" borderId="45" xfId="0" applyNumberFormat="1" applyFont="1" applyBorder="1" applyAlignment="1" applyProtection="1">
      <alignment horizontal="right" vertical="center" shrinkToFit="1"/>
      <protection hidden="1"/>
    </xf>
    <xf numFmtId="49" fontId="1" fillId="0" borderId="16" xfId="0" applyNumberFormat="1" applyFont="1" applyBorder="1" applyAlignment="1" applyProtection="1">
      <alignment horizontal="right" vertical="center"/>
      <protection hidden="1"/>
    </xf>
    <xf numFmtId="49" fontId="1" fillId="0" borderId="2" xfId="0" applyNumberFormat="1" applyFont="1" applyBorder="1" applyAlignment="1" applyProtection="1">
      <alignment horizontal="left" vertical="center"/>
      <protection hidden="1"/>
    </xf>
    <xf numFmtId="3" fontId="11" fillId="0" borderId="2" xfId="0" applyNumberFormat="1" applyFont="1" applyBorder="1" applyAlignment="1" applyProtection="1">
      <alignment horizontal="right" vertical="center"/>
      <protection hidden="1"/>
    </xf>
    <xf numFmtId="3" fontId="11" fillId="0" borderId="30" xfId="0" applyNumberFormat="1" applyFont="1" applyBorder="1" applyAlignment="1" applyProtection="1">
      <alignment horizontal="right" vertical="center"/>
      <protection hidden="1"/>
    </xf>
    <xf numFmtId="3" fontId="11" fillId="0" borderId="31" xfId="0" applyNumberFormat="1" applyFont="1" applyBorder="1" applyAlignment="1" applyProtection="1">
      <alignment horizontal="right" vertical="center"/>
      <protection hidden="1"/>
    </xf>
    <xf numFmtId="0" fontId="12" fillId="0" borderId="17" xfId="0" applyFont="1" applyBorder="1" applyAlignment="1" applyProtection="1">
      <alignment horizontal="right" vertical="center"/>
      <protection hidden="1"/>
    </xf>
    <xf numFmtId="49" fontId="12" fillId="0" borderId="17" xfId="0" applyNumberFormat="1" applyFont="1" applyBorder="1" applyAlignment="1" applyProtection="1">
      <alignment horizontal="left" vertical="center" wrapText="1"/>
      <protection hidden="1"/>
    </xf>
    <xf numFmtId="3" fontId="12" fillId="0" borderId="15" xfId="0" applyNumberFormat="1" applyFont="1" applyBorder="1" applyAlignment="1" applyProtection="1">
      <alignment horizontal="right" vertical="center"/>
      <protection hidden="1"/>
    </xf>
    <xf numFmtId="3" fontId="12" fillId="0" borderId="21" xfId="0" applyNumberFormat="1" applyFont="1" applyBorder="1" applyAlignment="1" applyProtection="1">
      <alignment horizontal="right" vertical="center"/>
      <protection hidden="1"/>
    </xf>
    <xf numFmtId="3" fontId="12" fillId="0" borderId="17" xfId="0" applyNumberFormat="1" applyFont="1" applyBorder="1" applyAlignment="1" applyProtection="1">
      <alignment horizontal="right" vertical="center"/>
      <protection hidden="1"/>
    </xf>
    <xf numFmtId="3" fontId="12" fillId="0" borderId="14" xfId="0" applyNumberFormat="1" applyFont="1" applyBorder="1" applyAlignment="1" applyProtection="1">
      <alignment horizontal="right" vertical="center"/>
      <protection hidden="1"/>
    </xf>
    <xf numFmtId="3" fontId="12" fillId="0" borderId="16" xfId="0" applyNumberFormat="1" applyFont="1" applyBorder="1" applyAlignment="1" applyProtection="1">
      <alignment horizontal="right" vertical="center"/>
      <protection hidden="1"/>
    </xf>
    <xf numFmtId="49" fontId="1" fillId="0" borderId="15" xfId="0" applyNumberFormat="1" applyFont="1" applyBorder="1" applyAlignment="1" applyProtection="1">
      <alignment horizontal="right" vertical="center"/>
      <protection hidden="1"/>
    </xf>
    <xf numFmtId="49" fontId="2" fillId="0" borderId="44" xfId="0" applyNumberFormat="1" applyFont="1" applyBorder="1" applyAlignment="1" applyProtection="1">
      <alignment horizontal="right" vertical="center" wrapText="1"/>
      <protection hidden="1"/>
    </xf>
    <xf numFmtId="49" fontId="1" fillId="0" borderId="3" xfId="0" applyNumberFormat="1" applyFont="1" applyBorder="1" applyAlignment="1" applyProtection="1">
      <alignment horizontal="right" vertical="center" wrapText="1"/>
      <protection hidden="1"/>
    </xf>
    <xf numFmtId="49" fontId="1" fillId="0" borderId="5" xfId="0" applyNumberFormat="1" applyFont="1" applyBorder="1" applyAlignment="1" applyProtection="1">
      <alignment horizontal="right" vertical="center"/>
      <protection hidden="1"/>
    </xf>
    <xf numFmtId="49" fontId="1" fillId="0" borderId="15" xfId="0" applyNumberFormat="1" applyFont="1" applyBorder="1" applyAlignment="1" applyProtection="1">
      <alignment horizontal="right" vertical="center" wrapText="1"/>
      <protection hidden="1"/>
    </xf>
    <xf numFmtId="49" fontId="2" fillId="0" borderId="3" xfId="0" applyNumberFormat="1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shrinkToFit="1"/>
      <protection locked="0"/>
    </xf>
    <xf numFmtId="3" fontId="3" fillId="4" borderId="0" xfId="0" applyNumberFormat="1" applyFont="1" applyFill="1" applyAlignment="1" applyProtection="1">
      <alignment horizontal="right"/>
      <protection hidden="1"/>
    </xf>
    <xf numFmtId="3" fontId="7" fillId="4" borderId="0" xfId="0" applyNumberFormat="1" applyFont="1" applyFill="1" applyAlignment="1" applyProtection="1">
      <alignment horizontal="right"/>
      <protection hidden="1"/>
    </xf>
    <xf numFmtId="3" fontId="8" fillId="4" borderId="0" xfId="0" applyNumberFormat="1" applyFont="1" applyFill="1" applyAlignment="1" applyProtection="1">
      <alignment horizontal="left"/>
      <protection hidden="1"/>
    </xf>
    <xf numFmtId="3" fontId="1" fillId="4" borderId="0" xfId="0" applyNumberFormat="1" applyFont="1" applyFill="1" applyAlignment="1" applyProtection="1">
      <alignment horizontal="right"/>
      <protection hidden="1"/>
    </xf>
    <xf numFmtId="3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5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3" xfId="0" applyNumberFormat="1" applyFont="1" applyFill="1" applyBorder="1" applyAlignment="1" applyProtection="1">
      <alignment horizontal="center" vertical="top" wrapText="1"/>
      <protection hidden="1"/>
    </xf>
    <xf numFmtId="3" fontId="9" fillId="4" borderId="7" xfId="0" applyNumberFormat="1" applyFont="1" applyFill="1" applyBorder="1" applyAlignment="1" applyProtection="1">
      <alignment horizontal="center" vertical="top" wrapText="1"/>
      <protection hidden="1"/>
    </xf>
    <xf numFmtId="3" fontId="9" fillId="4" borderId="8" xfId="0" applyNumberFormat="1" applyFont="1" applyFill="1" applyBorder="1" applyAlignment="1" applyProtection="1">
      <alignment horizontal="center" vertical="top" wrapText="1"/>
      <protection hidden="1"/>
    </xf>
    <xf numFmtId="3" fontId="10" fillId="4" borderId="10" xfId="0" applyNumberFormat="1" applyFont="1" applyFill="1" applyBorder="1" applyAlignment="1" applyProtection="1">
      <alignment horizontal="center"/>
      <protection hidden="1"/>
    </xf>
    <xf numFmtId="3" fontId="10" fillId="4" borderId="12" xfId="0" applyNumberFormat="1" applyFont="1" applyFill="1" applyBorder="1" applyAlignment="1" applyProtection="1">
      <alignment horizontal="center"/>
      <protection hidden="1"/>
    </xf>
    <xf numFmtId="3" fontId="10" fillId="4" borderId="13" xfId="0" applyNumberFormat="1" applyFont="1" applyFill="1" applyBorder="1" applyAlignment="1" applyProtection="1">
      <alignment horizontal="center"/>
      <protection hidden="1"/>
    </xf>
    <xf numFmtId="3" fontId="2" fillId="4" borderId="15" xfId="0" applyNumberFormat="1" applyFont="1" applyFill="1" applyBorder="1" applyAlignment="1" applyProtection="1">
      <alignment horizontal="center"/>
      <protection hidden="1"/>
    </xf>
    <xf numFmtId="3" fontId="11" fillId="4" borderId="15" xfId="0" applyNumberFormat="1" applyFont="1" applyFill="1" applyBorder="1" applyAlignment="1" applyProtection="1">
      <alignment horizontal="right" vertical="center"/>
      <protection hidden="1"/>
    </xf>
    <xf numFmtId="3" fontId="11" fillId="4" borderId="14" xfId="0" applyNumberFormat="1" applyFont="1" applyFill="1" applyBorder="1" applyAlignment="1" applyProtection="1">
      <alignment horizontal="right" vertical="center"/>
      <protection locked="0"/>
    </xf>
    <xf numFmtId="3" fontId="11" fillId="4" borderId="16" xfId="0" applyNumberFormat="1" applyFont="1" applyFill="1" applyBorder="1" applyAlignment="1" applyProtection="1">
      <alignment horizontal="right" vertical="center"/>
      <protection locked="0"/>
    </xf>
    <xf numFmtId="3" fontId="12" fillId="4" borderId="37" xfId="0" applyNumberFormat="1" applyFont="1" applyFill="1" applyBorder="1" applyAlignment="1" applyProtection="1">
      <alignment horizontal="right" vertical="center" wrapText="1"/>
      <protection hidden="1"/>
    </xf>
    <xf numFmtId="3" fontId="12" fillId="4" borderId="41" xfId="0" applyNumberFormat="1" applyFont="1" applyFill="1" applyBorder="1" applyAlignment="1" applyProtection="1">
      <alignment horizontal="right" vertical="center" wrapText="1"/>
      <protection hidden="1"/>
    </xf>
    <xf numFmtId="3" fontId="12" fillId="4" borderId="40" xfId="0" applyNumberFormat="1" applyFont="1" applyFill="1" applyBorder="1" applyAlignment="1" applyProtection="1">
      <alignment horizontal="right" vertical="center" wrapText="1"/>
      <protection hidden="1"/>
    </xf>
    <xf numFmtId="3" fontId="11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4" borderId="30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31" xfId="0" applyNumberFormat="1" applyFont="1" applyFill="1" applyBorder="1" applyAlignment="1" applyProtection="1">
      <alignment horizontal="right" vertical="center" wrapText="1"/>
      <protection locked="0"/>
    </xf>
    <xf numFmtId="3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2" fillId="4" borderId="30" xfId="0" applyNumberFormat="1" applyFont="1" applyFill="1" applyBorder="1" applyAlignment="1" applyProtection="1">
      <alignment horizontal="right" vertical="center" wrapText="1"/>
    </xf>
    <xf numFmtId="3" fontId="12" fillId="4" borderId="31" xfId="0" applyNumberFormat="1" applyFont="1" applyFill="1" applyBorder="1" applyAlignment="1" applyProtection="1">
      <alignment horizontal="right" vertical="center" wrapText="1"/>
    </xf>
    <xf numFmtId="3" fontId="12" fillId="4" borderId="41" xfId="0" applyNumberFormat="1" applyFont="1" applyFill="1" applyBorder="1" applyAlignment="1" applyProtection="1">
      <alignment horizontal="right" vertical="center" wrapText="1"/>
    </xf>
    <xf numFmtId="3" fontId="12" fillId="4" borderId="40" xfId="0" applyNumberFormat="1" applyFont="1" applyFill="1" applyBorder="1" applyAlignment="1" applyProtection="1">
      <alignment horizontal="right" vertical="center" wrapText="1"/>
    </xf>
    <xf numFmtId="3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2" xfId="0" applyNumberFormat="1" applyFont="1" applyFill="1" applyBorder="1" applyAlignment="1" applyProtection="1">
      <alignment horizontal="right" vertical="center"/>
      <protection hidden="1"/>
    </xf>
    <xf numFmtId="3" fontId="11" fillId="4" borderId="30" xfId="0" applyNumberFormat="1" applyFont="1" applyFill="1" applyBorder="1" applyAlignment="1" applyProtection="1">
      <alignment horizontal="right" vertical="center"/>
      <protection locked="0"/>
    </xf>
    <xf numFmtId="3" fontId="11" fillId="4" borderId="31" xfId="0" applyNumberFormat="1" applyFont="1" applyFill="1" applyBorder="1" applyAlignment="1" applyProtection="1">
      <alignment horizontal="right" vertical="center"/>
      <protection locked="0"/>
    </xf>
    <xf numFmtId="3" fontId="12" fillId="4" borderId="15" xfId="0" applyNumberFormat="1" applyFont="1" applyFill="1" applyBorder="1" applyAlignment="1" applyProtection="1">
      <alignment horizontal="right" vertical="center"/>
      <protection hidden="1"/>
    </xf>
    <xf numFmtId="3" fontId="12" fillId="4" borderId="14" xfId="0" applyNumberFormat="1" applyFont="1" applyFill="1" applyBorder="1" applyAlignment="1" applyProtection="1">
      <alignment horizontal="right" vertical="center"/>
      <protection hidden="1"/>
    </xf>
    <xf numFmtId="3" fontId="12" fillId="4" borderId="16" xfId="0" applyNumberFormat="1" applyFont="1" applyFill="1" applyBorder="1" applyAlignment="1" applyProtection="1">
      <alignment horizontal="right" vertical="center"/>
      <protection hidden="1"/>
    </xf>
    <xf numFmtId="3" fontId="0" fillId="4" borderId="0" xfId="0" applyNumberFormat="1" applyFill="1" applyAlignment="1" applyProtection="1">
      <protection hidden="1"/>
    </xf>
    <xf numFmtId="3" fontId="12" fillId="4" borderId="21" xfId="0" applyNumberFormat="1" applyFont="1" applyFill="1" applyBorder="1" applyAlignment="1" applyProtection="1">
      <alignment horizontal="right" vertical="center"/>
      <protection hidden="1"/>
    </xf>
    <xf numFmtId="3" fontId="12" fillId="4" borderId="20" xfId="0" applyNumberFormat="1" applyFont="1" applyFill="1" applyBorder="1" applyAlignment="1" applyProtection="1">
      <alignment horizontal="right" vertical="center"/>
      <protection hidden="1"/>
    </xf>
    <xf numFmtId="3" fontId="12" fillId="4" borderId="21" xfId="0" applyNumberFormat="1" applyFont="1" applyFill="1" applyBorder="1" applyAlignment="1" applyProtection="1">
      <alignment horizontal="right" vertical="center" wrapText="1"/>
    </xf>
    <xf numFmtId="3" fontId="3" fillId="4" borderId="0" xfId="0" applyNumberFormat="1" applyFont="1" applyFill="1" applyAlignment="1">
      <alignment horizontal="right"/>
    </xf>
    <xf numFmtId="3" fontId="7" fillId="4" borderId="0" xfId="0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left"/>
    </xf>
    <xf numFmtId="3" fontId="1" fillId="4" borderId="0" xfId="0" applyNumberFormat="1" applyFont="1" applyFill="1" applyAlignment="1">
      <alignment horizontal="right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9" fillId="4" borderId="7" xfId="0" applyNumberFormat="1" applyFont="1" applyFill="1" applyBorder="1" applyAlignment="1">
      <alignment horizontal="center" vertical="top" wrapText="1"/>
    </xf>
    <xf numFmtId="3" fontId="9" fillId="4" borderId="8" xfId="0" applyNumberFormat="1" applyFont="1" applyFill="1" applyBorder="1" applyAlignment="1">
      <alignment horizontal="center" vertical="top" wrapText="1"/>
    </xf>
    <xf numFmtId="3" fontId="10" fillId="4" borderId="10" xfId="0" applyNumberFormat="1" applyFont="1" applyFill="1" applyBorder="1" applyAlignment="1">
      <alignment horizontal="center"/>
    </xf>
    <xf numFmtId="3" fontId="10" fillId="4" borderId="12" xfId="0" applyNumberFormat="1" applyFont="1" applyFill="1" applyBorder="1" applyAlignment="1">
      <alignment horizontal="center"/>
    </xf>
    <xf numFmtId="3" fontId="10" fillId="4" borderId="13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right" vertical="center"/>
    </xf>
    <xf numFmtId="3" fontId="12" fillId="4" borderId="15" xfId="0" applyNumberFormat="1" applyFont="1" applyFill="1" applyBorder="1" applyAlignment="1">
      <alignment horizontal="right" vertical="center"/>
    </xf>
    <xf numFmtId="3" fontId="12" fillId="4" borderId="41" xfId="0" applyNumberFormat="1" applyFont="1" applyFill="1" applyBorder="1" applyAlignment="1">
      <alignment horizontal="right" vertical="center" wrapText="1"/>
    </xf>
    <xf numFmtId="3" fontId="12" fillId="4" borderId="40" xfId="0" applyNumberFormat="1" applyFont="1" applyFill="1" applyBorder="1" applyAlignment="1">
      <alignment horizontal="right" vertical="center" wrapText="1"/>
    </xf>
    <xf numFmtId="3" fontId="12" fillId="4" borderId="21" xfId="0" applyNumberFormat="1" applyFont="1" applyFill="1" applyBorder="1" applyAlignment="1">
      <alignment horizontal="right" vertical="center"/>
    </xf>
    <xf numFmtId="3" fontId="12" fillId="4" borderId="20" xfId="0" applyNumberFormat="1" applyFont="1" applyFill="1" applyBorder="1" applyAlignment="1">
      <alignment horizontal="right" vertical="center"/>
    </xf>
    <xf numFmtId="3" fontId="0" fillId="4" borderId="0" xfId="0" applyNumberFormat="1" applyFill="1" applyAlignment="1"/>
    <xf numFmtId="3" fontId="10" fillId="0" borderId="69" xfId="1" applyNumberFormat="1" applyFont="1" applyBorder="1" applyAlignment="1">
      <alignment horizontal="center"/>
    </xf>
    <xf numFmtId="3" fontId="12" fillId="0" borderId="82" xfId="1" applyNumberFormat="1" applyFont="1" applyBorder="1"/>
    <xf numFmtId="3" fontId="35" fillId="0" borderId="53" xfId="1" applyNumberFormat="1" applyFont="1" applyBorder="1"/>
    <xf numFmtId="3" fontId="11" fillId="0" borderId="53" xfId="1" applyNumberFormat="1" applyFont="1" applyBorder="1"/>
    <xf numFmtId="3" fontId="12" fillId="0" borderId="83" xfId="1" applyNumberFormat="1" applyFont="1" applyBorder="1"/>
    <xf numFmtId="3" fontId="12" fillId="0" borderId="84" xfId="1" applyNumberFormat="1" applyFont="1" applyBorder="1"/>
    <xf numFmtId="0" fontId="1" fillId="0" borderId="32" xfId="1" applyBorder="1" applyAlignment="1">
      <alignment horizontal="left"/>
    </xf>
    <xf numFmtId="0" fontId="1" fillId="0" borderId="33" xfId="1" applyBorder="1" applyAlignment="1">
      <alignment horizontal="left"/>
    </xf>
    <xf numFmtId="0" fontId="1" fillId="0" borderId="54" xfId="1" applyBorder="1" applyAlignment="1">
      <alignment horizontal="left"/>
    </xf>
    <xf numFmtId="49" fontId="2" fillId="0" borderId="3" xfId="1" applyNumberFormat="1" applyFont="1" applyBorder="1" applyAlignment="1">
      <alignment horizontal="left" vertical="center"/>
    </xf>
    <xf numFmtId="49" fontId="2" fillId="0" borderId="35" xfId="1" applyNumberFormat="1" applyFont="1" applyBorder="1" applyAlignment="1">
      <alignment horizontal="left" vertical="center"/>
    </xf>
    <xf numFmtId="3" fontId="12" fillId="0" borderId="36" xfId="1" applyNumberFormat="1" applyFont="1" applyBorder="1" applyAlignment="1">
      <alignment horizontal="center" vertical="center" wrapText="1"/>
    </xf>
    <xf numFmtId="3" fontId="12" fillId="0" borderId="35" xfId="1" applyNumberFormat="1" applyFont="1" applyBorder="1" applyAlignment="1">
      <alignment horizontal="center" vertical="center" wrapText="1"/>
    </xf>
    <xf numFmtId="3" fontId="13" fillId="0" borderId="36" xfId="1" applyNumberFormat="1" applyFont="1" applyBorder="1" applyAlignment="1">
      <alignment horizontal="center" vertical="center" wrapText="1"/>
    </xf>
    <xf numFmtId="3" fontId="13" fillId="0" borderId="3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1" applyAlignment="1">
      <alignment horizontal="right"/>
    </xf>
    <xf numFmtId="0" fontId="2" fillId="0" borderId="50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52" xfId="1" applyFont="1" applyBorder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1" fillId="0" borderId="0" xfId="0" applyFont="1" applyAlignment="1" applyProtection="1">
      <alignment horizontal="center" vertical="top" wrapText="1" shrinkToFit="1"/>
      <protection hidden="1"/>
    </xf>
    <xf numFmtId="0" fontId="0" fillId="0" borderId="0" xfId="0" applyAlignment="1">
      <alignment vertical="top" wrapText="1"/>
    </xf>
    <xf numFmtId="0" fontId="2" fillId="0" borderId="50" xfId="1" applyFont="1" applyBorder="1" applyAlignment="1">
      <alignment horizontal="center" wrapText="1" shrinkToFit="1"/>
    </xf>
    <xf numFmtId="0" fontId="2" fillId="0" borderId="51" xfId="1" applyFont="1" applyBorder="1" applyAlignment="1">
      <alignment horizontal="center" wrapText="1" shrinkToFit="1"/>
    </xf>
    <xf numFmtId="0" fontId="2" fillId="0" borderId="52" xfId="1" applyFont="1" applyBorder="1" applyAlignment="1">
      <alignment horizontal="center" wrapText="1" shrinkToFit="1"/>
    </xf>
    <xf numFmtId="0" fontId="2" fillId="0" borderId="79" xfId="1" applyFont="1" applyBorder="1" applyAlignment="1">
      <alignment horizontal="center" wrapText="1" shrinkToFit="1"/>
    </xf>
    <xf numFmtId="3" fontId="12" fillId="0" borderId="80" xfId="1" applyNumberFormat="1" applyFont="1" applyBorder="1" applyAlignment="1">
      <alignment horizontal="center" vertical="center" wrapText="1"/>
    </xf>
    <xf numFmtId="3" fontId="12" fillId="0" borderId="81" xfId="1" applyNumberFormat="1" applyFont="1" applyBorder="1" applyAlignment="1">
      <alignment horizontal="center" vertical="center" wrapText="1"/>
    </xf>
    <xf numFmtId="0" fontId="0" fillId="0" borderId="32" xfId="0" applyBorder="1" applyAlignment="1" applyProtection="1">
      <alignment horizontal="left"/>
      <protection hidden="1"/>
    </xf>
    <xf numFmtId="0" fontId="0" fillId="0" borderId="33" xfId="0" applyBorder="1" applyAlignment="1" applyProtection="1">
      <alignment horizontal="left"/>
      <protection hidden="1"/>
    </xf>
    <xf numFmtId="0" fontId="0" fillId="0" borderId="34" xfId="0" applyBorder="1" applyAlignment="1" applyProtection="1">
      <alignment horizontal="left"/>
      <protection hidden="1"/>
    </xf>
    <xf numFmtId="49" fontId="2" fillId="0" borderId="3" xfId="0" applyNumberFormat="1" applyFont="1" applyBorder="1" applyAlignment="1" applyProtection="1">
      <alignment horizontal="left" vertical="center"/>
      <protection hidden="1"/>
    </xf>
    <xf numFmtId="49" fontId="2" fillId="0" borderId="35" xfId="0" applyNumberFormat="1" applyFont="1" applyBorder="1" applyAlignment="1" applyProtection="1">
      <alignment horizontal="left" vertical="center"/>
      <protection hidden="1"/>
    </xf>
    <xf numFmtId="3" fontId="12" fillId="0" borderId="36" xfId="0" applyNumberFormat="1" applyFont="1" applyBorder="1" applyAlignment="1" applyProtection="1">
      <alignment horizontal="center" vertical="center" wrapText="1"/>
      <protection hidden="1"/>
    </xf>
    <xf numFmtId="3" fontId="12" fillId="0" borderId="35" xfId="0" applyNumberFormat="1" applyFont="1" applyBorder="1" applyAlignment="1" applyProtection="1">
      <alignment horizontal="center" vertical="center" wrapText="1"/>
      <protection hidden="1"/>
    </xf>
    <xf numFmtId="3" fontId="13" fillId="0" borderId="36" xfId="0" applyNumberFormat="1" applyFont="1" applyBorder="1" applyAlignment="1" applyProtection="1">
      <alignment horizontal="center" vertical="center" wrapText="1"/>
      <protection hidden="1"/>
    </xf>
    <xf numFmtId="3" fontId="13" fillId="0" borderId="35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37" xfId="1" applyFont="1" applyBorder="1" applyAlignment="1" applyProtection="1">
      <alignment horizontal="center"/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 wrapText="1" shrinkToFit="1"/>
      <protection locked="0"/>
    </xf>
    <xf numFmtId="0" fontId="38" fillId="0" borderId="0" xfId="0" applyFont="1" applyAlignment="1" applyProtection="1">
      <alignment horizontal="center" vertical="top" wrapText="1" shrinkToFit="1"/>
      <protection locked="0"/>
    </xf>
    <xf numFmtId="0" fontId="38" fillId="0" borderId="0" xfId="0" applyFont="1" applyAlignment="1" applyProtection="1">
      <alignment vertical="top" wrapText="1"/>
      <protection locked="0"/>
    </xf>
    <xf numFmtId="0" fontId="40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justify" vertical="justify"/>
      <protection locked="0"/>
    </xf>
    <xf numFmtId="0" fontId="11" fillId="0" borderId="0" xfId="0" applyFont="1" applyFill="1" applyAlignment="1" applyProtection="1">
      <alignment vertical="justify" wrapText="1"/>
      <protection locked="0"/>
    </xf>
    <xf numFmtId="0" fontId="11" fillId="0" borderId="0" xfId="0" applyFont="1" applyAlignment="1" applyProtection="1">
      <alignment horizontal="justify" vertical="justify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 applyProtection="1">
      <alignment vertical="justify" wrapText="1"/>
      <protection locked="0"/>
    </xf>
    <xf numFmtId="0" fontId="0" fillId="0" borderId="0" xfId="0" applyAlignment="1" applyProtection="1">
      <alignment vertical="justify" wrapText="1"/>
      <protection locked="0"/>
    </xf>
    <xf numFmtId="49" fontId="11" fillId="0" borderId="0" xfId="0" applyNumberFormat="1" applyFont="1" applyAlignment="1" applyProtection="1">
      <alignment wrapTex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3" fontId="2" fillId="0" borderId="37" xfId="0" applyNumberFormat="1" applyFont="1" applyBorder="1" applyAlignment="1" applyProtection="1">
      <alignment horizontal="center"/>
      <protection hidden="1"/>
    </xf>
    <xf numFmtId="3" fontId="2" fillId="0" borderId="18" xfId="0" applyNumberFormat="1" applyFont="1" applyBorder="1" applyAlignment="1" applyProtection="1">
      <alignment horizontal="center"/>
      <protection hidden="1"/>
    </xf>
    <xf numFmtId="3" fontId="2" fillId="0" borderId="19" xfId="0" applyNumberFormat="1" applyFont="1" applyBorder="1" applyAlignment="1" applyProtection="1">
      <alignment horizontal="center"/>
      <protection hidden="1"/>
    </xf>
    <xf numFmtId="3" fontId="2" fillId="4" borderId="37" xfId="0" applyNumberFormat="1" applyFont="1" applyFill="1" applyBorder="1" applyAlignment="1" applyProtection="1">
      <alignment horizontal="center"/>
      <protection hidden="1"/>
    </xf>
    <xf numFmtId="3" fontId="2" fillId="4" borderId="18" xfId="0" applyNumberFormat="1" applyFont="1" applyFill="1" applyBorder="1" applyAlignment="1" applyProtection="1">
      <alignment horizontal="center"/>
      <protection hidden="1"/>
    </xf>
    <xf numFmtId="3" fontId="2" fillId="4" borderId="19" xfId="0" applyNumberFormat="1" applyFont="1" applyFill="1" applyBorder="1" applyAlignment="1" applyProtection="1">
      <alignment horizontal="center"/>
      <protection hidden="1"/>
    </xf>
    <xf numFmtId="49" fontId="2" fillId="0" borderId="3" xfId="0" applyNumberFormat="1" applyFont="1" applyBorder="1" applyAlignment="1" applyProtection="1">
      <alignment horizontal="center" vertical="center" wrapText="1"/>
      <protection hidden="1"/>
    </xf>
    <xf numFmtId="49" fontId="2" fillId="0" borderId="6" xfId="0" applyNumberFormat="1" applyFont="1" applyBorder="1" applyAlignment="1" applyProtection="1">
      <alignment horizontal="center" vertical="center" wrapText="1"/>
      <protection hidden="1"/>
    </xf>
    <xf numFmtId="3" fontId="2" fillId="0" borderId="14" xfId="0" applyNumberFormat="1" applyFont="1" applyBorder="1" applyAlignment="1" applyProtection="1">
      <alignment horizontal="center"/>
      <protection hidden="1"/>
    </xf>
    <xf numFmtId="3" fontId="2" fillId="0" borderId="17" xfId="0" applyNumberFormat="1" applyFont="1" applyBorder="1" applyAlignment="1" applyProtection="1">
      <alignment horizontal="center"/>
      <protection hidden="1"/>
    </xf>
    <xf numFmtId="3" fontId="2" fillId="0" borderId="20" xfId="0" applyNumberFormat="1" applyFont="1" applyBorder="1" applyAlignment="1" applyProtection="1">
      <alignment horizontal="center"/>
      <protection hidden="1"/>
    </xf>
    <xf numFmtId="3" fontId="2" fillId="4" borderId="14" xfId="0" applyNumberFormat="1" applyFont="1" applyFill="1" applyBorder="1" applyAlignment="1" applyProtection="1">
      <alignment horizontal="center"/>
      <protection hidden="1"/>
    </xf>
    <xf numFmtId="3" fontId="2" fillId="4" borderId="17" xfId="0" applyNumberFormat="1" applyFont="1" applyFill="1" applyBorder="1" applyAlignment="1" applyProtection="1">
      <alignment horizontal="center"/>
      <protection hidden="1"/>
    </xf>
    <xf numFmtId="3" fontId="2" fillId="4" borderId="20" xfId="0" applyNumberFormat="1" applyFont="1" applyFill="1" applyBorder="1" applyAlignment="1" applyProtection="1">
      <alignment horizontal="center"/>
      <protection hidden="1"/>
    </xf>
    <xf numFmtId="49" fontId="12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4" borderId="37" xfId="0" applyNumberFormat="1" applyFont="1" applyFill="1" applyBorder="1" applyAlignment="1">
      <alignment horizontal="center"/>
    </xf>
    <xf numFmtId="3" fontId="2" fillId="4" borderId="18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4" borderId="17" xfId="0" applyNumberFormat="1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3" fontId="13" fillId="0" borderId="36" xfId="0" applyNumberFormat="1" applyFont="1" applyBorder="1" applyAlignment="1">
      <alignment horizontal="center" vertical="center" wrapText="1"/>
    </xf>
    <xf numFmtId="3" fontId="13" fillId="0" borderId="3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3" fontId="12" fillId="0" borderId="36" xfId="0" applyNumberFormat="1" applyFont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0" fillId="0" borderId="0" xfId="0" applyAlignment="1" applyProtection="1">
      <alignment horizontal="center" vertical="justify"/>
      <protection locked="0"/>
    </xf>
    <xf numFmtId="0" fontId="0" fillId="0" borderId="0" xfId="0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11" fillId="0" borderId="0" xfId="0" applyFont="1" applyFill="1" applyAlignment="1" applyProtection="1">
      <alignment horizontal="justify" vertical="top" wrapText="1"/>
      <protection locked="0"/>
    </xf>
    <xf numFmtId="0" fontId="0" fillId="0" borderId="0" xfId="0" applyFill="1" applyAlignment="1">
      <alignment horizontal="justify" vertical="top" wrapText="1"/>
    </xf>
    <xf numFmtId="0" fontId="11" fillId="0" borderId="0" xfId="0" applyFont="1" applyFill="1" applyAlignment="1" applyProtection="1">
      <alignment horizontal="justify" vertical="top"/>
      <protection locked="0"/>
    </xf>
    <xf numFmtId="0" fontId="0" fillId="0" borderId="0" xfId="0" applyFill="1" applyAlignment="1">
      <alignment horizontal="justify" vertical="top"/>
    </xf>
    <xf numFmtId="0" fontId="11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2" fillId="0" borderId="19" xfId="1" applyFont="1" applyBorder="1" applyAlignment="1">
      <alignment horizontal="center"/>
    </xf>
    <xf numFmtId="0" fontId="1" fillId="0" borderId="34" xfId="1" applyBorder="1" applyAlignment="1">
      <alignment horizontal="left"/>
    </xf>
    <xf numFmtId="0" fontId="1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>
      <alignment wrapText="1"/>
    </xf>
    <xf numFmtId="0" fontId="11" fillId="3" borderId="0" xfId="0" applyFont="1" applyFill="1" applyAlignment="1" applyProtection="1">
      <alignment horizontal="justify" vertical="justify" wrapText="1"/>
      <protection locked="0"/>
    </xf>
    <xf numFmtId="0" fontId="11" fillId="3" borderId="0" xfId="0" applyFont="1" applyFill="1" applyAlignment="1">
      <alignment horizontal="justify" vertical="justify" wrapText="1"/>
    </xf>
    <xf numFmtId="0" fontId="11" fillId="3" borderId="0" xfId="0" applyFont="1" applyFill="1" applyAlignment="1">
      <alignment horizontal="justify" wrapText="1"/>
    </xf>
    <xf numFmtId="0" fontId="11" fillId="3" borderId="0" xfId="0" applyFont="1" applyFill="1" applyAlignment="1" applyProtection="1">
      <alignment horizontal="justify" wrapText="1"/>
      <protection locked="0"/>
    </xf>
    <xf numFmtId="0" fontId="11" fillId="3" borderId="0" xfId="0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wrapText="1"/>
      <protection locked="0"/>
    </xf>
    <xf numFmtId="0" fontId="0" fillId="0" borderId="0" xfId="0" applyAlignment="1">
      <alignment horizontal="justify" wrapText="1"/>
    </xf>
    <xf numFmtId="0" fontId="11" fillId="2" borderId="0" xfId="0" applyFont="1" applyFill="1" applyBorder="1" applyAlignment="1" applyProtection="1">
      <alignment horizontal="justify" vertical="top" wrapText="1"/>
      <protection locked="0"/>
    </xf>
    <xf numFmtId="0" fontId="11" fillId="2" borderId="0" xfId="0" applyFont="1" applyFill="1" applyAlignment="1">
      <alignment horizontal="justify" wrapText="1"/>
    </xf>
    <xf numFmtId="0" fontId="11" fillId="2" borderId="0" xfId="0" applyFont="1" applyFill="1" applyAlignment="1" applyProtection="1">
      <alignment horizontal="justify" vertical="justify" wrapText="1"/>
      <protection locked="0"/>
    </xf>
    <xf numFmtId="0" fontId="0" fillId="2" borderId="0" xfId="0" applyFill="1" applyAlignment="1">
      <alignment horizontal="justify" vertical="justify" wrapText="1"/>
    </xf>
    <xf numFmtId="0" fontId="0" fillId="2" borderId="0" xfId="0" applyFill="1" applyAlignment="1">
      <alignment horizontal="justify" wrapText="1"/>
    </xf>
    <xf numFmtId="0" fontId="11" fillId="2" borderId="0" xfId="0" applyFont="1" applyFill="1" applyAlignment="1" applyProtection="1">
      <alignment horizontal="justify" wrapText="1"/>
      <protection locked="0"/>
    </xf>
    <xf numFmtId="0" fontId="0" fillId="2" borderId="0" xfId="0" applyFill="1" applyAlignment="1">
      <alignment vertical="justify" wrapText="1"/>
    </xf>
    <xf numFmtId="0" fontId="0" fillId="2" borderId="0" xfId="0" applyFill="1" applyAlignment="1">
      <alignment wrapText="1"/>
    </xf>
    <xf numFmtId="3" fontId="2" fillId="0" borderId="37" xfId="1" applyNumberFormat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3" fontId="2" fillId="0" borderId="14" xfId="1" applyNumberFormat="1" applyFont="1" applyBorder="1" applyAlignment="1">
      <alignment horizontal="center"/>
    </xf>
    <xf numFmtId="3" fontId="2" fillId="0" borderId="17" xfId="1" applyNumberFormat="1" applyFont="1" applyBorder="1" applyAlignment="1">
      <alignment horizontal="center"/>
    </xf>
    <xf numFmtId="3" fontId="2" fillId="0" borderId="20" xfId="1" applyNumberFormat="1" applyFont="1" applyBorder="1" applyAlignment="1">
      <alignment horizontal="center"/>
    </xf>
    <xf numFmtId="0" fontId="1" fillId="0" borderId="2" xfId="1" applyBorder="1" applyAlignment="1">
      <alignment horizontal="center" shrinkToFit="1"/>
    </xf>
    <xf numFmtId="0" fontId="0" fillId="0" borderId="76" xfId="0" applyBorder="1" applyAlignment="1">
      <alignment horizontal="center" shrinkToFit="1"/>
    </xf>
    <xf numFmtId="49" fontId="1" fillId="0" borderId="0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0" fontId="11" fillId="0" borderId="0" xfId="2" applyFont="1" applyAlignment="1" applyProtection="1">
      <alignment horizontal="justify" vertical="top" wrapText="1"/>
      <protection locked="0"/>
    </xf>
    <xf numFmtId="0" fontId="6" fillId="0" borderId="0" xfId="1" applyFont="1" applyAlignment="1">
      <alignment horizontal="right"/>
    </xf>
    <xf numFmtId="3" fontId="2" fillId="0" borderId="8" xfId="1" applyNumberFormat="1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3" fontId="2" fillId="0" borderId="38" xfId="1" applyNumberFormat="1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</cellXfs>
  <cellStyles count="3">
    <cellStyle name="Normální" xfId="0" builtinId="0"/>
    <cellStyle name="Normální 2" xfId="1"/>
    <cellStyle name="normální_Zdravotnictví-návrh rozp.2005-po opr.2.11.2004" xfId="2"/>
  </cellStyles>
  <dxfs count="1"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tabSelected="1" zoomScaleNormal="100" workbookViewId="0">
      <selection activeCell="P1" sqref="P1:X1048576"/>
    </sheetView>
  </sheetViews>
  <sheetFormatPr defaultRowHeight="12.75" x14ac:dyDescent="0.2"/>
  <cols>
    <col min="1" max="1" width="0.140625" style="55" customWidth="1"/>
    <col min="2" max="2" width="39.7109375" style="55" customWidth="1"/>
    <col min="3" max="14" width="12.7109375" style="55" customWidth="1"/>
    <col min="15" max="15" width="9.140625" style="55"/>
    <col min="16" max="16" width="11.42578125" style="55" hidden="1" customWidth="1"/>
    <col min="17" max="17" width="10" style="55" hidden="1" customWidth="1"/>
    <col min="18" max="18" width="0" style="55" hidden="1" customWidth="1"/>
    <col min="19" max="19" width="12.28515625" style="55" hidden="1" customWidth="1"/>
    <col min="20" max="20" width="10.42578125" style="55" hidden="1" customWidth="1"/>
    <col min="21" max="21" width="0" style="55" hidden="1" customWidth="1"/>
    <col min="22" max="22" width="12.28515625" style="55" hidden="1" customWidth="1"/>
    <col min="23" max="24" width="0" style="55" hidden="1" customWidth="1"/>
    <col min="25" max="16384" width="9.140625" style="55"/>
  </cols>
  <sheetData>
    <row r="1" spans="1:24" x14ac:dyDescent="0.2">
      <c r="F1"/>
      <c r="G1"/>
      <c r="H1" s="640"/>
      <c r="I1" s="640"/>
      <c r="J1" s="641"/>
      <c r="K1" s="635"/>
    </row>
    <row r="2" spans="1:24" ht="20.25" x14ac:dyDescent="0.3">
      <c r="B2" s="85" t="s">
        <v>194</v>
      </c>
      <c r="C2" s="85"/>
      <c r="D2" s="85"/>
      <c r="E2" s="85"/>
      <c r="F2" s="349"/>
      <c r="G2"/>
      <c r="H2" s="640"/>
      <c r="I2" s="640"/>
      <c r="J2" s="642"/>
      <c r="K2" s="635"/>
      <c r="L2" s="85"/>
      <c r="M2" s="180"/>
      <c r="N2" s="181" t="s">
        <v>193</v>
      </c>
    </row>
    <row r="3" spans="1:24" ht="15.75" x14ac:dyDescent="0.25">
      <c r="B3" s="186" t="s">
        <v>609</v>
      </c>
      <c r="C3" s="186"/>
      <c r="D3" s="186"/>
      <c r="E3" s="186"/>
      <c r="F3" s="349"/>
      <c r="G3"/>
      <c r="H3"/>
      <c r="I3" s="282"/>
      <c r="J3" s="282"/>
      <c r="K3" s="355"/>
      <c r="L3" s="186"/>
      <c r="M3" s="180"/>
      <c r="N3" s="180"/>
    </row>
    <row r="4" spans="1:24" ht="15.75" x14ac:dyDescent="0.25">
      <c r="B4" s="186"/>
      <c r="C4" s="186"/>
      <c r="D4" s="186"/>
      <c r="E4" s="186"/>
      <c r="F4" s="349"/>
      <c r="G4"/>
      <c r="H4"/>
      <c r="I4" s="282"/>
      <c r="J4" s="282"/>
      <c r="K4" s="355"/>
      <c r="L4" s="186"/>
      <c r="M4" s="180"/>
      <c r="N4" s="180"/>
    </row>
    <row r="5" spans="1:24" x14ac:dyDescent="0.2">
      <c r="F5" s="349"/>
      <c r="G5"/>
      <c r="H5"/>
      <c r="I5" s="282"/>
      <c r="J5" s="282"/>
      <c r="K5" s="355"/>
      <c r="L5" s="636"/>
      <c r="M5" s="636"/>
      <c r="N5" s="636"/>
    </row>
    <row r="6" spans="1:24" ht="13.5" thickBot="1" x14ac:dyDescent="0.25">
      <c r="F6" s="348"/>
      <c r="G6" s="348"/>
      <c r="H6" s="348"/>
      <c r="I6" s="350"/>
      <c r="J6" s="350"/>
      <c r="K6" s="356"/>
      <c r="L6" s="161"/>
      <c r="N6" s="81" t="s">
        <v>5</v>
      </c>
    </row>
    <row r="7" spans="1:24" ht="26.1" customHeight="1" thickTop="1" x14ac:dyDescent="0.2">
      <c r="A7" s="333"/>
      <c r="B7" s="334"/>
      <c r="C7" s="637" t="s">
        <v>6</v>
      </c>
      <c r="D7" s="638"/>
      <c r="E7" s="638"/>
      <c r="F7" s="637" t="s">
        <v>81</v>
      </c>
      <c r="G7" s="638"/>
      <c r="H7" s="638"/>
      <c r="I7" s="637" t="s">
        <v>7</v>
      </c>
      <c r="J7" s="638"/>
      <c r="K7" s="638"/>
      <c r="L7" s="637" t="s">
        <v>8</v>
      </c>
      <c r="M7" s="638"/>
      <c r="N7" s="639"/>
      <c r="P7" s="646" t="s">
        <v>621</v>
      </c>
      <c r="Q7" s="644"/>
      <c r="R7" s="644"/>
      <c r="S7" s="643" t="s">
        <v>622</v>
      </c>
      <c r="T7" s="644"/>
      <c r="U7" s="645"/>
      <c r="V7" s="643" t="s">
        <v>623</v>
      </c>
      <c r="W7" s="644"/>
      <c r="X7" s="645"/>
    </row>
    <row r="8" spans="1:24" x14ac:dyDescent="0.2">
      <c r="A8" s="335"/>
      <c r="B8" s="629" t="s">
        <v>71</v>
      </c>
      <c r="C8" s="631" t="s">
        <v>192</v>
      </c>
      <c r="D8" s="626" t="s">
        <v>12</v>
      </c>
      <c r="E8" s="627"/>
      <c r="F8" s="631" t="s">
        <v>192</v>
      </c>
      <c r="G8" s="626" t="s">
        <v>12</v>
      </c>
      <c r="H8" s="627"/>
      <c r="I8" s="631" t="s">
        <v>192</v>
      </c>
      <c r="J8" s="626" t="s">
        <v>12</v>
      </c>
      <c r="K8" s="627"/>
      <c r="L8" s="633" t="s">
        <v>192</v>
      </c>
      <c r="M8" s="626" t="s">
        <v>12</v>
      </c>
      <c r="N8" s="628"/>
      <c r="P8" s="647" t="s">
        <v>192</v>
      </c>
      <c r="Q8" s="626" t="s">
        <v>12</v>
      </c>
      <c r="R8" s="627"/>
      <c r="S8" s="631" t="s">
        <v>192</v>
      </c>
      <c r="T8" s="626" t="s">
        <v>12</v>
      </c>
      <c r="U8" s="628"/>
      <c r="V8" s="631" t="s">
        <v>192</v>
      </c>
      <c r="W8" s="626" t="s">
        <v>12</v>
      </c>
      <c r="X8" s="628"/>
    </row>
    <row r="9" spans="1:24" ht="64.5" thickBot="1" x14ac:dyDescent="0.25">
      <c r="A9" s="335"/>
      <c r="B9" s="630"/>
      <c r="C9" s="632"/>
      <c r="D9" s="185" t="s">
        <v>14</v>
      </c>
      <c r="E9" s="184" t="s">
        <v>195</v>
      </c>
      <c r="F9" s="632"/>
      <c r="G9" s="185" t="s">
        <v>14</v>
      </c>
      <c r="H9" s="184" t="s">
        <v>195</v>
      </c>
      <c r="I9" s="632"/>
      <c r="J9" s="185" t="s">
        <v>14</v>
      </c>
      <c r="K9" s="184" t="s">
        <v>195</v>
      </c>
      <c r="L9" s="634"/>
      <c r="M9" s="185" t="s">
        <v>14</v>
      </c>
      <c r="N9" s="336" t="s">
        <v>195</v>
      </c>
      <c r="P9" s="648"/>
      <c r="Q9" s="185" t="s">
        <v>14</v>
      </c>
      <c r="R9" s="184" t="s">
        <v>195</v>
      </c>
      <c r="S9" s="632"/>
      <c r="T9" s="185" t="s">
        <v>14</v>
      </c>
      <c r="U9" s="336" t="s">
        <v>195</v>
      </c>
      <c r="V9" s="632"/>
      <c r="W9" s="185" t="s">
        <v>14</v>
      </c>
      <c r="X9" s="336" t="s">
        <v>195</v>
      </c>
    </row>
    <row r="10" spans="1:24" ht="14.25" thickTop="1" thickBot="1" x14ac:dyDescent="0.25">
      <c r="A10" s="335"/>
      <c r="B10" s="76"/>
      <c r="C10" s="75" t="s">
        <v>67</v>
      </c>
      <c r="D10" s="74" t="s">
        <v>66</v>
      </c>
      <c r="E10" s="74" t="s">
        <v>65</v>
      </c>
      <c r="F10" s="75" t="s">
        <v>64</v>
      </c>
      <c r="G10" s="74" t="s">
        <v>63</v>
      </c>
      <c r="H10" s="74" t="s">
        <v>62</v>
      </c>
      <c r="I10" s="75" t="s">
        <v>61</v>
      </c>
      <c r="J10" s="74" t="s">
        <v>60</v>
      </c>
      <c r="K10" s="74" t="s">
        <v>59</v>
      </c>
      <c r="L10" s="75" t="s">
        <v>58</v>
      </c>
      <c r="M10" s="74" t="s">
        <v>57</v>
      </c>
      <c r="N10" s="337" t="s">
        <v>56</v>
      </c>
      <c r="P10" s="620" t="s">
        <v>61</v>
      </c>
      <c r="Q10" s="74" t="s">
        <v>60</v>
      </c>
      <c r="R10" s="74" t="s">
        <v>59</v>
      </c>
      <c r="S10" s="75" t="s">
        <v>61</v>
      </c>
      <c r="T10" s="74" t="s">
        <v>60</v>
      </c>
      <c r="U10" s="337" t="s">
        <v>59</v>
      </c>
      <c r="V10" s="75" t="s">
        <v>61</v>
      </c>
      <c r="W10" s="74" t="s">
        <v>60</v>
      </c>
      <c r="X10" s="337" t="s">
        <v>59</v>
      </c>
    </row>
    <row r="11" spans="1:24" ht="15.95" customHeight="1" x14ac:dyDescent="0.25">
      <c r="A11" s="335"/>
      <c r="B11" s="105" t="s">
        <v>191</v>
      </c>
      <c r="C11" s="106">
        <f t="shared" ref="C11:C23" si="0">D11+E11</f>
        <v>409480</v>
      </c>
      <c r="D11" s="178">
        <f>D12+D17</f>
        <v>329394</v>
      </c>
      <c r="E11" s="178">
        <f>E12+E17</f>
        <v>80086</v>
      </c>
      <c r="F11" s="106">
        <f t="shared" ref="F11:F23" si="1">G11+H11</f>
        <v>410052</v>
      </c>
      <c r="G11" s="178">
        <f>G12+G17</f>
        <v>329966</v>
      </c>
      <c r="H11" s="178">
        <f>H12+H17</f>
        <v>80086</v>
      </c>
      <c r="I11" s="106">
        <f t="shared" ref="I11:I23" si="2">J11+K11</f>
        <v>407886</v>
      </c>
      <c r="J11" s="178">
        <f>J12+J17</f>
        <v>328731</v>
      </c>
      <c r="K11" s="178">
        <f>K12+K17</f>
        <v>79155</v>
      </c>
      <c r="L11" s="106">
        <f t="shared" ref="L11:L20" si="3">M11+N11</f>
        <v>-1594</v>
      </c>
      <c r="M11" s="178">
        <f>M12+M17</f>
        <v>-663</v>
      </c>
      <c r="N11" s="338">
        <f>N12+N17</f>
        <v>-931</v>
      </c>
      <c r="P11" s="621">
        <f t="shared" ref="P11:P20" si="4">Q11+R11</f>
        <v>409386</v>
      </c>
      <c r="Q11" s="178">
        <f>Q12+Q17</f>
        <v>330231</v>
      </c>
      <c r="R11" s="178">
        <f>R12+R17</f>
        <v>79155</v>
      </c>
      <c r="S11" s="106">
        <f t="shared" ref="S11:S20" si="5">T11+U11</f>
        <v>407886</v>
      </c>
      <c r="T11" s="178">
        <f>T12+T17</f>
        <v>328731</v>
      </c>
      <c r="U11" s="338">
        <f>U12+U17</f>
        <v>79155</v>
      </c>
      <c r="V11" s="106">
        <f t="shared" ref="V11:V20" si="6">W11+X11</f>
        <v>-1500</v>
      </c>
      <c r="W11" s="178">
        <f>W12+W17</f>
        <v>-1500</v>
      </c>
      <c r="X11" s="338">
        <f>X12+X17</f>
        <v>0</v>
      </c>
    </row>
    <row r="12" spans="1:24" ht="15.95" customHeight="1" x14ac:dyDescent="0.25">
      <c r="A12" s="335"/>
      <c r="B12" s="67" t="s">
        <v>184</v>
      </c>
      <c r="C12" s="65">
        <f t="shared" si="0"/>
        <v>408867</v>
      </c>
      <c r="D12" s="66">
        <f>D13+D14+D15+D16</f>
        <v>328781</v>
      </c>
      <c r="E12" s="66">
        <f>E13+E14+E15+E16</f>
        <v>80086</v>
      </c>
      <c r="F12" s="65">
        <f t="shared" si="1"/>
        <v>409439</v>
      </c>
      <c r="G12" s="66">
        <f>G13+G14+G15+G16</f>
        <v>329353</v>
      </c>
      <c r="H12" s="66">
        <f>H13+H14+H15+H16</f>
        <v>80086</v>
      </c>
      <c r="I12" s="65">
        <f t="shared" si="2"/>
        <v>407367</v>
      </c>
      <c r="J12" s="66">
        <f>J13+J14+J15+J16</f>
        <v>328212</v>
      </c>
      <c r="K12" s="66">
        <f>K13+K14+K15+K16</f>
        <v>79155</v>
      </c>
      <c r="L12" s="65">
        <f t="shared" si="3"/>
        <v>-1500</v>
      </c>
      <c r="M12" s="66">
        <f>M13+M14+M15+M16</f>
        <v>-569</v>
      </c>
      <c r="N12" s="339">
        <f>N13+N14+N15+N16</f>
        <v>-931</v>
      </c>
      <c r="P12" s="622">
        <f t="shared" si="4"/>
        <v>408867</v>
      </c>
      <c r="Q12" s="66">
        <f>Q13+Q14+Q15+Q16</f>
        <v>329712</v>
      </c>
      <c r="R12" s="66">
        <f>R13+R14+R15+R16</f>
        <v>79155</v>
      </c>
      <c r="S12" s="65">
        <f t="shared" si="5"/>
        <v>407367</v>
      </c>
      <c r="T12" s="66">
        <f>T13+T14+T15+T16</f>
        <v>328212</v>
      </c>
      <c r="U12" s="339">
        <f>U13+U14+U15+U16</f>
        <v>79155</v>
      </c>
      <c r="V12" s="65">
        <f t="shared" si="6"/>
        <v>-1500</v>
      </c>
      <c r="W12" s="66">
        <f>W13+W14+W15+W16</f>
        <v>-1500</v>
      </c>
      <c r="X12" s="339">
        <f>X13+X14+X15+X16</f>
        <v>0</v>
      </c>
    </row>
    <row r="13" spans="1:24" ht="15.95" customHeight="1" x14ac:dyDescent="0.2">
      <c r="A13" s="335"/>
      <c r="B13" s="72" t="s">
        <v>183</v>
      </c>
      <c r="C13" s="176">
        <f t="shared" si="0"/>
        <v>406589</v>
      </c>
      <c r="D13" s="177">
        <f>'celkem ORJ - 10'!D12</f>
        <v>326503</v>
      </c>
      <c r="E13" s="177">
        <f>'celkem ORJ - 10'!D14</f>
        <v>80086</v>
      </c>
      <c r="F13" s="176">
        <f t="shared" si="1"/>
        <v>408301</v>
      </c>
      <c r="G13" s="177">
        <f>'celkem ORJ - 10'!G12</f>
        <v>328215</v>
      </c>
      <c r="H13" s="177">
        <f>'celkem ORJ - 10'!G14</f>
        <v>80086</v>
      </c>
      <c r="I13" s="176">
        <f t="shared" si="2"/>
        <v>404741</v>
      </c>
      <c r="J13" s="177">
        <f>'celkem ORJ - 10'!J12</f>
        <v>325586</v>
      </c>
      <c r="K13" s="177">
        <f>'celkem ORJ - 10'!J14</f>
        <v>79155</v>
      </c>
      <c r="L13" s="176">
        <f t="shared" si="3"/>
        <v>-1848</v>
      </c>
      <c r="M13" s="177">
        <f t="shared" ref="M13:N17" si="7">J13-D13</f>
        <v>-917</v>
      </c>
      <c r="N13" s="340">
        <f t="shared" si="7"/>
        <v>-931</v>
      </c>
      <c r="P13" s="623">
        <f t="shared" si="4"/>
        <v>406241</v>
      </c>
      <c r="Q13" s="177">
        <v>327086</v>
      </c>
      <c r="R13" s="177">
        <v>79155</v>
      </c>
      <c r="S13" s="176">
        <f t="shared" si="5"/>
        <v>404741</v>
      </c>
      <c r="T13" s="177">
        <f>J13</f>
        <v>325586</v>
      </c>
      <c r="U13" s="340">
        <f>K13</f>
        <v>79155</v>
      </c>
      <c r="V13" s="176">
        <f t="shared" si="6"/>
        <v>-1500</v>
      </c>
      <c r="W13" s="177">
        <f>T13-Q13</f>
        <v>-1500</v>
      </c>
      <c r="X13" s="340">
        <f>U13-R13</f>
        <v>0</v>
      </c>
    </row>
    <row r="14" spans="1:24" ht="15.95" customHeight="1" x14ac:dyDescent="0.2">
      <c r="A14" s="335"/>
      <c r="B14" s="72" t="s">
        <v>182</v>
      </c>
      <c r="C14" s="176">
        <f t="shared" si="0"/>
        <v>778</v>
      </c>
      <c r="D14" s="177">
        <f>'celkem ORJ - 10'!D13</f>
        <v>778</v>
      </c>
      <c r="E14" s="177"/>
      <c r="F14" s="176">
        <f t="shared" si="1"/>
        <v>778</v>
      </c>
      <c r="G14" s="177">
        <f>'celkem ORJ - 10'!G13</f>
        <v>778</v>
      </c>
      <c r="H14" s="177"/>
      <c r="I14" s="176">
        <f t="shared" si="2"/>
        <v>809</v>
      </c>
      <c r="J14" s="177">
        <f>'celkem ORJ - 10'!J13</f>
        <v>809</v>
      </c>
      <c r="K14" s="177"/>
      <c r="L14" s="176">
        <f t="shared" si="3"/>
        <v>31</v>
      </c>
      <c r="M14" s="177">
        <f t="shared" si="7"/>
        <v>31</v>
      </c>
      <c r="N14" s="340">
        <f t="shared" si="7"/>
        <v>0</v>
      </c>
      <c r="P14" s="623">
        <f t="shared" si="4"/>
        <v>809</v>
      </c>
      <c r="Q14" s="177">
        <v>809</v>
      </c>
      <c r="R14" s="177"/>
      <c r="S14" s="176">
        <f t="shared" si="5"/>
        <v>809</v>
      </c>
      <c r="T14" s="177">
        <f t="shared" ref="T14:T16" si="8">J14</f>
        <v>809</v>
      </c>
      <c r="U14" s="340"/>
      <c r="V14" s="176">
        <f t="shared" si="6"/>
        <v>0</v>
      </c>
      <c r="W14" s="177">
        <f t="shared" ref="W14:W16" si="9">T14-Q14</f>
        <v>0</v>
      </c>
      <c r="X14" s="340"/>
    </row>
    <row r="15" spans="1:24" ht="15.95" customHeight="1" x14ac:dyDescent="0.2">
      <c r="A15" s="335"/>
      <c r="B15" s="72" t="s">
        <v>181</v>
      </c>
      <c r="C15" s="176">
        <f t="shared" si="0"/>
        <v>1500</v>
      </c>
      <c r="D15" s="177">
        <f>'celkem ORJ - 10'!D15</f>
        <v>1500</v>
      </c>
      <c r="E15" s="177"/>
      <c r="F15" s="176">
        <f t="shared" si="1"/>
        <v>360</v>
      </c>
      <c r="G15" s="177">
        <f>'celkem ORJ - 10'!G15</f>
        <v>360</v>
      </c>
      <c r="H15" s="177"/>
      <c r="I15" s="176">
        <f t="shared" si="2"/>
        <v>886</v>
      </c>
      <c r="J15" s="177">
        <f>'celkem ORJ - 10'!J15</f>
        <v>886</v>
      </c>
      <c r="K15" s="177"/>
      <c r="L15" s="176">
        <f t="shared" si="3"/>
        <v>-614</v>
      </c>
      <c r="M15" s="177">
        <f t="shared" si="7"/>
        <v>-614</v>
      </c>
      <c r="N15" s="340">
        <f t="shared" si="7"/>
        <v>0</v>
      </c>
      <c r="P15" s="623">
        <f t="shared" si="4"/>
        <v>886</v>
      </c>
      <c r="Q15" s="177">
        <v>886</v>
      </c>
      <c r="R15" s="177"/>
      <c r="S15" s="176">
        <f t="shared" si="5"/>
        <v>886</v>
      </c>
      <c r="T15" s="177">
        <f t="shared" si="8"/>
        <v>886</v>
      </c>
      <c r="U15" s="340"/>
      <c r="V15" s="176">
        <f t="shared" si="6"/>
        <v>0</v>
      </c>
      <c r="W15" s="177">
        <f t="shared" si="9"/>
        <v>0</v>
      </c>
      <c r="X15" s="340"/>
    </row>
    <row r="16" spans="1:24" ht="15.95" customHeight="1" x14ac:dyDescent="0.2">
      <c r="A16" s="335"/>
      <c r="B16" s="72" t="s">
        <v>190</v>
      </c>
      <c r="C16" s="176">
        <f t="shared" si="0"/>
        <v>0</v>
      </c>
      <c r="D16" s="177">
        <f>'celkem ORJ - 10'!D16</f>
        <v>0</v>
      </c>
      <c r="E16" s="177"/>
      <c r="F16" s="176">
        <f t="shared" si="1"/>
        <v>0</v>
      </c>
      <c r="G16" s="177">
        <f>'celkem ORJ - 10'!G16</f>
        <v>0</v>
      </c>
      <c r="H16" s="177"/>
      <c r="I16" s="176">
        <f t="shared" si="2"/>
        <v>931</v>
      </c>
      <c r="J16" s="177">
        <f>'celkem ORJ - 10'!J16</f>
        <v>931</v>
      </c>
      <c r="K16" s="177"/>
      <c r="L16" s="176">
        <f t="shared" si="3"/>
        <v>931</v>
      </c>
      <c r="M16" s="177">
        <f t="shared" si="7"/>
        <v>931</v>
      </c>
      <c r="N16" s="340">
        <f t="shared" si="7"/>
        <v>0</v>
      </c>
      <c r="P16" s="623">
        <f t="shared" si="4"/>
        <v>931</v>
      </c>
      <c r="Q16" s="177">
        <v>931</v>
      </c>
      <c r="R16" s="177"/>
      <c r="S16" s="176">
        <f t="shared" si="5"/>
        <v>931</v>
      </c>
      <c r="T16" s="177">
        <f t="shared" si="8"/>
        <v>931</v>
      </c>
      <c r="U16" s="340"/>
      <c r="V16" s="176">
        <f t="shared" si="6"/>
        <v>0</v>
      </c>
      <c r="W16" s="177">
        <f t="shared" si="9"/>
        <v>0</v>
      </c>
      <c r="X16" s="340"/>
    </row>
    <row r="17" spans="1:24" ht="15.95" customHeight="1" thickBot="1" x14ac:dyDescent="0.3">
      <c r="A17" s="335"/>
      <c r="B17" s="67" t="s">
        <v>180</v>
      </c>
      <c r="C17" s="65">
        <f t="shared" si="0"/>
        <v>613</v>
      </c>
      <c r="D17" s="66">
        <f>'celkem ORJ - 10'!D19</f>
        <v>613</v>
      </c>
      <c r="E17" s="66"/>
      <c r="F17" s="65">
        <f t="shared" si="1"/>
        <v>613</v>
      </c>
      <c r="G17" s="66">
        <f>'celkem ORJ - 10'!G19</f>
        <v>613</v>
      </c>
      <c r="H17" s="66"/>
      <c r="I17" s="65">
        <f t="shared" si="2"/>
        <v>519</v>
      </c>
      <c r="J17" s="66">
        <f>'celkem ORJ - 10'!J19</f>
        <v>519</v>
      </c>
      <c r="K17" s="66"/>
      <c r="L17" s="68">
        <f t="shared" si="3"/>
        <v>-94</v>
      </c>
      <c r="M17" s="182">
        <f t="shared" si="7"/>
        <v>-94</v>
      </c>
      <c r="N17" s="341">
        <f t="shared" si="7"/>
        <v>0</v>
      </c>
      <c r="P17" s="622">
        <f t="shared" si="4"/>
        <v>519</v>
      </c>
      <c r="Q17" s="66">
        <v>519</v>
      </c>
      <c r="R17" s="66"/>
      <c r="S17" s="65">
        <f t="shared" si="5"/>
        <v>519</v>
      </c>
      <c r="T17" s="66">
        <f>J17</f>
        <v>519</v>
      </c>
      <c r="U17" s="339"/>
      <c r="V17" s="65">
        <f t="shared" si="6"/>
        <v>0</v>
      </c>
      <c r="W17" s="66">
        <f>T17-Q17</f>
        <v>0</v>
      </c>
      <c r="X17" s="339"/>
    </row>
    <row r="18" spans="1:24" ht="15.95" customHeight="1" x14ac:dyDescent="0.25">
      <c r="A18" s="335"/>
      <c r="B18" s="105" t="s">
        <v>189</v>
      </c>
      <c r="C18" s="106">
        <f t="shared" si="0"/>
        <v>181500</v>
      </c>
      <c r="D18" s="178">
        <f>SUM(D19:D20)</f>
        <v>156608</v>
      </c>
      <c r="E18" s="178">
        <f>SUM(E19:E20)</f>
        <v>24892</v>
      </c>
      <c r="F18" s="106">
        <f t="shared" si="1"/>
        <v>211500</v>
      </c>
      <c r="G18" s="178">
        <f>SUM(G19:G20)</f>
        <v>186608</v>
      </c>
      <c r="H18" s="178">
        <f>SUM(H19:H20)</f>
        <v>24892</v>
      </c>
      <c r="I18" s="106">
        <f t="shared" si="2"/>
        <v>184254</v>
      </c>
      <c r="J18" s="178">
        <f>SUM(J19:J20)</f>
        <v>156608</v>
      </c>
      <c r="K18" s="178">
        <f>SUM(K19:K20)</f>
        <v>27646</v>
      </c>
      <c r="L18" s="106">
        <f t="shared" si="3"/>
        <v>2754</v>
      </c>
      <c r="M18" s="178">
        <f>SUM(M19:M20)</f>
        <v>0</v>
      </c>
      <c r="N18" s="338">
        <f>SUM(N19:N20)</f>
        <v>2754</v>
      </c>
      <c r="P18" s="621">
        <f t="shared" si="4"/>
        <v>206032</v>
      </c>
      <c r="Q18" s="178">
        <f>SUM(Q19:Q20)</f>
        <v>178386</v>
      </c>
      <c r="R18" s="178">
        <f>SUM(R19:R20)</f>
        <v>27646</v>
      </c>
      <c r="S18" s="106">
        <f t="shared" si="5"/>
        <v>184254</v>
      </c>
      <c r="T18" s="178">
        <f>SUM(T19:T20)</f>
        <v>156608</v>
      </c>
      <c r="U18" s="338">
        <f>SUM(U19:U20)</f>
        <v>27646</v>
      </c>
      <c r="V18" s="106">
        <f t="shared" si="6"/>
        <v>-21778</v>
      </c>
      <c r="W18" s="178">
        <f>SUM(W19:W20)</f>
        <v>-21778</v>
      </c>
      <c r="X18" s="338">
        <f>SUM(X19:X20)</f>
        <v>0</v>
      </c>
    </row>
    <row r="19" spans="1:24" ht="15.95" customHeight="1" x14ac:dyDescent="0.2">
      <c r="A19" s="335"/>
      <c r="B19" s="72" t="s">
        <v>183</v>
      </c>
      <c r="C19" s="176">
        <f t="shared" si="0"/>
        <v>158386</v>
      </c>
      <c r="D19" s="177">
        <f>'Celkem ORJ - 11'!C12</f>
        <v>133494</v>
      </c>
      <c r="E19" s="177">
        <f>'Celkem ORJ - 11'!C14</f>
        <v>24892</v>
      </c>
      <c r="F19" s="176">
        <f t="shared" si="1"/>
        <v>175198</v>
      </c>
      <c r="G19" s="177">
        <f>'Celkem ORJ - 11'!F12</f>
        <v>150306</v>
      </c>
      <c r="H19" s="177">
        <f>'Celkem ORJ - 11'!F14</f>
        <v>24892</v>
      </c>
      <c r="I19" s="176">
        <f t="shared" si="2"/>
        <v>177254</v>
      </c>
      <c r="J19" s="177">
        <f>'Celkem ORJ - 11'!I12</f>
        <v>149608</v>
      </c>
      <c r="K19" s="177">
        <f>'Celkem ORJ - 11'!I14</f>
        <v>27646</v>
      </c>
      <c r="L19" s="176">
        <f t="shared" si="3"/>
        <v>18868</v>
      </c>
      <c r="M19" s="177">
        <f>J19-D19</f>
        <v>16114</v>
      </c>
      <c r="N19" s="340">
        <f>K19-E19</f>
        <v>2754</v>
      </c>
      <c r="P19" s="623">
        <f t="shared" si="4"/>
        <v>199032</v>
      </c>
      <c r="Q19" s="177">
        <v>171386</v>
      </c>
      <c r="R19" s="177">
        <v>27646</v>
      </c>
      <c r="S19" s="176">
        <f t="shared" si="5"/>
        <v>177254</v>
      </c>
      <c r="T19" s="177">
        <f>J19</f>
        <v>149608</v>
      </c>
      <c r="U19" s="340">
        <f>K19</f>
        <v>27646</v>
      </c>
      <c r="V19" s="176">
        <f t="shared" si="6"/>
        <v>-21778</v>
      </c>
      <c r="W19" s="177">
        <f>T19-Q19</f>
        <v>-21778</v>
      </c>
      <c r="X19" s="340">
        <f>U19-R19</f>
        <v>0</v>
      </c>
    </row>
    <row r="20" spans="1:24" ht="15.95" customHeight="1" thickBot="1" x14ac:dyDescent="0.25">
      <c r="A20" s="335"/>
      <c r="B20" s="72" t="s">
        <v>181</v>
      </c>
      <c r="C20" s="176">
        <f t="shared" si="0"/>
        <v>23114</v>
      </c>
      <c r="D20" s="177">
        <f>'Celkem ORJ - 11'!C15</f>
        <v>23114</v>
      </c>
      <c r="E20" s="177"/>
      <c r="F20" s="176">
        <f t="shared" si="1"/>
        <v>36302</v>
      </c>
      <c r="G20" s="177">
        <f>'Celkem ORJ - 11'!F15</f>
        <v>36302</v>
      </c>
      <c r="H20" s="177"/>
      <c r="I20" s="176">
        <f t="shared" si="2"/>
        <v>7000</v>
      </c>
      <c r="J20" s="177">
        <f>'Celkem ORJ - 11'!I15</f>
        <v>7000</v>
      </c>
      <c r="K20" s="177"/>
      <c r="L20" s="176">
        <f t="shared" si="3"/>
        <v>-16114</v>
      </c>
      <c r="M20" s="177">
        <f>J20-D20</f>
        <v>-16114</v>
      </c>
      <c r="N20" s="340">
        <f>K20-E20</f>
        <v>0</v>
      </c>
      <c r="P20" s="623">
        <f t="shared" si="4"/>
        <v>7000</v>
      </c>
      <c r="Q20" s="177">
        <v>7000</v>
      </c>
      <c r="R20" s="177"/>
      <c r="S20" s="176">
        <f t="shared" si="5"/>
        <v>7000</v>
      </c>
      <c r="T20" s="177">
        <f>J20</f>
        <v>7000</v>
      </c>
      <c r="U20" s="340"/>
      <c r="V20" s="176">
        <f t="shared" si="6"/>
        <v>0</v>
      </c>
      <c r="W20" s="177">
        <f>T20-Q20</f>
        <v>0</v>
      </c>
      <c r="X20" s="340"/>
    </row>
    <row r="21" spans="1:24" ht="15.95" customHeight="1" x14ac:dyDescent="0.25">
      <c r="A21" s="335"/>
      <c r="B21" s="105" t="s">
        <v>188</v>
      </c>
      <c r="C21" s="106">
        <f>D21+E21</f>
        <v>490553</v>
      </c>
      <c r="D21" s="178">
        <f>D22+D23</f>
        <v>379553</v>
      </c>
      <c r="E21" s="178">
        <f>E22+E23</f>
        <v>111000</v>
      </c>
      <c r="F21" s="106">
        <f>G21+H21</f>
        <v>490686.66</v>
      </c>
      <c r="G21" s="178">
        <f>G22+G23</f>
        <v>379686.66</v>
      </c>
      <c r="H21" s="178">
        <f>H22+H23</f>
        <v>111000</v>
      </c>
      <c r="I21" s="106">
        <f>J21+K21</f>
        <v>523553</v>
      </c>
      <c r="J21" s="178">
        <f>J22+J23</f>
        <v>395553</v>
      </c>
      <c r="K21" s="178">
        <f>K22+K23</f>
        <v>128000</v>
      </c>
      <c r="L21" s="106">
        <f>M21+N21</f>
        <v>33000</v>
      </c>
      <c r="M21" s="178">
        <f>M22+M23</f>
        <v>16000</v>
      </c>
      <c r="N21" s="338">
        <f>N22+N23</f>
        <v>17000</v>
      </c>
      <c r="P21" s="621">
        <f>Q21+R21</f>
        <v>537671</v>
      </c>
      <c r="Q21" s="178">
        <f>Q22+Q23</f>
        <v>409505</v>
      </c>
      <c r="R21" s="178">
        <f>R22+R23</f>
        <v>128166</v>
      </c>
      <c r="S21" s="106">
        <f>T21+U21</f>
        <v>523553</v>
      </c>
      <c r="T21" s="178">
        <f>T22+T23</f>
        <v>395553</v>
      </c>
      <c r="U21" s="338">
        <f>U22+U23</f>
        <v>128000</v>
      </c>
      <c r="V21" s="106">
        <f>W21+X21</f>
        <v>-14118</v>
      </c>
      <c r="W21" s="178">
        <f>W22+W23</f>
        <v>-13952</v>
      </c>
      <c r="X21" s="338">
        <f>X22+X23</f>
        <v>-166</v>
      </c>
    </row>
    <row r="22" spans="1:24" ht="15.95" customHeight="1" x14ac:dyDescent="0.2">
      <c r="A22" s="335"/>
      <c r="B22" s="72" t="s">
        <v>183</v>
      </c>
      <c r="C22" s="176">
        <f t="shared" si="0"/>
        <v>490553</v>
      </c>
      <c r="D22" s="177">
        <f>'celkem ORJ - 12'!D12</f>
        <v>379553</v>
      </c>
      <c r="E22" s="177">
        <f>'celkem ORJ - 12'!D15</f>
        <v>111000</v>
      </c>
      <c r="F22" s="176">
        <f t="shared" si="1"/>
        <v>490686.66</v>
      </c>
      <c r="G22" s="177">
        <f>'celkem ORJ - 12'!G12</f>
        <v>379686.66</v>
      </c>
      <c r="H22" s="177">
        <f>'celkem ORJ - 12'!G15</f>
        <v>111000</v>
      </c>
      <c r="I22" s="176">
        <f t="shared" si="2"/>
        <v>521009</v>
      </c>
      <c r="J22" s="177">
        <f>'celkem ORJ - 12'!J12</f>
        <v>393009</v>
      </c>
      <c r="K22" s="177">
        <f>'celkem ORJ - 12'!J15</f>
        <v>128000</v>
      </c>
      <c r="L22" s="176">
        <f>M22+N22</f>
        <v>30456</v>
      </c>
      <c r="M22" s="177">
        <f>J22-D22</f>
        <v>13456</v>
      </c>
      <c r="N22" s="340">
        <f>K22-E22</f>
        <v>17000</v>
      </c>
      <c r="P22" s="623">
        <f t="shared" ref="P22:P23" si="10">Q22+R22</f>
        <v>532905</v>
      </c>
      <c r="Q22" s="177">
        <v>404739</v>
      </c>
      <c r="R22" s="177">
        <v>128166</v>
      </c>
      <c r="S22" s="176">
        <f t="shared" ref="S22:S23" si="11">T22+U22</f>
        <v>521009</v>
      </c>
      <c r="T22" s="177">
        <f>J22</f>
        <v>393009</v>
      </c>
      <c r="U22" s="340">
        <f>K22</f>
        <v>128000</v>
      </c>
      <c r="V22" s="176">
        <f t="shared" ref="V22:V23" si="12">W22+X22</f>
        <v>-11896</v>
      </c>
      <c r="W22" s="177">
        <f>T22-Q22</f>
        <v>-11730</v>
      </c>
      <c r="X22" s="340">
        <f>U22-R22</f>
        <v>-166</v>
      </c>
    </row>
    <row r="23" spans="1:24" ht="15.95" customHeight="1" thickBot="1" x14ac:dyDescent="0.25">
      <c r="A23" s="335"/>
      <c r="B23" s="72" t="s">
        <v>182</v>
      </c>
      <c r="C23" s="176">
        <f t="shared" si="0"/>
        <v>0</v>
      </c>
      <c r="D23" s="177">
        <f>'celkem ORJ - 12'!D14</f>
        <v>0</v>
      </c>
      <c r="E23" s="177"/>
      <c r="F23" s="176">
        <f t="shared" si="1"/>
        <v>0</v>
      </c>
      <c r="G23" s="177">
        <f>'celkem ORJ - 12'!G14</f>
        <v>0</v>
      </c>
      <c r="H23" s="177"/>
      <c r="I23" s="176">
        <f t="shared" si="2"/>
        <v>2544</v>
      </c>
      <c r="J23" s="177">
        <f>'celkem ORJ - 12'!J14</f>
        <v>2544</v>
      </c>
      <c r="K23" s="177"/>
      <c r="L23" s="176">
        <f>M23+N23</f>
        <v>2544</v>
      </c>
      <c r="M23" s="177">
        <f>J23-D23</f>
        <v>2544</v>
      </c>
      <c r="N23" s="340">
        <f>K23-E23</f>
        <v>0</v>
      </c>
      <c r="P23" s="623">
        <f t="shared" si="10"/>
        <v>4766</v>
      </c>
      <c r="Q23" s="177">
        <v>4766</v>
      </c>
      <c r="R23" s="177"/>
      <c r="S23" s="176">
        <f t="shared" si="11"/>
        <v>2544</v>
      </c>
      <c r="T23" s="177">
        <f>J23</f>
        <v>2544</v>
      </c>
      <c r="U23" s="340"/>
      <c r="V23" s="176">
        <f t="shared" si="12"/>
        <v>-2222</v>
      </c>
      <c r="W23" s="177">
        <f>T23-Q23</f>
        <v>-2222</v>
      </c>
      <c r="X23" s="340"/>
    </row>
    <row r="24" spans="1:24" ht="15.95" customHeight="1" x14ac:dyDescent="0.25">
      <c r="A24" s="335"/>
      <c r="B24" s="105" t="s">
        <v>0</v>
      </c>
      <c r="C24" s="106">
        <f t="shared" ref="C24:N24" si="13">C25+C32</f>
        <v>125432</v>
      </c>
      <c r="D24" s="178">
        <f t="shared" si="13"/>
        <v>115227</v>
      </c>
      <c r="E24" s="178">
        <f t="shared" si="13"/>
        <v>10205</v>
      </c>
      <c r="F24" s="106">
        <f t="shared" si="13"/>
        <v>126012</v>
      </c>
      <c r="G24" s="178">
        <f t="shared" si="13"/>
        <v>115807</v>
      </c>
      <c r="H24" s="178">
        <f t="shared" si="13"/>
        <v>10205</v>
      </c>
      <c r="I24" s="106">
        <f t="shared" si="13"/>
        <v>128681</v>
      </c>
      <c r="J24" s="178">
        <f t="shared" si="13"/>
        <v>116192</v>
      </c>
      <c r="K24" s="178">
        <f t="shared" si="13"/>
        <v>12489</v>
      </c>
      <c r="L24" s="106">
        <f t="shared" si="13"/>
        <v>3249</v>
      </c>
      <c r="M24" s="178">
        <f t="shared" si="13"/>
        <v>965</v>
      </c>
      <c r="N24" s="338">
        <f t="shared" si="13"/>
        <v>2284</v>
      </c>
      <c r="P24" s="621">
        <f t="shared" ref="P24:R24" si="14">P25+P32</f>
        <v>130281</v>
      </c>
      <c r="Q24" s="178">
        <f t="shared" si="14"/>
        <v>117792</v>
      </c>
      <c r="R24" s="178">
        <f t="shared" si="14"/>
        <v>12489</v>
      </c>
      <c r="S24" s="106">
        <f t="shared" ref="S24:U24" si="15">S25+S32</f>
        <v>128681</v>
      </c>
      <c r="T24" s="178">
        <f t="shared" si="15"/>
        <v>116192</v>
      </c>
      <c r="U24" s="338">
        <f t="shared" si="15"/>
        <v>12489</v>
      </c>
      <c r="V24" s="106">
        <f t="shared" ref="V24:X24" si="16">V25+V32</f>
        <v>-1600</v>
      </c>
      <c r="W24" s="178">
        <f t="shared" si="16"/>
        <v>-1600</v>
      </c>
      <c r="X24" s="338">
        <f t="shared" si="16"/>
        <v>0</v>
      </c>
    </row>
    <row r="25" spans="1:24" ht="15.95" customHeight="1" x14ac:dyDescent="0.25">
      <c r="A25" s="335"/>
      <c r="B25" s="67" t="s">
        <v>184</v>
      </c>
      <c r="C25" s="65">
        <f t="shared" ref="C25:C38" si="17">D25+E25</f>
        <v>123851</v>
      </c>
      <c r="D25" s="66">
        <f>SUM(D26:D31)</f>
        <v>113646</v>
      </c>
      <c r="E25" s="66">
        <f>SUM(E26:E31)</f>
        <v>10205</v>
      </c>
      <c r="F25" s="65">
        <f t="shared" ref="F25:F38" si="18">G25+H25</f>
        <v>124431</v>
      </c>
      <c r="G25" s="66">
        <f>SUM(G26:G31)</f>
        <v>114226</v>
      </c>
      <c r="H25" s="66">
        <f>SUM(H26:H31)</f>
        <v>10205</v>
      </c>
      <c r="I25" s="65">
        <f t="shared" ref="I25:I38" si="19">J25+K25</f>
        <v>127085</v>
      </c>
      <c r="J25" s="66">
        <f>SUM(J26:J31)</f>
        <v>114596</v>
      </c>
      <c r="K25" s="66">
        <f>SUM(K26:K31)</f>
        <v>12489</v>
      </c>
      <c r="L25" s="65">
        <f t="shared" ref="L25:L38" si="20">M25+N25</f>
        <v>3234</v>
      </c>
      <c r="M25" s="66">
        <f>SUM(M26:M31)</f>
        <v>950</v>
      </c>
      <c r="N25" s="339">
        <f>SUM(N26:N31)</f>
        <v>2284</v>
      </c>
      <c r="P25" s="622">
        <f t="shared" ref="P25:P38" si="21">Q25+R25</f>
        <v>128685</v>
      </c>
      <c r="Q25" s="66">
        <f>SUM(Q26:Q31)</f>
        <v>116196</v>
      </c>
      <c r="R25" s="66">
        <f>SUM(R26:R31)</f>
        <v>12489</v>
      </c>
      <c r="S25" s="65">
        <f t="shared" ref="S25:S38" si="22">T25+U25</f>
        <v>127085</v>
      </c>
      <c r="T25" s="66">
        <f>SUM(T26:T31)</f>
        <v>114596</v>
      </c>
      <c r="U25" s="339">
        <f>SUM(U26:U31)</f>
        <v>12489</v>
      </c>
      <c r="V25" s="65">
        <f t="shared" ref="V25:V38" si="23">W25+X25</f>
        <v>-1600</v>
      </c>
      <c r="W25" s="66">
        <f>SUM(W26:W31)</f>
        <v>-1600</v>
      </c>
      <c r="X25" s="339">
        <f>SUM(X26:X31)</f>
        <v>0</v>
      </c>
    </row>
    <row r="26" spans="1:24" ht="15.95" customHeight="1" x14ac:dyDescent="0.2">
      <c r="A26" s="335"/>
      <c r="B26" s="72" t="s">
        <v>183</v>
      </c>
      <c r="C26" s="176">
        <f t="shared" si="17"/>
        <v>62541</v>
      </c>
      <c r="D26" s="177">
        <f>'Celkem ORJ 13'!D13</f>
        <v>52336</v>
      </c>
      <c r="E26" s="177">
        <f>'Celkem ORJ 13'!D16</f>
        <v>10205</v>
      </c>
      <c r="F26" s="176">
        <f t="shared" si="18"/>
        <v>63041</v>
      </c>
      <c r="G26" s="177">
        <f>'Celkem ORJ 13'!G13</f>
        <v>52836</v>
      </c>
      <c r="H26" s="177">
        <f>'Celkem ORJ 13'!F16</f>
        <v>10205</v>
      </c>
      <c r="I26" s="176">
        <f t="shared" si="19"/>
        <v>64798</v>
      </c>
      <c r="J26" s="177">
        <f>'Celkem ORJ 13'!J13</f>
        <v>52309</v>
      </c>
      <c r="K26" s="177">
        <f>'Celkem ORJ 13'!J16</f>
        <v>12489</v>
      </c>
      <c r="L26" s="176">
        <f t="shared" si="20"/>
        <v>2257</v>
      </c>
      <c r="M26" s="177">
        <f>J26-D26</f>
        <v>-27</v>
      </c>
      <c r="N26" s="340">
        <f>K26-E26</f>
        <v>2284</v>
      </c>
      <c r="P26" s="623">
        <f t="shared" si="21"/>
        <v>65498</v>
      </c>
      <c r="Q26" s="177">
        <v>53009</v>
      </c>
      <c r="R26" s="177">
        <v>12489</v>
      </c>
      <c r="S26" s="176">
        <f t="shared" si="22"/>
        <v>64798</v>
      </c>
      <c r="T26" s="177">
        <f>J26</f>
        <v>52309</v>
      </c>
      <c r="U26" s="340">
        <f>K26</f>
        <v>12489</v>
      </c>
      <c r="V26" s="176">
        <f t="shared" si="23"/>
        <v>-700</v>
      </c>
      <c r="W26" s="177">
        <f>T26-Q26</f>
        <v>-700</v>
      </c>
      <c r="X26" s="340">
        <f>U26-R26</f>
        <v>0</v>
      </c>
    </row>
    <row r="27" spans="1:24" ht="15.95" customHeight="1" x14ac:dyDescent="0.2">
      <c r="A27" s="335"/>
      <c r="B27" s="72" t="s">
        <v>182</v>
      </c>
      <c r="C27" s="176">
        <f t="shared" si="17"/>
        <v>59510</v>
      </c>
      <c r="D27" s="177">
        <f>'Celkem ORJ 13'!D14</f>
        <v>59510</v>
      </c>
      <c r="E27" s="177"/>
      <c r="F27" s="176">
        <f t="shared" si="18"/>
        <v>59510</v>
      </c>
      <c r="G27" s="177">
        <f>'Celkem ORJ 13'!G14</f>
        <v>59510</v>
      </c>
      <c r="H27" s="177"/>
      <c r="I27" s="176">
        <f t="shared" si="19"/>
        <v>61387</v>
      </c>
      <c r="J27" s="177">
        <f>'Celkem ORJ 13'!J14</f>
        <v>61387</v>
      </c>
      <c r="K27" s="177"/>
      <c r="L27" s="176">
        <f t="shared" si="20"/>
        <v>1877</v>
      </c>
      <c r="M27" s="177">
        <f t="shared" ref="M27:M32" si="24">J27-D27</f>
        <v>1877</v>
      </c>
      <c r="N27" s="340">
        <f t="shared" ref="N27:N32" si="25">K27-E27</f>
        <v>0</v>
      </c>
      <c r="P27" s="623">
        <f t="shared" si="21"/>
        <v>61387</v>
      </c>
      <c r="Q27" s="177">
        <v>61387</v>
      </c>
      <c r="R27" s="177"/>
      <c r="S27" s="176">
        <f t="shared" si="22"/>
        <v>61387</v>
      </c>
      <c r="T27" s="177">
        <f t="shared" ref="T27:T31" si="26">J27</f>
        <v>61387</v>
      </c>
      <c r="U27" s="340"/>
      <c r="V27" s="176">
        <f t="shared" si="23"/>
        <v>0</v>
      </c>
      <c r="W27" s="177">
        <f t="shared" ref="W27:W31" si="27">T27-Q27</f>
        <v>0</v>
      </c>
      <c r="X27" s="340"/>
    </row>
    <row r="28" spans="1:24" ht="15.95" customHeight="1" x14ac:dyDescent="0.2">
      <c r="A28" s="335"/>
      <c r="B28" s="72" t="s">
        <v>187</v>
      </c>
      <c r="C28" s="176">
        <f t="shared" si="17"/>
        <v>1000</v>
      </c>
      <c r="D28" s="177">
        <f>'Celkem ORJ 13'!D15</f>
        <v>1000</v>
      </c>
      <c r="E28" s="177"/>
      <c r="F28" s="176">
        <f t="shared" si="18"/>
        <v>1645</v>
      </c>
      <c r="G28" s="177">
        <f>'Celkem ORJ 13'!G15</f>
        <v>1645</v>
      </c>
      <c r="H28" s="177"/>
      <c r="I28" s="176">
        <f t="shared" si="19"/>
        <v>300</v>
      </c>
      <c r="J28" s="177">
        <f>'Celkem ORJ 13'!J15</f>
        <v>300</v>
      </c>
      <c r="K28" s="177"/>
      <c r="L28" s="176">
        <f t="shared" si="20"/>
        <v>-700</v>
      </c>
      <c r="M28" s="177">
        <f t="shared" si="24"/>
        <v>-700</v>
      </c>
      <c r="N28" s="340">
        <f t="shared" si="25"/>
        <v>0</v>
      </c>
      <c r="P28" s="623">
        <f t="shared" si="21"/>
        <v>1000</v>
      </c>
      <c r="Q28" s="177">
        <v>1000</v>
      </c>
      <c r="R28" s="177"/>
      <c r="S28" s="176">
        <f t="shared" si="22"/>
        <v>300</v>
      </c>
      <c r="T28" s="177">
        <f t="shared" si="26"/>
        <v>300</v>
      </c>
      <c r="U28" s="340"/>
      <c r="V28" s="176">
        <f t="shared" si="23"/>
        <v>-700</v>
      </c>
      <c r="W28" s="177">
        <f t="shared" si="27"/>
        <v>-700</v>
      </c>
      <c r="X28" s="340"/>
    </row>
    <row r="29" spans="1:24" ht="15.95" customHeight="1" x14ac:dyDescent="0.2">
      <c r="A29" s="335"/>
      <c r="B29" s="179" t="s">
        <v>186</v>
      </c>
      <c r="C29" s="176">
        <f t="shared" si="17"/>
        <v>0</v>
      </c>
      <c r="D29" s="177">
        <f>'Celkem ORJ 13'!D17</f>
        <v>0</v>
      </c>
      <c r="E29" s="177"/>
      <c r="F29" s="176">
        <f t="shared" si="18"/>
        <v>235</v>
      </c>
      <c r="G29" s="177">
        <f>'Celkem ORJ 13'!G17</f>
        <v>235</v>
      </c>
      <c r="H29" s="177"/>
      <c r="I29" s="176">
        <f t="shared" si="19"/>
        <v>0</v>
      </c>
      <c r="J29" s="177">
        <f>'Celkem ORJ 13'!J17</f>
        <v>0</v>
      </c>
      <c r="K29" s="177"/>
      <c r="L29" s="176">
        <f t="shared" si="20"/>
        <v>0</v>
      </c>
      <c r="M29" s="177">
        <f>J29-D29</f>
        <v>0</v>
      </c>
      <c r="N29" s="340">
        <f>K29-E29</f>
        <v>0</v>
      </c>
      <c r="P29" s="623">
        <f t="shared" si="21"/>
        <v>0</v>
      </c>
      <c r="Q29" s="177">
        <f>'Celkem ORJ 13'!Q17</f>
        <v>0</v>
      </c>
      <c r="R29" s="177"/>
      <c r="S29" s="176">
        <f t="shared" si="22"/>
        <v>0</v>
      </c>
      <c r="T29" s="177">
        <f t="shared" si="26"/>
        <v>0</v>
      </c>
      <c r="U29" s="340"/>
      <c r="V29" s="176">
        <f t="shared" si="23"/>
        <v>0</v>
      </c>
      <c r="W29" s="177">
        <f t="shared" si="27"/>
        <v>0</v>
      </c>
      <c r="X29" s="340"/>
    </row>
    <row r="30" spans="1:24" ht="15.95" customHeight="1" x14ac:dyDescent="0.2">
      <c r="A30" s="335"/>
      <c r="B30" s="72" t="s">
        <v>181</v>
      </c>
      <c r="C30" s="176">
        <f t="shared" si="17"/>
        <v>500</v>
      </c>
      <c r="D30" s="177">
        <f>'Celkem ORJ 13'!D18</f>
        <v>500</v>
      </c>
      <c r="E30" s="177"/>
      <c r="F30" s="176">
        <f t="shared" si="18"/>
        <v>0</v>
      </c>
      <c r="G30" s="177">
        <f>'Celkem ORJ 13'!G18</f>
        <v>0</v>
      </c>
      <c r="H30" s="177"/>
      <c r="I30" s="176">
        <f t="shared" si="19"/>
        <v>300</v>
      </c>
      <c r="J30" s="177">
        <f>'Celkem ORJ 13'!J18</f>
        <v>300</v>
      </c>
      <c r="K30" s="177"/>
      <c r="L30" s="176">
        <f t="shared" si="20"/>
        <v>-200</v>
      </c>
      <c r="M30" s="177">
        <f t="shared" si="24"/>
        <v>-200</v>
      </c>
      <c r="N30" s="340">
        <f t="shared" si="25"/>
        <v>0</v>
      </c>
      <c r="P30" s="623">
        <f t="shared" si="21"/>
        <v>500</v>
      </c>
      <c r="Q30" s="177">
        <v>500</v>
      </c>
      <c r="R30" s="177"/>
      <c r="S30" s="176">
        <f t="shared" si="22"/>
        <v>300</v>
      </c>
      <c r="T30" s="177">
        <f t="shared" si="26"/>
        <v>300</v>
      </c>
      <c r="U30" s="340"/>
      <c r="V30" s="176">
        <f t="shared" si="23"/>
        <v>-200</v>
      </c>
      <c r="W30" s="177">
        <f t="shared" si="27"/>
        <v>-200</v>
      </c>
      <c r="X30" s="340"/>
    </row>
    <row r="31" spans="1:24" ht="15.95" customHeight="1" x14ac:dyDescent="0.2">
      <c r="A31" s="335"/>
      <c r="B31" s="72" t="s">
        <v>185</v>
      </c>
      <c r="C31" s="176">
        <f t="shared" si="17"/>
        <v>300</v>
      </c>
      <c r="D31" s="177">
        <f>'Celkem ORJ 13'!D19</f>
        <v>300</v>
      </c>
      <c r="E31" s="177"/>
      <c r="F31" s="176">
        <f t="shared" si="18"/>
        <v>0</v>
      </c>
      <c r="G31" s="177">
        <f>'Celkem ORJ 13'!G19</f>
        <v>0</v>
      </c>
      <c r="H31" s="177"/>
      <c r="I31" s="176">
        <f t="shared" si="19"/>
        <v>300</v>
      </c>
      <c r="J31" s="177">
        <f>'Celkem ORJ 13'!J19</f>
        <v>300</v>
      </c>
      <c r="K31" s="177"/>
      <c r="L31" s="176">
        <f t="shared" si="20"/>
        <v>0</v>
      </c>
      <c r="M31" s="177">
        <f t="shared" si="24"/>
        <v>0</v>
      </c>
      <c r="N31" s="340">
        <f t="shared" si="25"/>
        <v>0</v>
      </c>
      <c r="P31" s="623">
        <f t="shared" si="21"/>
        <v>300</v>
      </c>
      <c r="Q31" s="177">
        <v>300</v>
      </c>
      <c r="R31" s="177"/>
      <c r="S31" s="176">
        <f t="shared" si="22"/>
        <v>300</v>
      </c>
      <c r="T31" s="177">
        <f t="shared" si="26"/>
        <v>300</v>
      </c>
      <c r="U31" s="340"/>
      <c r="V31" s="176">
        <f t="shared" si="23"/>
        <v>0</v>
      </c>
      <c r="W31" s="177">
        <f t="shared" si="27"/>
        <v>0</v>
      </c>
      <c r="X31" s="340"/>
    </row>
    <row r="32" spans="1:24" ht="15.95" customHeight="1" thickBot="1" x14ac:dyDescent="0.3">
      <c r="A32" s="335"/>
      <c r="B32" s="67" t="s">
        <v>180</v>
      </c>
      <c r="C32" s="65">
        <f t="shared" si="17"/>
        <v>1581</v>
      </c>
      <c r="D32" s="66">
        <f>'Celkem ORJ 13'!D22</f>
        <v>1581</v>
      </c>
      <c r="E32" s="66"/>
      <c r="F32" s="65">
        <f t="shared" si="18"/>
        <v>1581</v>
      </c>
      <c r="G32" s="66">
        <f>'Celkem ORJ 13'!G22</f>
        <v>1581</v>
      </c>
      <c r="H32" s="66"/>
      <c r="I32" s="65">
        <f t="shared" si="19"/>
        <v>1596</v>
      </c>
      <c r="J32" s="66">
        <f>'Celkem ORJ 13'!J22</f>
        <v>1596</v>
      </c>
      <c r="K32" s="66"/>
      <c r="L32" s="65">
        <f t="shared" si="20"/>
        <v>15</v>
      </c>
      <c r="M32" s="177">
        <f t="shared" si="24"/>
        <v>15</v>
      </c>
      <c r="N32" s="341">
        <f t="shared" si="25"/>
        <v>0</v>
      </c>
      <c r="P32" s="622">
        <f t="shared" si="21"/>
        <v>1596</v>
      </c>
      <c r="Q32" s="66">
        <v>1596</v>
      </c>
      <c r="R32" s="66"/>
      <c r="S32" s="65">
        <f t="shared" si="22"/>
        <v>1596</v>
      </c>
      <c r="T32" s="66">
        <f>J32</f>
        <v>1596</v>
      </c>
      <c r="U32" s="339"/>
      <c r="V32" s="65">
        <f t="shared" si="23"/>
        <v>0</v>
      </c>
      <c r="W32" s="66">
        <f>T32-Q32</f>
        <v>0</v>
      </c>
      <c r="X32" s="339"/>
    </row>
    <row r="33" spans="1:24" ht="15.95" customHeight="1" x14ac:dyDescent="0.25">
      <c r="A33" s="335"/>
      <c r="B33" s="105" t="s">
        <v>162</v>
      </c>
      <c r="C33" s="106">
        <f t="shared" si="17"/>
        <v>237837</v>
      </c>
      <c r="D33" s="178">
        <f>D34+D38</f>
        <v>213574</v>
      </c>
      <c r="E33" s="178">
        <f>E34+E38</f>
        <v>24263</v>
      </c>
      <c r="F33" s="106">
        <f t="shared" si="18"/>
        <v>237069.19</v>
      </c>
      <c r="G33" s="178">
        <f>G34+G38</f>
        <v>212806.19</v>
      </c>
      <c r="H33" s="178">
        <f>H34+H38</f>
        <v>24263</v>
      </c>
      <c r="I33" s="106">
        <f t="shared" si="19"/>
        <v>245948</v>
      </c>
      <c r="J33" s="178">
        <f>J34+J38</f>
        <v>219998</v>
      </c>
      <c r="K33" s="178">
        <f>K34+K38</f>
        <v>25950</v>
      </c>
      <c r="L33" s="106">
        <f t="shared" si="20"/>
        <v>8111</v>
      </c>
      <c r="M33" s="178">
        <f>M34+M38</f>
        <v>6424</v>
      </c>
      <c r="N33" s="338">
        <f>N34+N38</f>
        <v>1687</v>
      </c>
      <c r="P33" s="621">
        <f t="shared" si="21"/>
        <v>245948</v>
      </c>
      <c r="Q33" s="178">
        <f>Q34+Q38</f>
        <v>219998</v>
      </c>
      <c r="R33" s="178">
        <f>R34+R38</f>
        <v>25950</v>
      </c>
      <c r="S33" s="106">
        <f t="shared" si="22"/>
        <v>245948</v>
      </c>
      <c r="T33" s="178">
        <f>T34+T38</f>
        <v>219998</v>
      </c>
      <c r="U33" s="338">
        <f>U34+U38</f>
        <v>25950</v>
      </c>
      <c r="V33" s="106">
        <f t="shared" si="23"/>
        <v>0</v>
      </c>
      <c r="W33" s="178">
        <f>W34+W38</f>
        <v>0</v>
      </c>
      <c r="X33" s="338">
        <f>X34+X38</f>
        <v>0</v>
      </c>
    </row>
    <row r="34" spans="1:24" ht="15.95" customHeight="1" x14ac:dyDescent="0.25">
      <c r="A34" s="335"/>
      <c r="B34" s="67" t="s">
        <v>184</v>
      </c>
      <c r="C34" s="65">
        <f t="shared" si="17"/>
        <v>230143</v>
      </c>
      <c r="D34" s="66">
        <f>SUM(D35:D37)</f>
        <v>211200</v>
      </c>
      <c r="E34" s="66">
        <f>SUM(E35:E37)</f>
        <v>18943</v>
      </c>
      <c r="F34" s="65">
        <f t="shared" si="18"/>
        <v>229113.13</v>
      </c>
      <c r="G34" s="66">
        <f>SUM(G35:G37)</f>
        <v>210170.13</v>
      </c>
      <c r="H34" s="66">
        <f>SUM(H35:H37)</f>
        <v>18943</v>
      </c>
      <c r="I34" s="65">
        <f t="shared" si="19"/>
        <v>237930</v>
      </c>
      <c r="J34" s="66">
        <f>SUM(J35:J37)</f>
        <v>217300</v>
      </c>
      <c r="K34" s="66">
        <f>SUM(K35:K37)</f>
        <v>20630</v>
      </c>
      <c r="L34" s="65">
        <f t="shared" si="20"/>
        <v>7787</v>
      </c>
      <c r="M34" s="66">
        <f>SUM(M35:M37)</f>
        <v>6100</v>
      </c>
      <c r="N34" s="339">
        <f>SUM(N35:N37)</f>
        <v>1687</v>
      </c>
      <c r="P34" s="622">
        <f t="shared" si="21"/>
        <v>237930</v>
      </c>
      <c r="Q34" s="66">
        <f>SUM(Q35:Q37)</f>
        <v>217300</v>
      </c>
      <c r="R34" s="66">
        <f>SUM(R35:R37)</f>
        <v>20630</v>
      </c>
      <c r="S34" s="65">
        <f t="shared" si="22"/>
        <v>237930</v>
      </c>
      <c r="T34" s="66">
        <f>SUM(T35:T37)</f>
        <v>217300</v>
      </c>
      <c r="U34" s="339">
        <f>SUM(U35:U37)</f>
        <v>20630</v>
      </c>
      <c r="V34" s="65">
        <f t="shared" si="23"/>
        <v>0</v>
      </c>
      <c r="W34" s="66">
        <f>SUM(W35:W37)</f>
        <v>0</v>
      </c>
      <c r="X34" s="339">
        <f>SUM(X35:X37)</f>
        <v>0</v>
      </c>
    </row>
    <row r="35" spans="1:24" ht="15.95" customHeight="1" x14ac:dyDescent="0.2">
      <c r="A35" s="335"/>
      <c r="B35" s="72" t="s">
        <v>183</v>
      </c>
      <c r="C35" s="176">
        <f t="shared" si="17"/>
        <v>185393</v>
      </c>
      <c r="D35" s="177">
        <f>'Celkem ORJ - 14'!D12</f>
        <v>166450</v>
      </c>
      <c r="E35" s="177">
        <f>'Celkem ORJ - 14'!D14</f>
        <v>18943</v>
      </c>
      <c r="F35" s="176">
        <f t="shared" si="18"/>
        <v>191443</v>
      </c>
      <c r="G35" s="177">
        <f>'Celkem ORJ - 14'!G12</f>
        <v>172500</v>
      </c>
      <c r="H35" s="177">
        <f>'Celkem ORJ - 14'!G14</f>
        <v>18943</v>
      </c>
      <c r="I35" s="176">
        <f t="shared" si="19"/>
        <v>201730</v>
      </c>
      <c r="J35" s="177">
        <f>'Celkem ORJ - 14'!J12</f>
        <v>181100</v>
      </c>
      <c r="K35" s="177">
        <f>'Celkem ORJ - 14'!J14</f>
        <v>20630</v>
      </c>
      <c r="L35" s="176">
        <f t="shared" si="20"/>
        <v>16337</v>
      </c>
      <c r="M35" s="177">
        <f t="shared" ref="M35:N38" si="28">J35-D35</f>
        <v>14650</v>
      </c>
      <c r="N35" s="340">
        <f t="shared" si="28"/>
        <v>1687</v>
      </c>
      <c r="P35" s="623">
        <f t="shared" si="21"/>
        <v>201730</v>
      </c>
      <c r="Q35" s="177">
        <v>181100</v>
      </c>
      <c r="R35" s="177">
        <v>20630</v>
      </c>
      <c r="S35" s="176">
        <f t="shared" si="22"/>
        <v>201730</v>
      </c>
      <c r="T35" s="177">
        <f>J35</f>
        <v>181100</v>
      </c>
      <c r="U35" s="340">
        <f>K35</f>
        <v>20630</v>
      </c>
      <c r="V35" s="176">
        <f t="shared" si="23"/>
        <v>0</v>
      </c>
      <c r="W35" s="177">
        <f>T35-Q35</f>
        <v>0</v>
      </c>
      <c r="X35" s="340">
        <f>U35-R35</f>
        <v>0</v>
      </c>
    </row>
    <row r="36" spans="1:24" ht="15.95" customHeight="1" x14ac:dyDescent="0.2">
      <c r="A36" s="335"/>
      <c r="B36" s="72" t="s">
        <v>182</v>
      </c>
      <c r="C36" s="176">
        <f t="shared" si="17"/>
        <v>42750</v>
      </c>
      <c r="D36" s="177">
        <f>'Celkem ORJ - 14'!D13</f>
        <v>42750</v>
      </c>
      <c r="E36" s="177"/>
      <c r="F36" s="176">
        <f t="shared" si="18"/>
        <v>36700</v>
      </c>
      <c r="G36" s="177">
        <f>'Celkem ORJ - 14'!G13</f>
        <v>36700</v>
      </c>
      <c r="H36" s="177"/>
      <c r="I36" s="176">
        <f t="shared" si="19"/>
        <v>35200</v>
      </c>
      <c r="J36" s="177">
        <f>'Celkem ORJ - 14'!J13</f>
        <v>35200</v>
      </c>
      <c r="K36" s="177"/>
      <c r="L36" s="176">
        <f t="shared" si="20"/>
        <v>-7550</v>
      </c>
      <c r="M36" s="177">
        <f t="shared" si="28"/>
        <v>-7550</v>
      </c>
      <c r="N36" s="340">
        <f t="shared" si="28"/>
        <v>0</v>
      </c>
      <c r="P36" s="623">
        <f t="shared" si="21"/>
        <v>35200</v>
      </c>
      <c r="Q36" s="177">
        <v>35200</v>
      </c>
      <c r="R36" s="177"/>
      <c r="S36" s="176">
        <f t="shared" si="22"/>
        <v>35200</v>
      </c>
      <c r="T36" s="177">
        <f t="shared" ref="T36:T37" si="29">J36</f>
        <v>35200</v>
      </c>
      <c r="U36" s="340"/>
      <c r="V36" s="176">
        <f t="shared" si="23"/>
        <v>0</v>
      </c>
      <c r="W36" s="177">
        <f t="shared" ref="W36:W37" si="30">T36-Q36</f>
        <v>0</v>
      </c>
      <c r="X36" s="340"/>
    </row>
    <row r="37" spans="1:24" ht="15.95" customHeight="1" x14ac:dyDescent="0.2">
      <c r="A37" s="335"/>
      <c r="B37" s="72" t="s">
        <v>181</v>
      </c>
      <c r="C37" s="176">
        <f t="shared" si="17"/>
        <v>2000</v>
      </c>
      <c r="D37" s="177">
        <f>'Celkem ORJ - 14'!D15</f>
        <v>2000</v>
      </c>
      <c r="E37" s="177"/>
      <c r="F37" s="176">
        <f t="shared" si="18"/>
        <v>970.13</v>
      </c>
      <c r="G37" s="177">
        <f>'Celkem ORJ - 14'!G15</f>
        <v>970.13</v>
      </c>
      <c r="H37" s="177"/>
      <c r="I37" s="176">
        <f t="shared" si="19"/>
        <v>1000</v>
      </c>
      <c r="J37" s="177">
        <f>'Celkem ORJ - 14'!J15</f>
        <v>1000</v>
      </c>
      <c r="K37" s="177"/>
      <c r="L37" s="176">
        <f t="shared" si="20"/>
        <v>-1000</v>
      </c>
      <c r="M37" s="177">
        <f t="shared" si="28"/>
        <v>-1000</v>
      </c>
      <c r="N37" s="340">
        <f t="shared" si="28"/>
        <v>0</v>
      </c>
      <c r="P37" s="623">
        <f t="shared" si="21"/>
        <v>1000</v>
      </c>
      <c r="Q37" s="177">
        <v>1000</v>
      </c>
      <c r="R37" s="177"/>
      <c r="S37" s="176">
        <f t="shared" si="22"/>
        <v>1000</v>
      </c>
      <c r="T37" s="177">
        <f t="shared" si="29"/>
        <v>1000</v>
      </c>
      <c r="U37" s="340"/>
      <c r="V37" s="176">
        <f t="shared" si="23"/>
        <v>0</v>
      </c>
      <c r="W37" s="177">
        <f t="shared" si="30"/>
        <v>0</v>
      </c>
      <c r="X37" s="340"/>
    </row>
    <row r="38" spans="1:24" ht="15.95" customHeight="1" thickBot="1" x14ac:dyDescent="0.3">
      <c r="A38" s="335"/>
      <c r="B38" s="67" t="s">
        <v>180</v>
      </c>
      <c r="C38" s="65">
        <f t="shared" si="17"/>
        <v>7694</v>
      </c>
      <c r="D38" s="66">
        <f>'Celkem ORJ - 14'!D18</f>
        <v>2374</v>
      </c>
      <c r="E38" s="66">
        <f>'Celkem ORJ - 14'!E18</f>
        <v>5320</v>
      </c>
      <c r="F38" s="65">
        <f t="shared" si="18"/>
        <v>7956.0599999999995</v>
      </c>
      <c r="G38" s="66">
        <f>'Celkem ORJ - 14'!G18</f>
        <v>2636.06</v>
      </c>
      <c r="H38" s="66">
        <f>'Celkem ORJ - 14'!H18</f>
        <v>5320</v>
      </c>
      <c r="I38" s="65">
        <f t="shared" si="19"/>
        <v>8018</v>
      </c>
      <c r="J38" s="66">
        <f>'Celkem ORJ - 14'!J18</f>
        <v>2698</v>
      </c>
      <c r="K38" s="66">
        <f>'Celkem ORJ - 14'!K18</f>
        <v>5320</v>
      </c>
      <c r="L38" s="65">
        <f t="shared" si="20"/>
        <v>324</v>
      </c>
      <c r="M38" s="177">
        <f t="shared" si="28"/>
        <v>324</v>
      </c>
      <c r="N38" s="340">
        <f t="shared" si="28"/>
        <v>0</v>
      </c>
      <c r="P38" s="622">
        <f t="shared" si="21"/>
        <v>8018</v>
      </c>
      <c r="Q38" s="66">
        <v>2698</v>
      </c>
      <c r="R38" s="66">
        <v>5320</v>
      </c>
      <c r="S38" s="65">
        <f t="shared" si="22"/>
        <v>8018</v>
      </c>
      <c r="T38" s="66">
        <f>J38</f>
        <v>2698</v>
      </c>
      <c r="U38" s="339">
        <f>K38</f>
        <v>5320</v>
      </c>
      <c r="V38" s="65">
        <f t="shared" si="23"/>
        <v>0</v>
      </c>
      <c r="W38" s="66">
        <f>T38-Q38</f>
        <v>0</v>
      </c>
      <c r="X38" s="339">
        <f>'Celkem ORJ - 14'!X18</f>
        <v>0</v>
      </c>
    </row>
    <row r="39" spans="1:24" ht="15.95" customHeight="1" thickBot="1" x14ac:dyDescent="0.3">
      <c r="A39" s="342"/>
      <c r="B39" s="343" t="s">
        <v>179</v>
      </c>
      <c r="C39" s="344">
        <f>C33+C24+C21+C18+C11</f>
        <v>1444802</v>
      </c>
      <c r="D39" s="345">
        <f t="shared" ref="D39:N39" si="31">D33+D24+D21+D18+D11</f>
        <v>1194356</v>
      </c>
      <c r="E39" s="346">
        <f t="shared" si="31"/>
        <v>250446</v>
      </c>
      <c r="F39" s="344">
        <f t="shared" si="31"/>
        <v>1475319.85</v>
      </c>
      <c r="G39" s="345">
        <f t="shared" si="31"/>
        <v>1224873.8500000001</v>
      </c>
      <c r="H39" s="346">
        <f t="shared" si="31"/>
        <v>250446</v>
      </c>
      <c r="I39" s="344">
        <f t="shared" si="31"/>
        <v>1490322</v>
      </c>
      <c r="J39" s="345">
        <f t="shared" si="31"/>
        <v>1217082</v>
      </c>
      <c r="K39" s="346">
        <f t="shared" si="31"/>
        <v>273240</v>
      </c>
      <c r="L39" s="344">
        <f t="shared" si="31"/>
        <v>45520</v>
      </c>
      <c r="M39" s="345">
        <f t="shared" si="31"/>
        <v>22726</v>
      </c>
      <c r="N39" s="347">
        <f t="shared" si="31"/>
        <v>22794</v>
      </c>
      <c r="P39" s="624">
        <f t="shared" ref="P39:R39" si="32">P33+P24+P21+P18+P11</f>
        <v>1529318</v>
      </c>
      <c r="Q39" s="345">
        <f t="shared" si="32"/>
        <v>1255912</v>
      </c>
      <c r="R39" s="346">
        <f t="shared" si="32"/>
        <v>273406</v>
      </c>
      <c r="S39" s="344">
        <f t="shared" ref="S39:U39" si="33">S33+S24+S21+S18+S11</f>
        <v>1490322</v>
      </c>
      <c r="T39" s="345">
        <f t="shared" si="33"/>
        <v>1217082</v>
      </c>
      <c r="U39" s="625">
        <f t="shared" si="33"/>
        <v>273240</v>
      </c>
      <c r="V39" s="344">
        <f t="shared" ref="V39:X39" si="34">V33+V24+V21+V18+V11</f>
        <v>-38996</v>
      </c>
      <c r="W39" s="345">
        <f t="shared" si="34"/>
        <v>-38830</v>
      </c>
      <c r="X39" s="625">
        <f t="shared" si="34"/>
        <v>-166</v>
      </c>
    </row>
    <row r="40" spans="1:24" ht="13.5" thickTop="1" x14ac:dyDescent="0.2"/>
    <row r="41" spans="1:24" x14ac:dyDescent="0.2">
      <c r="I41" s="161"/>
    </row>
  </sheetData>
  <sheetProtection selectLockedCells="1"/>
  <mergeCells count="27">
    <mergeCell ref="V7:X7"/>
    <mergeCell ref="V8:V9"/>
    <mergeCell ref="W8:X8"/>
    <mergeCell ref="P7:R7"/>
    <mergeCell ref="P8:P9"/>
    <mergeCell ref="Q8:R8"/>
    <mergeCell ref="S7:U7"/>
    <mergeCell ref="S8:S9"/>
    <mergeCell ref="T8:U8"/>
    <mergeCell ref="K1:K2"/>
    <mergeCell ref="L5:N5"/>
    <mergeCell ref="C7:E7"/>
    <mergeCell ref="F7:H7"/>
    <mergeCell ref="I7:K7"/>
    <mergeCell ref="L7:N7"/>
    <mergeCell ref="H1:H2"/>
    <mergeCell ref="I1:I2"/>
    <mergeCell ref="J1:J2"/>
    <mergeCell ref="D8:E8"/>
    <mergeCell ref="G8:H8"/>
    <mergeCell ref="J8:K8"/>
    <mergeCell ref="M8:N8"/>
    <mergeCell ref="B8:B9"/>
    <mergeCell ref="C8:C9"/>
    <mergeCell ref="F8:F9"/>
    <mergeCell ref="I8:I9"/>
    <mergeCell ref="L8:L9"/>
  </mergeCells>
  <pageMargins left="0.70866141732283472" right="0.70866141732283472" top="0.78740157480314965" bottom="0.78740157480314965" header="0.31496062992125984" footer="0.31496062992125984"/>
  <pageSetup paperSize="9" scale="69" firstPageNumber="73" fitToHeight="9999" orientation="landscape" useFirstPageNumber="1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58"/>
  <sheetViews>
    <sheetView showGridLines="0" zoomScale="75" zoomScaleNormal="75" workbookViewId="0">
      <selection activeCell="R16" sqref="R16"/>
    </sheetView>
  </sheetViews>
  <sheetFormatPr defaultRowHeight="12.75" x14ac:dyDescent="0.2"/>
  <cols>
    <col min="1" max="1" width="0.140625" style="55" customWidth="1"/>
    <col min="2" max="2" width="45.28515625" style="55" customWidth="1"/>
    <col min="3" max="7" width="12.7109375" style="55" customWidth="1"/>
    <col min="8" max="8" width="13.5703125" style="55" customWidth="1"/>
    <col min="9" max="14" width="12.7109375" style="55" customWidth="1"/>
    <col min="15" max="15" width="0" style="55" hidden="1" customWidth="1"/>
    <col min="16" max="16384" width="9.140625" style="55"/>
  </cols>
  <sheetData>
    <row r="1" spans="2:15" x14ac:dyDescent="0.2">
      <c r="F1"/>
      <c r="G1"/>
      <c r="H1" s="640"/>
      <c r="I1" s="640"/>
      <c r="J1" s="641"/>
      <c r="K1" s="635"/>
    </row>
    <row r="2" spans="2:15" ht="23.25" x14ac:dyDescent="0.35">
      <c r="B2" s="331" t="s">
        <v>0</v>
      </c>
      <c r="C2" s="84"/>
      <c r="D2" s="84"/>
      <c r="E2" s="84"/>
      <c r="F2" s="349"/>
      <c r="G2"/>
      <c r="H2" s="640"/>
      <c r="I2" s="640"/>
      <c r="J2" s="642"/>
      <c r="K2" s="635"/>
      <c r="L2" s="84"/>
      <c r="M2" s="83"/>
      <c r="N2" s="82" t="s">
        <v>1</v>
      </c>
    </row>
    <row r="3" spans="2:15" ht="15" x14ac:dyDescent="0.2">
      <c r="B3" s="330" t="s">
        <v>73</v>
      </c>
      <c r="F3" s="349"/>
      <c r="G3"/>
      <c r="H3"/>
      <c r="I3" s="282"/>
      <c r="J3" s="282"/>
      <c r="K3" s="351"/>
      <c r="L3" s="636"/>
      <c r="M3" s="636"/>
      <c r="N3" s="636"/>
    </row>
    <row r="4" spans="2:15" ht="15" x14ac:dyDescent="0.2">
      <c r="B4" s="330" t="s">
        <v>567</v>
      </c>
      <c r="F4" s="349"/>
      <c r="G4"/>
      <c r="H4"/>
      <c r="I4" s="282"/>
      <c r="J4" s="282"/>
      <c r="K4" s="351"/>
      <c r="L4" s="636"/>
      <c r="M4" s="636"/>
      <c r="N4" s="636"/>
    </row>
    <row r="5" spans="2:15" ht="15" x14ac:dyDescent="0.2">
      <c r="B5" s="330"/>
      <c r="F5" s="349"/>
      <c r="G5"/>
      <c r="H5"/>
      <c r="I5" s="282"/>
      <c r="J5" s="282"/>
      <c r="K5" s="351"/>
      <c r="L5" s="81"/>
      <c r="M5" s="81"/>
      <c r="N5" s="81"/>
    </row>
    <row r="6" spans="2:15" ht="13.5" thickBot="1" x14ac:dyDescent="0.25">
      <c r="F6" s="348"/>
      <c r="G6" s="348"/>
      <c r="H6" s="348"/>
      <c r="I6" s="350"/>
      <c r="J6" s="350"/>
      <c r="K6" s="352"/>
      <c r="N6" s="81" t="s">
        <v>5</v>
      </c>
    </row>
    <row r="7" spans="2:15" ht="26.1" customHeight="1" x14ac:dyDescent="0.2">
      <c r="B7" s="80"/>
      <c r="C7" s="729" t="s">
        <v>6</v>
      </c>
      <c r="D7" s="730"/>
      <c r="E7" s="730"/>
      <c r="F7" s="729" t="s">
        <v>81</v>
      </c>
      <c r="G7" s="730"/>
      <c r="H7" s="730"/>
      <c r="I7" s="729" t="s">
        <v>7</v>
      </c>
      <c r="J7" s="730"/>
      <c r="K7" s="730"/>
      <c r="L7" s="729" t="s">
        <v>8</v>
      </c>
      <c r="M7" s="730"/>
      <c r="N7" s="740"/>
    </row>
    <row r="8" spans="2:15" x14ac:dyDescent="0.2">
      <c r="B8" s="629" t="s">
        <v>71</v>
      </c>
      <c r="C8" s="631" t="s">
        <v>70</v>
      </c>
      <c r="D8" s="626" t="s">
        <v>12</v>
      </c>
      <c r="E8" s="627"/>
      <c r="F8" s="631" t="s">
        <v>70</v>
      </c>
      <c r="G8" s="626" t="s">
        <v>12</v>
      </c>
      <c r="H8" s="627"/>
      <c r="I8" s="631" t="s">
        <v>70</v>
      </c>
      <c r="J8" s="626" t="s">
        <v>12</v>
      </c>
      <c r="K8" s="627"/>
      <c r="L8" s="633" t="s">
        <v>70</v>
      </c>
      <c r="M8" s="626" t="s">
        <v>12</v>
      </c>
      <c r="N8" s="741"/>
    </row>
    <row r="9" spans="2:15" ht="39" thickBot="1" x14ac:dyDescent="0.25">
      <c r="B9" s="630"/>
      <c r="C9" s="632"/>
      <c r="D9" s="79" t="s">
        <v>69</v>
      </c>
      <c r="E9" s="79" t="s">
        <v>68</v>
      </c>
      <c r="F9" s="632"/>
      <c r="G9" s="79" t="s">
        <v>69</v>
      </c>
      <c r="H9" s="79" t="s">
        <v>68</v>
      </c>
      <c r="I9" s="632"/>
      <c r="J9" s="79" t="s">
        <v>69</v>
      </c>
      <c r="K9" s="79" t="s">
        <v>68</v>
      </c>
      <c r="L9" s="634"/>
      <c r="M9" s="78" t="s">
        <v>69</v>
      </c>
      <c r="N9" s="77" t="s">
        <v>68</v>
      </c>
    </row>
    <row r="10" spans="2:15" ht="14.25" thickTop="1" thickBot="1" x14ac:dyDescent="0.25">
      <c r="B10" s="76"/>
      <c r="C10" s="75" t="s">
        <v>67</v>
      </c>
      <c r="D10" s="74" t="s">
        <v>66</v>
      </c>
      <c r="E10" s="74" t="s">
        <v>65</v>
      </c>
      <c r="F10" s="75" t="s">
        <v>64</v>
      </c>
      <c r="G10" s="74" t="s">
        <v>63</v>
      </c>
      <c r="H10" s="74" t="s">
        <v>62</v>
      </c>
      <c r="I10" s="75" t="s">
        <v>61</v>
      </c>
      <c r="J10" s="74" t="s">
        <v>60</v>
      </c>
      <c r="K10" s="74" t="s">
        <v>59</v>
      </c>
      <c r="L10" s="75" t="s">
        <v>58</v>
      </c>
      <c r="M10" s="74" t="s">
        <v>57</v>
      </c>
      <c r="N10" s="73" t="s">
        <v>56</v>
      </c>
    </row>
    <row r="11" spans="2:15" ht="15.95" customHeight="1" x14ac:dyDescent="0.25">
      <c r="B11" s="105" t="s">
        <v>55</v>
      </c>
      <c r="C11" s="106">
        <f>D11+E11</f>
        <v>123051</v>
      </c>
      <c r="D11" s="107">
        <f>SUM(D13:D17)</f>
        <v>123051</v>
      </c>
      <c r="E11" s="107">
        <f>SUM(E13:E17)</f>
        <v>0</v>
      </c>
      <c r="F11" s="106">
        <f>G11+H11</f>
        <v>124431</v>
      </c>
      <c r="G11" s="107">
        <f>SUM(G13:G17)</f>
        <v>124431</v>
      </c>
      <c r="H11" s="107">
        <f>SUM(H13:H17)</f>
        <v>0</v>
      </c>
      <c r="I11" s="106">
        <f>J11+K11</f>
        <v>126485</v>
      </c>
      <c r="J11" s="107">
        <f>SUM(J13:J17)</f>
        <v>126485</v>
      </c>
      <c r="K11" s="107">
        <f>SUM(K13:K17)</f>
        <v>0</v>
      </c>
      <c r="L11" s="106">
        <f>M11+N11</f>
        <v>3434</v>
      </c>
      <c r="M11" s="107">
        <f>SUM(M13:M17)</f>
        <v>3434</v>
      </c>
      <c r="N11" s="108">
        <f>SUM(N13:N17)</f>
        <v>0</v>
      </c>
    </row>
    <row r="12" spans="2:15" x14ac:dyDescent="0.2">
      <c r="B12" s="72" t="s">
        <v>54</v>
      </c>
      <c r="C12" s="61"/>
      <c r="D12" s="60"/>
      <c r="E12" s="60"/>
      <c r="F12" s="61"/>
      <c r="G12" s="60"/>
      <c r="H12" s="60"/>
      <c r="I12" s="61"/>
      <c r="J12" s="60"/>
      <c r="K12" s="60"/>
      <c r="L12" s="61"/>
      <c r="M12" s="60"/>
      <c r="N12" s="59"/>
    </row>
    <row r="13" spans="2:15" ht="15.95" customHeight="1" x14ac:dyDescent="0.2">
      <c r="B13" s="72" t="s">
        <v>53</v>
      </c>
      <c r="C13" s="70">
        <f>D13+E13</f>
        <v>52336</v>
      </c>
      <c r="D13" s="71">
        <f>'PO - kultura'!G22-'PO - kultura'!G13</f>
        <v>52336</v>
      </c>
      <c r="E13" s="71">
        <v>0</v>
      </c>
      <c r="F13" s="70">
        <f>G13+H13</f>
        <v>52836</v>
      </c>
      <c r="G13" s="71">
        <f>'PO - kultura'!N22-'PO - kultura'!N13</f>
        <v>52836</v>
      </c>
      <c r="H13" s="71">
        <v>0</v>
      </c>
      <c r="I13" s="70">
        <f>J13+K13</f>
        <v>52309</v>
      </c>
      <c r="J13" s="71">
        <f>'PO - kultura'!U22-'PO - kultura'!U13</f>
        <v>52309</v>
      </c>
      <c r="K13" s="71">
        <v>0</v>
      </c>
      <c r="L13" s="70">
        <f>M13+N13</f>
        <v>-27</v>
      </c>
      <c r="M13" s="60">
        <f>J13-D13</f>
        <v>-27</v>
      </c>
      <c r="N13" s="59">
        <f>K13-E13</f>
        <v>0</v>
      </c>
      <c r="O13" s="55">
        <f>M13/J13</f>
        <v>-5.1616356649907284E-4</v>
      </c>
    </row>
    <row r="14" spans="2:15" ht="15.95" customHeight="1" x14ac:dyDescent="0.2">
      <c r="B14" s="72" t="s">
        <v>52</v>
      </c>
      <c r="C14" s="70">
        <f t="shared" ref="C14:C19" si="0">D14+E14</f>
        <v>59510</v>
      </c>
      <c r="D14" s="71">
        <f>'PO - kultura'!H22-'PO - kultura'!H13</f>
        <v>59510</v>
      </c>
      <c r="E14" s="71">
        <v>0</v>
      </c>
      <c r="F14" s="70">
        <f t="shared" ref="F14:F19" si="1">G14+H14</f>
        <v>59510</v>
      </c>
      <c r="G14" s="71">
        <f>'PO - kultura'!O22-'PO - kultura'!O13</f>
        <v>59510</v>
      </c>
      <c r="H14" s="71">
        <v>0</v>
      </c>
      <c r="I14" s="70">
        <f t="shared" ref="I14:I19" si="2">J14+K14</f>
        <v>61387</v>
      </c>
      <c r="J14" s="71">
        <f>'PO - kultura'!V22-'PO - kultura'!V13</f>
        <v>61387</v>
      </c>
      <c r="K14" s="71">
        <v>0</v>
      </c>
      <c r="L14" s="70">
        <f t="shared" ref="L14:L19" si="3">M14+N14</f>
        <v>1877</v>
      </c>
      <c r="M14" s="60">
        <f t="shared" ref="M14:M19" si="4">J14-D14</f>
        <v>1877</v>
      </c>
      <c r="N14" s="59">
        <f t="shared" ref="N14:N19" si="5">K14-E14</f>
        <v>0</v>
      </c>
    </row>
    <row r="15" spans="2:15" ht="15.95" customHeight="1" x14ac:dyDescent="0.2">
      <c r="B15" s="72" t="s">
        <v>51</v>
      </c>
      <c r="C15" s="70">
        <f t="shared" si="0"/>
        <v>1000</v>
      </c>
      <c r="D15" s="71">
        <f>'PO - kultura'!K22-'PO - kultura'!K13</f>
        <v>1000</v>
      </c>
      <c r="E15" s="71">
        <v>0</v>
      </c>
      <c r="F15" s="70">
        <f t="shared" si="1"/>
        <v>1645</v>
      </c>
      <c r="G15" s="71">
        <f>'PO - kultura'!R22-'PO - kultura'!R13</f>
        <v>1645</v>
      </c>
      <c r="H15" s="71">
        <v>0</v>
      </c>
      <c r="I15" s="70">
        <f t="shared" si="2"/>
        <v>300</v>
      </c>
      <c r="J15" s="71">
        <f>'PO - kultura'!Y22-'PO - kultura'!Y13</f>
        <v>300</v>
      </c>
      <c r="K15" s="71">
        <v>0</v>
      </c>
      <c r="L15" s="70">
        <f t="shared" si="3"/>
        <v>-700</v>
      </c>
      <c r="M15" s="60">
        <f t="shared" si="4"/>
        <v>-700</v>
      </c>
      <c r="N15" s="59">
        <f t="shared" si="5"/>
        <v>0</v>
      </c>
    </row>
    <row r="16" spans="2:15" ht="15.95" customHeight="1" x14ac:dyDescent="0.2">
      <c r="B16" s="72" t="s">
        <v>50</v>
      </c>
      <c r="C16" s="70">
        <f t="shared" si="0"/>
        <v>10205</v>
      </c>
      <c r="D16" s="71">
        <v>10205</v>
      </c>
      <c r="E16" s="71">
        <v>0</v>
      </c>
      <c r="F16" s="70">
        <f t="shared" si="1"/>
        <v>10205</v>
      </c>
      <c r="G16" s="71">
        <f>'PO - kultura'!Q22-'PO - kultura'!Q13</f>
        <v>10205</v>
      </c>
      <c r="H16" s="71">
        <v>0</v>
      </c>
      <c r="I16" s="70">
        <f t="shared" si="2"/>
        <v>12489</v>
      </c>
      <c r="J16" s="71">
        <f>'PO - kultura'!X22-'PO - kultura'!X13</f>
        <v>12489</v>
      </c>
      <c r="K16" s="71">
        <v>0</v>
      </c>
      <c r="L16" s="70">
        <f t="shared" si="3"/>
        <v>2284</v>
      </c>
      <c r="M16" s="60">
        <f t="shared" si="4"/>
        <v>2284</v>
      </c>
      <c r="N16" s="59">
        <f t="shared" si="5"/>
        <v>0</v>
      </c>
    </row>
    <row r="17" spans="1:32" s="102" customFormat="1" ht="15.95" customHeight="1" x14ac:dyDescent="0.2">
      <c r="B17" s="99" t="s">
        <v>80</v>
      </c>
      <c r="C17" s="100">
        <f t="shared" si="0"/>
        <v>0</v>
      </c>
      <c r="D17" s="101">
        <f>'PO - kultura'!L22-'PO - kultura'!L13</f>
        <v>0</v>
      </c>
      <c r="E17" s="101">
        <v>0</v>
      </c>
      <c r="F17" s="100">
        <f t="shared" si="1"/>
        <v>235</v>
      </c>
      <c r="G17" s="101">
        <f>'PO - kultura'!S22-'PO - kultura'!S13</f>
        <v>235</v>
      </c>
      <c r="H17" s="101">
        <v>0</v>
      </c>
      <c r="I17" s="100">
        <f t="shared" si="2"/>
        <v>0</v>
      </c>
      <c r="J17" s="101">
        <f>'PO - kultura'!Z22-'PO - kultura'!Z13</f>
        <v>0</v>
      </c>
      <c r="K17" s="101">
        <v>0</v>
      </c>
      <c r="L17" s="100">
        <f t="shared" si="3"/>
        <v>0</v>
      </c>
      <c r="M17" s="60">
        <f t="shared" si="4"/>
        <v>0</v>
      </c>
      <c r="N17" s="59">
        <f t="shared" si="5"/>
        <v>0</v>
      </c>
    </row>
    <row r="18" spans="1:32" s="109" customFormat="1" ht="15.95" customHeight="1" x14ac:dyDescent="0.25">
      <c r="B18" s="110" t="s">
        <v>49</v>
      </c>
      <c r="C18" s="111">
        <f t="shared" si="0"/>
        <v>500</v>
      </c>
      <c r="D18" s="112">
        <f>'PO - kultura'!G13</f>
        <v>500</v>
      </c>
      <c r="E18" s="112">
        <v>0</v>
      </c>
      <c r="F18" s="111">
        <f t="shared" si="1"/>
        <v>0</v>
      </c>
      <c r="G18" s="112">
        <f>'PO - kultura'!N13</f>
        <v>0</v>
      </c>
      <c r="H18" s="112">
        <v>0</v>
      </c>
      <c r="I18" s="111">
        <f t="shared" si="2"/>
        <v>300</v>
      </c>
      <c r="J18" s="112">
        <f>'PO - kultura'!U13</f>
        <v>300</v>
      </c>
      <c r="K18" s="112">
        <v>0</v>
      </c>
      <c r="L18" s="111">
        <f t="shared" si="3"/>
        <v>-200</v>
      </c>
      <c r="M18" s="112">
        <f t="shared" si="4"/>
        <v>-200</v>
      </c>
      <c r="N18" s="113">
        <f t="shared" si="5"/>
        <v>0</v>
      </c>
    </row>
    <row r="19" spans="1:32" s="109" customFormat="1" ht="15.95" customHeight="1" x14ac:dyDescent="0.25">
      <c r="B19" s="110" t="s">
        <v>48</v>
      </c>
      <c r="C19" s="111">
        <f t="shared" si="0"/>
        <v>300</v>
      </c>
      <c r="D19" s="112">
        <f>'PO - kultura'!L13</f>
        <v>300</v>
      </c>
      <c r="E19" s="112">
        <v>0</v>
      </c>
      <c r="F19" s="111">
        <f t="shared" si="1"/>
        <v>0</v>
      </c>
      <c r="G19" s="112">
        <f>'PO - kultura'!S13</f>
        <v>0</v>
      </c>
      <c r="H19" s="112">
        <v>0</v>
      </c>
      <c r="I19" s="111">
        <f t="shared" si="2"/>
        <v>300</v>
      </c>
      <c r="J19" s="112">
        <f>'PO - kultura'!Z13</f>
        <v>300</v>
      </c>
      <c r="K19" s="112">
        <v>0</v>
      </c>
      <c r="L19" s="111">
        <f t="shared" si="3"/>
        <v>0</v>
      </c>
      <c r="M19" s="112">
        <f t="shared" si="4"/>
        <v>0</v>
      </c>
      <c r="N19" s="113">
        <f t="shared" si="5"/>
        <v>0</v>
      </c>
    </row>
    <row r="20" spans="1:32" ht="15.95" customHeight="1" thickBot="1" x14ac:dyDescent="0.3">
      <c r="B20" s="69" t="s">
        <v>46</v>
      </c>
      <c r="C20" s="68">
        <f t="shared" ref="C20:N20" si="6">SUM(C11+C18+C19)</f>
        <v>123851</v>
      </c>
      <c r="D20" s="87">
        <f t="shared" si="6"/>
        <v>123851</v>
      </c>
      <c r="E20" s="86">
        <f t="shared" si="6"/>
        <v>0</v>
      </c>
      <c r="F20" s="68">
        <f t="shared" si="6"/>
        <v>124431</v>
      </c>
      <c r="G20" s="87">
        <f t="shared" si="6"/>
        <v>124431</v>
      </c>
      <c r="H20" s="86">
        <f t="shared" si="6"/>
        <v>0</v>
      </c>
      <c r="I20" s="68">
        <f t="shared" si="6"/>
        <v>127085</v>
      </c>
      <c r="J20" s="87">
        <f t="shared" si="6"/>
        <v>127085</v>
      </c>
      <c r="K20" s="86">
        <f t="shared" si="6"/>
        <v>0</v>
      </c>
      <c r="L20" s="68">
        <f t="shared" si="6"/>
        <v>3234</v>
      </c>
      <c r="M20" s="87">
        <f t="shared" si="6"/>
        <v>3234</v>
      </c>
      <c r="N20" s="103">
        <f t="shared" si="6"/>
        <v>0</v>
      </c>
    </row>
    <row r="21" spans="1:32" x14ac:dyDescent="0.2">
      <c r="B21" s="62"/>
      <c r="C21" s="61"/>
      <c r="D21" s="60"/>
      <c r="E21" s="60"/>
      <c r="F21" s="61"/>
      <c r="G21" s="60"/>
      <c r="H21" s="60"/>
      <c r="I21" s="61"/>
      <c r="J21" s="60"/>
      <c r="K21" s="60"/>
      <c r="L21" s="61"/>
      <c r="M21" s="60"/>
      <c r="N21" s="59"/>
    </row>
    <row r="22" spans="1:32" ht="15.95" customHeight="1" x14ac:dyDescent="0.25">
      <c r="B22" s="67" t="s">
        <v>47</v>
      </c>
      <c r="C22" s="65">
        <f>D22+E22</f>
        <v>1581</v>
      </c>
      <c r="D22" s="66">
        <f>'PO - kultura'!I22</f>
        <v>1581</v>
      </c>
      <c r="E22" s="66">
        <v>0</v>
      </c>
      <c r="F22" s="65">
        <f>G22+H22</f>
        <v>1581</v>
      </c>
      <c r="G22" s="66">
        <f>'PO - kultura'!P22</f>
        <v>1581</v>
      </c>
      <c r="H22" s="66">
        <v>0</v>
      </c>
      <c r="I22" s="65">
        <f>J22+K22</f>
        <v>1596</v>
      </c>
      <c r="J22" s="66">
        <f>'PO - kultura'!W22</f>
        <v>1596</v>
      </c>
      <c r="K22" s="66">
        <v>0</v>
      </c>
      <c r="L22" s="65">
        <f>M22+N22</f>
        <v>15</v>
      </c>
      <c r="M22" s="64">
        <f>J22-D22</f>
        <v>15</v>
      </c>
      <c r="N22" s="63">
        <f>K22-E22</f>
        <v>0</v>
      </c>
    </row>
    <row r="23" spans="1:32" ht="13.5" thickBot="1" x14ac:dyDescent="0.25">
      <c r="B23" s="62"/>
      <c r="C23" s="61"/>
      <c r="D23" s="60"/>
      <c r="E23" s="60"/>
      <c r="F23" s="61"/>
      <c r="G23" s="60"/>
      <c r="H23" s="60"/>
      <c r="I23" s="61"/>
      <c r="J23" s="60"/>
      <c r="K23" s="60"/>
      <c r="L23" s="61"/>
      <c r="M23" s="60"/>
      <c r="N23" s="59"/>
    </row>
    <row r="24" spans="1:32" ht="15.95" customHeight="1" thickBot="1" x14ac:dyDescent="0.3">
      <c r="B24" s="58" t="s">
        <v>46</v>
      </c>
      <c r="C24" s="56">
        <f t="shared" ref="C24:J24" si="7">C22+C20</f>
        <v>125432</v>
      </c>
      <c r="D24" s="57">
        <f t="shared" si="7"/>
        <v>125432</v>
      </c>
      <c r="E24" s="57">
        <f t="shared" si="7"/>
        <v>0</v>
      </c>
      <c r="F24" s="56">
        <f t="shared" si="7"/>
        <v>126012</v>
      </c>
      <c r="G24" s="57">
        <f t="shared" si="7"/>
        <v>126012</v>
      </c>
      <c r="H24" s="57">
        <f t="shared" si="7"/>
        <v>0</v>
      </c>
      <c r="I24" s="56">
        <f t="shared" si="7"/>
        <v>128681</v>
      </c>
      <c r="J24" s="57">
        <f t="shared" si="7"/>
        <v>128681</v>
      </c>
      <c r="K24" s="57">
        <f>K22+K20</f>
        <v>0</v>
      </c>
      <c r="L24" s="56">
        <f>L22+L20</f>
        <v>3249</v>
      </c>
      <c r="M24" s="57">
        <f>M22+M20</f>
        <v>3249</v>
      </c>
      <c r="N24" s="104">
        <f>N22+N20</f>
        <v>0</v>
      </c>
    </row>
    <row r="26" spans="1:32" customFormat="1" ht="15.75" x14ac:dyDescent="0.25">
      <c r="A26" s="190" t="s">
        <v>199</v>
      </c>
      <c r="B26" s="190"/>
      <c r="C26" s="191"/>
      <c r="D26" s="192"/>
      <c r="E26" s="192"/>
      <c r="F26" s="192"/>
      <c r="G26" s="192"/>
      <c r="H26" s="220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customFormat="1" ht="14.25" customHeight="1" x14ac:dyDescent="0.25">
      <c r="A27" s="190" t="s">
        <v>200</v>
      </c>
      <c r="B27" s="190" t="s">
        <v>14</v>
      </c>
      <c r="C27" s="193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customFormat="1" ht="13.5" customHeight="1" x14ac:dyDescent="0.2">
      <c r="A28" s="194"/>
      <c r="B28" s="734" t="s">
        <v>619</v>
      </c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353">
        <f>368+569+123+343</f>
        <v>1403</v>
      </c>
      <c r="P28" s="353"/>
      <c r="Q28" s="195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</row>
    <row r="29" spans="1:32" customFormat="1" ht="2.25" customHeight="1" x14ac:dyDescent="0.2">
      <c r="A29" s="195"/>
      <c r="B29" s="735"/>
      <c r="C29" s="735"/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353"/>
      <c r="P29" s="353"/>
      <c r="Q29" s="195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</row>
    <row r="30" spans="1:32" customFormat="1" ht="16.5" customHeight="1" x14ac:dyDescent="0.2">
      <c r="A30" s="195"/>
      <c r="B30" s="733" t="s">
        <v>624</v>
      </c>
      <c r="C30" s="732"/>
      <c r="D30" s="732"/>
      <c r="E30" s="732"/>
      <c r="F30" s="732"/>
      <c r="G30" s="732"/>
      <c r="H30" s="732"/>
      <c r="I30" s="732"/>
      <c r="J30" s="732"/>
      <c r="K30" s="732"/>
      <c r="L30" s="732"/>
      <c r="M30" s="732"/>
      <c r="N30" s="732"/>
      <c r="O30" s="361"/>
      <c r="P30" s="361"/>
      <c r="Q30" s="195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</row>
    <row r="31" spans="1:32" customFormat="1" ht="30.75" customHeight="1" x14ac:dyDescent="0.2">
      <c r="A31" s="195"/>
      <c r="B31" s="732"/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361"/>
      <c r="P31" s="361"/>
      <c r="Q31" s="195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</row>
    <row r="32" spans="1:32" customFormat="1" ht="6.75" customHeight="1" x14ac:dyDescent="0.2">
      <c r="A32" s="195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1"/>
      <c r="P32" s="361"/>
      <c r="Q32" s="195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</row>
    <row r="33" spans="1:32" customFormat="1" ht="15.75" x14ac:dyDescent="0.25">
      <c r="A33" s="190" t="s">
        <v>201</v>
      </c>
      <c r="B33" s="245" t="s">
        <v>575</v>
      </c>
      <c r="C33" s="193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</row>
    <row r="34" spans="1:32" customFormat="1" ht="65.25" customHeight="1" x14ac:dyDescent="0.2">
      <c r="A34" s="194"/>
      <c r="B34" s="736" t="s">
        <v>594</v>
      </c>
      <c r="C34" s="737"/>
      <c r="D34" s="737"/>
      <c r="E34" s="737"/>
      <c r="F34" s="737"/>
      <c r="G34" s="737"/>
      <c r="H34" s="737"/>
      <c r="I34" s="737"/>
      <c r="J34" s="737"/>
      <c r="K34" s="737"/>
      <c r="L34" s="737"/>
      <c r="M34" s="737"/>
      <c r="N34" s="737"/>
      <c r="O34" s="353"/>
      <c r="P34" s="353"/>
      <c r="Q34" s="194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</row>
    <row r="35" spans="1:32" customFormat="1" ht="4.5" customHeight="1" x14ac:dyDescent="0.2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</row>
    <row r="36" spans="1:32" customFormat="1" ht="17.25" customHeight="1" x14ac:dyDescent="0.25">
      <c r="A36" s="190" t="s">
        <v>202</v>
      </c>
      <c r="B36" s="190" t="s">
        <v>238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</row>
    <row r="37" spans="1:32" customFormat="1" ht="17.25" customHeight="1" x14ac:dyDescent="0.25">
      <c r="A37" s="190"/>
      <c r="B37" s="672" t="s">
        <v>620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196"/>
      <c r="P37" s="196"/>
      <c r="Q37" s="196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</row>
    <row r="38" spans="1:32" customFormat="1" ht="17.25" customHeight="1" x14ac:dyDescent="0.25">
      <c r="A38" s="190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196"/>
      <c r="P38" s="196"/>
      <c r="Q38" s="196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</row>
    <row r="39" spans="1:32" customFormat="1" ht="16.5" customHeight="1" x14ac:dyDescent="0.2">
      <c r="A39" s="192"/>
      <c r="B39" s="669" t="s">
        <v>591</v>
      </c>
      <c r="C39" s="732"/>
      <c r="D39" s="732"/>
      <c r="E39" s="732"/>
      <c r="F39" s="732"/>
      <c r="G39" s="732"/>
      <c r="H39" s="732"/>
      <c r="I39" s="732"/>
      <c r="J39" s="732"/>
      <c r="K39" s="732"/>
      <c r="L39" s="732"/>
      <c r="M39" s="732"/>
      <c r="N39" s="732"/>
      <c r="O39" s="354"/>
      <c r="P39" s="354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</row>
    <row r="40" spans="1:32" customFormat="1" ht="12" customHeight="1" x14ac:dyDescent="0.2">
      <c r="A40" s="192"/>
      <c r="B40" s="732"/>
      <c r="C40" s="732"/>
      <c r="D40" s="732"/>
      <c r="E40" s="732"/>
      <c r="F40" s="732"/>
      <c r="G40" s="732"/>
      <c r="H40" s="732"/>
      <c r="I40" s="732"/>
      <c r="J40" s="732"/>
      <c r="K40" s="732"/>
      <c r="L40" s="732"/>
      <c r="M40" s="732"/>
      <c r="N40" s="732"/>
      <c r="O40" s="354"/>
      <c r="P40" s="354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</row>
    <row r="41" spans="1:32" customFormat="1" ht="12" customHeight="1" x14ac:dyDescent="0.2">
      <c r="A41" s="192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</row>
    <row r="42" spans="1:32" customFormat="1" ht="15.75" x14ac:dyDescent="0.25">
      <c r="A42" s="190" t="s">
        <v>203</v>
      </c>
      <c r="B42" s="245" t="s">
        <v>574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</row>
    <row r="43" spans="1:32" customFormat="1" ht="20.25" customHeight="1" x14ac:dyDescent="0.2">
      <c r="A43" s="199"/>
      <c r="B43" s="738" t="s">
        <v>595</v>
      </c>
      <c r="C43" s="739"/>
      <c r="D43" s="739"/>
      <c r="E43" s="739"/>
      <c r="F43" s="739"/>
      <c r="G43" s="739"/>
      <c r="H43" s="739"/>
      <c r="I43" s="739"/>
      <c r="J43" s="739"/>
      <c r="K43" s="739"/>
      <c r="L43" s="739"/>
      <c r="M43" s="739"/>
      <c r="N43" s="739"/>
      <c r="O43" s="228"/>
      <c r="P43" s="228"/>
      <c r="Q43" s="228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</row>
    <row r="44" spans="1:32" customFormat="1" ht="14.25" x14ac:dyDescent="0.2">
      <c r="A44" s="196"/>
      <c r="B44" s="739"/>
      <c r="C44" s="739"/>
      <c r="D44" s="739"/>
      <c r="E44" s="739"/>
      <c r="F44" s="739"/>
      <c r="G44" s="739"/>
      <c r="H44" s="739"/>
      <c r="I44" s="739"/>
      <c r="J44" s="739"/>
      <c r="K44" s="739"/>
      <c r="L44" s="739"/>
      <c r="M44" s="739"/>
      <c r="N44" s="739"/>
      <c r="O44" s="228"/>
      <c r="P44" s="228"/>
      <c r="Q44" s="228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</row>
    <row r="45" spans="1:32" customFormat="1" ht="14.25" customHeight="1" x14ac:dyDescent="0.2">
      <c r="A45" s="196"/>
      <c r="B45" s="739"/>
      <c r="C45" s="739"/>
      <c r="D45" s="739"/>
      <c r="E45" s="739"/>
      <c r="F45" s="739"/>
      <c r="G45" s="739"/>
      <c r="H45" s="739"/>
      <c r="I45" s="739"/>
      <c r="J45" s="739"/>
      <c r="K45" s="739"/>
      <c r="L45" s="739"/>
      <c r="M45" s="739"/>
      <c r="N45" s="739"/>
      <c r="O45" s="228"/>
      <c r="P45" s="228"/>
      <c r="Q45" s="228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</row>
    <row r="46" spans="1:32" customFormat="1" ht="13.5" customHeight="1" x14ac:dyDescent="0.2">
      <c r="A46" s="192"/>
      <c r="B46" s="669" t="s">
        <v>570</v>
      </c>
      <c r="C46" s="669"/>
      <c r="D46" s="669"/>
      <c r="E46" s="669"/>
      <c r="F46" s="669"/>
      <c r="G46" s="669"/>
      <c r="H46" s="669"/>
      <c r="I46" s="669"/>
      <c r="J46" s="669"/>
      <c r="K46" s="669"/>
      <c r="L46" s="669"/>
      <c r="M46" s="669"/>
      <c r="N46" s="669"/>
      <c r="O46" s="669"/>
      <c r="P46" s="669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</row>
    <row r="47" spans="1:32" customFormat="1" ht="17.25" customHeight="1" x14ac:dyDescent="0.2">
      <c r="A47" s="192"/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</row>
    <row r="48" spans="1:32" customFormat="1" ht="15.75" customHeight="1" x14ac:dyDescent="0.25">
      <c r="A48" s="190" t="s">
        <v>204</v>
      </c>
      <c r="B48" s="190" t="s">
        <v>576</v>
      </c>
      <c r="C48" s="200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731"/>
      <c r="P48" s="731"/>
      <c r="Q48" s="201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</row>
    <row r="49" spans="1:32" customFormat="1" ht="7.5" hidden="1" customHeight="1" x14ac:dyDescent="0.2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</row>
    <row r="50" spans="1:32" customFormat="1" ht="2.25" hidden="1" customHeight="1" x14ac:dyDescent="0.2">
      <c r="A50" s="196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</row>
    <row r="51" spans="1:32" customFormat="1" ht="17.25" customHeight="1" x14ac:dyDescent="0.2">
      <c r="A51" s="192"/>
      <c r="B51" s="669" t="s">
        <v>205</v>
      </c>
      <c r="C51" s="732"/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32"/>
      <c r="O51" s="357"/>
      <c r="P51" s="357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</row>
    <row r="52" spans="1:32" customFormat="1" ht="5.25" customHeight="1" x14ac:dyDescent="0.2">
      <c r="A52" s="192"/>
      <c r="B52" s="732"/>
      <c r="C52" s="732"/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  <c r="O52" s="357"/>
      <c r="P52" s="357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</row>
    <row r="53" spans="1:32" customFormat="1" ht="12.75" customHeight="1" x14ac:dyDescent="0.2">
      <c r="A53" s="192"/>
      <c r="B53" s="732"/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  <c r="O53" s="357"/>
      <c r="P53" s="357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</row>
    <row r="54" spans="1:32" customFormat="1" ht="13.5" customHeight="1" x14ac:dyDescent="0.2">
      <c r="A54" s="19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  <c r="O54" s="357"/>
      <c r="P54" s="357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</row>
    <row r="55" spans="1:32" customFormat="1" x14ac:dyDescent="0.2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</row>
    <row r="56" spans="1:32" s="205" customFormat="1" ht="15.75" customHeight="1" x14ac:dyDescent="0.2">
      <c r="A56" s="202" t="s">
        <v>206</v>
      </c>
      <c r="B56" s="358" t="s">
        <v>240</v>
      </c>
      <c r="C56" s="203"/>
      <c r="D56" s="203"/>
      <c r="E56" s="204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</row>
    <row r="57" spans="1:32" customFormat="1" ht="15" customHeight="1" x14ac:dyDescent="0.2">
      <c r="A57" s="202"/>
      <c r="B57" s="674" t="s">
        <v>208</v>
      </c>
      <c r="C57" s="716"/>
      <c r="D57" s="716"/>
      <c r="E57" s="716"/>
      <c r="F57" s="716"/>
      <c r="G57" s="716"/>
      <c r="H57" s="716"/>
      <c r="I57" s="716"/>
      <c r="J57" s="716"/>
      <c r="K57" s="716"/>
      <c r="L57" s="716"/>
      <c r="M57" s="716"/>
      <c r="N57" s="206"/>
      <c r="O57" s="206"/>
      <c r="P57" s="206"/>
      <c r="Q57" s="206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</row>
    <row r="58" spans="1:32" customFormat="1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</row>
  </sheetData>
  <sheetProtection selectLockedCells="1"/>
  <mergeCells count="29">
    <mergeCell ref="L4:N4"/>
    <mergeCell ref="B28:N29"/>
    <mergeCell ref="B34:N34"/>
    <mergeCell ref="B39:N40"/>
    <mergeCell ref="B43:N45"/>
    <mergeCell ref="C7:E7"/>
    <mergeCell ref="F7:H7"/>
    <mergeCell ref="I7:K7"/>
    <mergeCell ref="L7:N7"/>
    <mergeCell ref="D8:E8"/>
    <mergeCell ref="G8:H8"/>
    <mergeCell ref="J8:K8"/>
    <mergeCell ref="M8:N8"/>
    <mergeCell ref="B8:B9"/>
    <mergeCell ref="C8:C9"/>
    <mergeCell ref="F8:F9"/>
    <mergeCell ref="H1:H2"/>
    <mergeCell ref="I1:I2"/>
    <mergeCell ref="J1:J2"/>
    <mergeCell ref="K1:K2"/>
    <mergeCell ref="L3:N3"/>
    <mergeCell ref="I8:I9"/>
    <mergeCell ref="L8:L9"/>
    <mergeCell ref="B46:P47"/>
    <mergeCell ref="O48:P48"/>
    <mergeCell ref="B57:M57"/>
    <mergeCell ref="B51:N54"/>
    <mergeCell ref="B30:N31"/>
    <mergeCell ref="B37:N38"/>
  </mergeCells>
  <pageMargins left="0.70866141732283472" right="0.70866141732283472" top="0.78740157480314965" bottom="0.78740157480314965" header="0.31496062992125984" footer="0.31496062992125984"/>
  <pageSetup paperSize="9" scale="67" firstPageNumber="76" fitToHeight="9999" orientation="landscape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  <rowBreaks count="1" manualBreakCount="1">
    <brk id="41" min="1" max="13" man="1"/>
  </rowBreaks>
  <ignoredErrors>
    <ignoredError sqref="E11 H11 K1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AL34"/>
  <sheetViews>
    <sheetView showGridLines="0" zoomScaleNormal="100" workbookViewId="0">
      <selection activeCell="U22" sqref="U22"/>
    </sheetView>
  </sheetViews>
  <sheetFormatPr defaultRowHeight="12.75" x14ac:dyDescent="0.2"/>
  <cols>
    <col min="1" max="1" width="2.7109375" customWidth="1"/>
    <col min="2" max="2" width="14.7109375" customWidth="1"/>
    <col min="3" max="3" width="4.7109375" customWidth="1"/>
    <col min="4" max="4" width="10.7109375" hidden="1" customWidth="1"/>
    <col min="5" max="5" width="48" customWidth="1"/>
    <col min="6" max="6" width="12.7109375" style="1" customWidth="1"/>
    <col min="7" max="12" width="9.7109375" style="1" customWidth="1"/>
    <col min="13" max="13" width="12.7109375" style="1" hidden="1" customWidth="1"/>
    <col min="14" max="19" width="9.7109375" style="1" hidden="1" customWidth="1"/>
    <col min="20" max="20" width="12.7109375" style="1" customWidth="1"/>
    <col min="21" max="26" width="9.7109375" style="1" customWidth="1"/>
    <col min="27" max="27" width="12.7109375" style="1" hidden="1" customWidth="1"/>
    <col min="28" max="33" width="9.7109375" style="1" hidden="1" customWidth="1"/>
    <col min="34" max="34" width="14.85546875" style="1" hidden="1" customWidth="1"/>
    <col min="35" max="35" width="15.7109375" style="1" hidden="1" customWidth="1"/>
    <col min="36" max="36" width="9.140625" hidden="1" customWidth="1"/>
    <col min="37" max="37" width="18.7109375" hidden="1" customWidth="1"/>
    <col min="38" max="38" width="9.140625" hidden="1" customWidth="1"/>
    <col min="39" max="39" width="0" hidden="1" customWidth="1"/>
  </cols>
  <sheetData>
    <row r="2" spans="2:38" ht="21.75" x14ac:dyDescent="0.3"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 t="s">
        <v>1</v>
      </c>
      <c r="AA2" s="5"/>
      <c r="AB2" s="5"/>
      <c r="AC2" s="6" t="s">
        <v>1</v>
      </c>
      <c r="AH2" s="5"/>
    </row>
    <row r="3" spans="2:38" ht="15.75" x14ac:dyDescent="0.25">
      <c r="B3" s="7" t="s">
        <v>2</v>
      </c>
      <c r="C3" s="7" t="s">
        <v>3</v>
      </c>
      <c r="D3" s="8"/>
      <c r="E3" s="9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8" ht="15.75" x14ac:dyDescent="0.25">
      <c r="B4" s="8"/>
      <c r="C4" s="7" t="s">
        <v>4</v>
      </c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2:38" ht="18" x14ac:dyDescent="0.25"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7" spans="2:38" ht="13.5" thickBot="1" x14ac:dyDescent="0.25"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 t="s">
        <v>5</v>
      </c>
      <c r="AA7" s="15"/>
      <c r="AB7" s="15"/>
      <c r="AC7" s="15"/>
      <c r="AD7" s="15"/>
      <c r="AE7" s="15"/>
      <c r="AF7" s="15"/>
      <c r="AG7" s="15" t="s">
        <v>5</v>
      </c>
      <c r="AH7" s="15"/>
    </row>
    <row r="8" spans="2:38" ht="13.5" thickTop="1" x14ac:dyDescent="0.2">
      <c r="B8" s="17"/>
      <c r="C8" s="16"/>
      <c r="D8" s="17"/>
      <c r="E8" s="17"/>
      <c r="F8" s="695" t="s">
        <v>6</v>
      </c>
      <c r="G8" s="696"/>
      <c r="H8" s="696"/>
      <c r="I8" s="696"/>
      <c r="J8" s="696"/>
      <c r="K8" s="48"/>
      <c r="L8" s="49"/>
      <c r="M8" s="695" t="s">
        <v>81</v>
      </c>
      <c r="N8" s="696"/>
      <c r="O8" s="696"/>
      <c r="P8" s="696"/>
      <c r="Q8" s="696"/>
      <c r="R8" s="48"/>
      <c r="S8" s="49"/>
      <c r="T8" s="695" t="s">
        <v>7</v>
      </c>
      <c r="U8" s="696"/>
      <c r="V8" s="696"/>
      <c r="W8" s="696"/>
      <c r="X8" s="696"/>
      <c r="Y8" s="696"/>
      <c r="Z8" s="697"/>
      <c r="AA8" s="695" t="s">
        <v>8</v>
      </c>
      <c r="AB8" s="696"/>
      <c r="AC8" s="696"/>
      <c r="AD8" s="696"/>
      <c r="AE8" s="696"/>
      <c r="AF8" s="696"/>
      <c r="AG8" s="696"/>
      <c r="AH8" s="370"/>
      <c r="AI8" s="382"/>
      <c r="AJ8" s="371"/>
      <c r="AK8" s="383" t="s">
        <v>580</v>
      </c>
    </row>
    <row r="9" spans="2:38" ht="18" customHeight="1" x14ac:dyDescent="0.2">
      <c r="B9" s="701" t="s">
        <v>9</v>
      </c>
      <c r="C9" s="702"/>
      <c r="D9" s="18" t="s">
        <v>10</v>
      </c>
      <c r="E9" s="19" t="s">
        <v>11</v>
      </c>
      <c r="F9" s="20"/>
      <c r="G9" s="21" t="s">
        <v>12</v>
      </c>
      <c r="H9" s="20"/>
      <c r="I9" s="20"/>
      <c r="J9" s="20"/>
      <c r="K9" s="20"/>
      <c r="L9" s="23"/>
      <c r="M9" s="22"/>
      <c r="N9" s="21" t="s">
        <v>12</v>
      </c>
      <c r="O9" s="20"/>
      <c r="P9" s="20"/>
      <c r="Q9" s="20"/>
      <c r="R9" s="20"/>
      <c r="S9" s="20"/>
      <c r="T9" s="22"/>
      <c r="U9" s="21" t="s">
        <v>12</v>
      </c>
      <c r="V9" s="98"/>
      <c r="W9" s="98"/>
      <c r="X9" s="98"/>
      <c r="Y9" s="98"/>
      <c r="Z9" s="23"/>
      <c r="AA9" s="22"/>
      <c r="AB9" s="21" t="s">
        <v>12</v>
      </c>
      <c r="AC9" s="98"/>
      <c r="AD9" s="98"/>
      <c r="AE9" s="98"/>
      <c r="AF9" s="98"/>
      <c r="AG9" s="98"/>
      <c r="AH9" s="372"/>
      <c r="AI9" s="22"/>
      <c r="AJ9" s="373"/>
      <c r="AK9" s="384"/>
    </row>
    <row r="10" spans="2:38" ht="48" customHeight="1" x14ac:dyDescent="0.2">
      <c r="B10" s="25"/>
      <c r="C10" s="24"/>
      <c r="D10" s="25"/>
      <c r="E10" s="25"/>
      <c r="F10" s="26" t="s">
        <v>13</v>
      </c>
      <c r="G10" s="27" t="s">
        <v>14</v>
      </c>
      <c r="H10" s="27" t="s">
        <v>15</v>
      </c>
      <c r="I10" s="27" t="s">
        <v>16</v>
      </c>
      <c r="J10" s="27" t="s">
        <v>17</v>
      </c>
      <c r="K10" s="95" t="s">
        <v>78</v>
      </c>
      <c r="L10" s="94" t="s">
        <v>75</v>
      </c>
      <c r="M10" s="26" t="s">
        <v>13</v>
      </c>
      <c r="N10" s="27" t="s">
        <v>14</v>
      </c>
      <c r="O10" s="27" t="s">
        <v>15</v>
      </c>
      <c r="P10" s="27" t="s">
        <v>16</v>
      </c>
      <c r="Q10" s="27" t="s">
        <v>17</v>
      </c>
      <c r="R10" s="95" t="s">
        <v>79</v>
      </c>
      <c r="S10" s="27" t="s">
        <v>75</v>
      </c>
      <c r="T10" s="26" t="s">
        <v>13</v>
      </c>
      <c r="U10" s="27" t="s">
        <v>14</v>
      </c>
      <c r="V10" s="27" t="s">
        <v>15</v>
      </c>
      <c r="W10" s="27" t="s">
        <v>16</v>
      </c>
      <c r="X10" s="27" t="s">
        <v>17</v>
      </c>
      <c r="Y10" s="95" t="s">
        <v>79</v>
      </c>
      <c r="Z10" s="28" t="s">
        <v>75</v>
      </c>
      <c r="AA10" s="26" t="s">
        <v>13</v>
      </c>
      <c r="AB10" s="27" t="s">
        <v>14</v>
      </c>
      <c r="AC10" s="27" t="s">
        <v>15</v>
      </c>
      <c r="AD10" s="27" t="s">
        <v>16</v>
      </c>
      <c r="AE10" s="27" t="s">
        <v>17</v>
      </c>
      <c r="AF10" s="95" t="s">
        <v>79</v>
      </c>
      <c r="AG10" s="27" t="s">
        <v>75</v>
      </c>
      <c r="AH10" s="374" t="s">
        <v>577</v>
      </c>
      <c r="AI10" s="26" t="s">
        <v>577</v>
      </c>
      <c r="AJ10" s="373"/>
      <c r="AK10" s="384"/>
    </row>
    <row r="11" spans="2:38" ht="13.5" thickBot="1" x14ac:dyDescent="0.25">
      <c r="B11" s="29" t="s">
        <v>18</v>
      </c>
      <c r="C11" s="31" t="s">
        <v>19</v>
      </c>
      <c r="D11" s="30"/>
      <c r="E11" s="30"/>
      <c r="F11" s="32"/>
      <c r="G11" s="33" t="s">
        <v>20</v>
      </c>
      <c r="H11" s="33" t="s">
        <v>21</v>
      </c>
      <c r="I11" s="33" t="s">
        <v>22</v>
      </c>
      <c r="J11" s="33" t="s">
        <v>23</v>
      </c>
      <c r="K11" s="96" t="s">
        <v>77</v>
      </c>
      <c r="L11" s="88" t="s">
        <v>74</v>
      </c>
      <c r="M11" s="32"/>
      <c r="N11" s="33" t="s">
        <v>20</v>
      </c>
      <c r="O11" s="33" t="s">
        <v>21</v>
      </c>
      <c r="P11" s="33" t="s">
        <v>22</v>
      </c>
      <c r="Q11" s="33" t="s">
        <v>23</v>
      </c>
      <c r="R11" s="96" t="s">
        <v>77</v>
      </c>
      <c r="S11" s="33" t="s">
        <v>74</v>
      </c>
      <c r="T11" s="32"/>
      <c r="U11" s="33" t="s">
        <v>20</v>
      </c>
      <c r="V11" s="33" t="s">
        <v>21</v>
      </c>
      <c r="W11" s="33" t="s">
        <v>22</v>
      </c>
      <c r="X11" s="33" t="s">
        <v>23</v>
      </c>
      <c r="Y11" s="96" t="s">
        <v>77</v>
      </c>
      <c r="Z11" s="34" t="s">
        <v>74</v>
      </c>
      <c r="AA11" s="32"/>
      <c r="AB11" s="33" t="s">
        <v>20</v>
      </c>
      <c r="AC11" s="33" t="s">
        <v>21</v>
      </c>
      <c r="AD11" s="33" t="s">
        <v>22</v>
      </c>
      <c r="AE11" s="33" t="s">
        <v>23</v>
      </c>
      <c r="AF11" s="96" t="s">
        <v>77</v>
      </c>
      <c r="AG11" s="33" t="s">
        <v>74</v>
      </c>
      <c r="AH11" s="375" t="s">
        <v>578</v>
      </c>
      <c r="AI11" s="32" t="s">
        <v>579</v>
      </c>
      <c r="AJ11" s="381"/>
      <c r="AK11" s="385"/>
    </row>
    <row r="12" spans="2:38" ht="13.5" thickBot="1" x14ac:dyDescent="0.25">
      <c r="B12" s="36"/>
      <c r="C12" s="35"/>
      <c r="D12" s="36"/>
      <c r="E12" s="36"/>
      <c r="F12" s="37" t="s">
        <v>24</v>
      </c>
      <c r="G12" s="703" t="s">
        <v>24</v>
      </c>
      <c r="H12" s="704"/>
      <c r="I12" s="704"/>
      <c r="J12" s="704"/>
      <c r="K12" s="97"/>
      <c r="L12" s="50"/>
      <c r="M12" s="37" t="s">
        <v>24</v>
      </c>
      <c r="N12" s="703" t="s">
        <v>24</v>
      </c>
      <c r="O12" s="704"/>
      <c r="P12" s="704"/>
      <c r="Q12" s="704"/>
      <c r="R12" s="97"/>
      <c r="S12" s="91"/>
      <c r="T12" s="37" t="s">
        <v>24</v>
      </c>
      <c r="U12" s="703" t="s">
        <v>24</v>
      </c>
      <c r="V12" s="704"/>
      <c r="W12" s="704"/>
      <c r="X12" s="704"/>
      <c r="Y12" s="704"/>
      <c r="Z12" s="705"/>
      <c r="AA12" s="37" t="s">
        <v>24</v>
      </c>
      <c r="AB12" s="703" t="s">
        <v>24</v>
      </c>
      <c r="AC12" s="704"/>
      <c r="AD12" s="704"/>
      <c r="AE12" s="704"/>
      <c r="AF12" s="704"/>
      <c r="AG12" s="704"/>
      <c r="AH12" s="376"/>
      <c r="AI12" s="363"/>
      <c r="AJ12" s="363"/>
      <c r="AK12" s="386"/>
    </row>
    <row r="13" spans="2:38" ht="18.75" customHeight="1" thickBot="1" x14ac:dyDescent="0.25">
      <c r="B13" s="41" t="s">
        <v>25</v>
      </c>
      <c r="C13" s="38" t="s">
        <v>26</v>
      </c>
      <c r="D13" s="42"/>
      <c r="E13" s="51" t="s">
        <v>76</v>
      </c>
      <c r="F13" s="43">
        <f>SUM(G13:L13)</f>
        <v>800</v>
      </c>
      <c r="G13" s="40">
        <v>500</v>
      </c>
      <c r="H13" s="40">
        <v>0</v>
      </c>
      <c r="I13" s="40">
        <v>0</v>
      </c>
      <c r="J13" s="40">
        <v>0</v>
      </c>
      <c r="K13" s="90">
        <v>0</v>
      </c>
      <c r="L13" s="89">
        <v>300</v>
      </c>
      <c r="M13" s="43">
        <f>SUM(N13:S13)</f>
        <v>0</v>
      </c>
      <c r="N13" s="40">
        <v>0</v>
      </c>
      <c r="O13" s="40">
        <v>0</v>
      </c>
      <c r="P13" s="40">
        <v>0</v>
      </c>
      <c r="Q13" s="40">
        <v>0</v>
      </c>
      <c r="R13" s="90">
        <v>0</v>
      </c>
      <c r="S13" s="44">
        <v>0</v>
      </c>
      <c r="T13" s="392">
        <f>SUM(U13:Z13)</f>
        <v>600</v>
      </c>
      <c r="U13" s="40">
        <f>500-200</f>
        <v>300</v>
      </c>
      <c r="V13" s="40">
        <v>0</v>
      </c>
      <c r="W13" s="40">
        <v>0</v>
      </c>
      <c r="X13" s="40">
        <v>0</v>
      </c>
      <c r="Y13" s="40">
        <v>0</v>
      </c>
      <c r="Z13" s="44">
        <v>300</v>
      </c>
      <c r="AA13" s="43">
        <f>SUM(AB13:AG13)</f>
        <v>-200</v>
      </c>
      <c r="AB13" s="40">
        <f t="shared" ref="AB13:AG13" si="0">U13-G13</f>
        <v>-200</v>
      </c>
      <c r="AC13" s="40">
        <f t="shared" si="0"/>
        <v>0</v>
      </c>
      <c r="AD13" s="40">
        <f t="shared" si="0"/>
        <v>0</v>
      </c>
      <c r="AE13" s="40">
        <f t="shared" si="0"/>
        <v>0</v>
      </c>
      <c r="AF13" s="40">
        <f t="shared" si="0"/>
        <v>0</v>
      </c>
      <c r="AG13" s="40">
        <f t="shared" si="0"/>
        <v>0</v>
      </c>
      <c r="AH13" s="377">
        <f>300</f>
        <v>300</v>
      </c>
      <c r="AI13" s="364">
        <f>300</f>
        <v>300</v>
      </c>
      <c r="AJ13" s="364"/>
      <c r="AK13" s="389" t="s">
        <v>581</v>
      </c>
    </row>
    <row r="14" spans="2:38" ht="15" thickBot="1" x14ac:dyDescent="0.25">
      <c r="B14" s="41" t="s">
        <v>27</v>
      </c>
      <c r="C14" s="38" t="s">
        <v>28</v>
      </c>
      <c r="D14" s="42"/>
      <c r="E14" s="39" t="s">
        <v>29</v>
      </c>
      <c r="F14" s="43">
        <f t="shared" ref="F14:F21" si="1">SUM(G14:L14)</f>
        <v>35390</v>
      </c>
      <c r="G14" s="40">
        <v>14487</v>
      </c>
      <c r="H14" s="40">
        <v>16675</v>
      </c>
      <c r="I14" s="40">
        <v>1581</v>
      </c>
      <c r="J14" s="40">
        <v>2647</v>
      </c>
      <c r="K14" s="90"/>
      <c r="L14" s="89"/>
      <c r="M14" s="43">
        <f t="shared" ref="M14:M21" si="2">SUM(N14:S14)</f>
        <v>35390</v>
      </c>
      <c r="N14" s="40">
        <v>14487</v>
      </c>
      <c r="O14" s="40">
        <v>16675</v>
      </c>
      <c r="P14" s="40">
        <v>1581</v>
      </c>
      <c r="Q14" s="40">
        <v>2647</v>
      </c>
      <c r="R14" s="90"/>
      <c r="S14" s="44"/>
      <c r="T14" s="43">
        <f>SUM(U14:Z14)</f>
        <v>36690</v>
      </c>
      <c r="U14" s="40">
        <f>14855-200</f>
        <v>14655</v>
      </c>
      <c r="V14" s="40">
        <v>17825</v>
      </c>
      <c r="W14" s="40">
        <v>1596</v>
      </c>
      <c r="X14" s="40">
        <v>2614</v>
      </c>
      <c r="Y14" s="40"/>
      <c r="Z14" s="44"/>
      <c r="AA14" s="43">
        <f t="shared" ref="AA14:AA21" si="3">SUM(AB14:AG14)</f>
        <v>1300</v>
      </c>
      <c r="AB14" s="40">
        <f t="shared" ref="AB14:AB21" si="4">U14-G14</f>
        <v>168</v>
      </c>
      <c r="AC14" s="40">
        <f t="shared" ref="AC14:AC21" si="5">V14-H14</f>
        <v>1150</v>
      </c>
      <c r="AD14" s="40">
        <f t="shared" ref="AD14:AD21" si="6">W14-I14</f>
        <v>15</v>
      </c>
      <c r="AE14" s="40">
        <f t="shared" ref="AE14:AE21" si="7">X14-J14</f>
        <v>-33</v>
      </c>
      <c r="AF14" s="40">
        <f t="shared" ref="AF14:AF21" si="8">Y14-K14</f>
        <v>0</v>
      </c>
      <c r="AG14" s="40">
        <f t="shared" ref="AG14:AG21" si="9">Z14-L14</f>
        <v>0</v>
      </c>
      <c r="AH14" s="377">
        <f>35390+1500</f>
        <v>36890</v>
      </c>
      <c r="AI14" s="369">
        <f>X14+W14+H14+G14+1500</f>
        <v>36872</v>
      </c>
      <c r="AJ14" s="369">
        <f>AI14-AH14</f>
        <v>-18</v>
      </c>
      <c r="AK14" s="389" t="s">
        <v>583</v>
      </c>
      <c r="AL14" s="391">
        <f>35390+1500</f>
        <v>36890</v>
      </c>
    </row>
    <row r="15" spans="2:38" s="1" customFormat="1" ht="15" thickBot="1" x14ac:dyDescent="0.25">
      <c r="B15" s="41" t="s">
        <v>30</v>
      </c>
      <c r="C15" s="38" t="s">
        <v>31</v>
      </c>
      <c r="D15" s="42"/>
      <c r="E15" s="39" t="s">
        <v>32</v>
      </c>
      <c r="F15" s="43">
        <f t="shared" si="1"/>
        <v>28580</v>
      </c>
      <c r="G15" s="40">
        <v>12090</v>
      </c>
      <c r="H15" s="40">
        <v>13040</v>
      </c>
      <c r="I15" s="40">
        <v>0</v>
      </c>
      <c r="J15" s="40">
        <v>3450</v>
      </c>
      <c r="K15" s="90"/>
      <c r="L15" s="89"/>
      <c r="M15" s="43">
        <f t="shared" si="2"/>
        <v>29133</v>
      </c>
      <c r="N15" s="40">
        <v>12224</v>
      </c>
      <c r="O15" s="40">
        <v>13040</v>
      </c>
      <c r="P15" s="40">
        <v>0</v>
      </c>
      <c r="Q15" s="40">
        <v>3450</v>
      </c>
      <c r="R15" s="90">
        <v>419</v>
      </c>
      <c r="S15" s="44"/>
      <c r="T15" s="43">
        <f t="shared" ref="T15:T21" si="10">SUM(U15:Z15)</f>
        <v>30380</v>
      </c>
      <c r="U15" s="40">
        <f>11360-200</f>
        <v>11160</v>
      </c>
      <c r="V15" s="40">
        <v>13780</v>
      </c>
      <c r="W15" s="40">
        <v>0</v>
      </c>
      <c r="X15" s="40">
        <v>5440</v>
      </c>
      <c r="Y15" s="40"/>
      <c r="Z15" s="44"/>
      <c r="AA15" s="43">
        <f t="shared" si="3"/>
        <v>1800</v>
      </c>
      <c r="AB15" s="40">
        <f t="shared" si="4"/>
        <v>-930</v>
      </c>
      <c r="AC15" s="40">
        <f t="shared" si="5"/>
        <v>740</v>
      </c>
      <c r="AD15" s="40">
        <f t="shared" si="6"/>
        <v>0</v>
      </c>
      <c r="AE15" s="40">
        <f t="shared" si="7"/>
        <v>1990</v>
      </c>
      <c r="AF15" s="40">
        <f t="shared" si="8"/>
        <v>0</v>
      </c>
      <c r="AG15" s="40">
        <f t="shared" si="9"/>
        <v>0</v>
      </c>
      <c r="AH15" s="377">
        <f>28580+2000</f>
        <v>30580</v>
      </c>
      <c r="AI15" s="369">
        <f>X15+W15+H15+G15+2000</f>
        <v>32570</v>
      </c>
      <c r="AJ15" s="369">
        <f t="shared" ref="AJ15:AJ23" si="11">AI15-AH15</f>
        <v>1990</v>
      </c>
      <c r="AK15" s="389" t="s">
        <v>582</v>
      </c>
      <c r="AL15" s="1">
        <f>28580+2000</f>
        <v>30580</v>
      </c>
    </row>
    <row r="16" spans="2:38" s="1" customFormat="1" ht="15" thickBot="1" x14ac:dyDescent="0.25">
      <c r="B16" s="41" t="s">
        <v>33</v>
      </c>
      <c r="C16" s="38" t="s">
        <v>31</v>
      </c>
      <c r="D16" s="42"/>
      <c r="E16" s="39" t="s">
        <v>34</v>
      </c>
      <c r="F16" s="43">
        <f t="shared" si="1"/>
        <v>4752</v>
      </c>
      <c r="G16" s="40">
        <v>2236</v>
      </c>
      <c r="H16" s="40">
        <v>2170</v>
      </c>
      <c r="I16" s="40">
        <v>0</v>
      </c>
      <c r="J16" s="40">
        <v>346</v>
      </c>
      <c r="K16" s="90"/>
      <c r="L16" s="89"/>
      <c r="M16" s="43">
        <f t="shared" si="2"/>
        <v>5018</v>
      </c>
      <c r="N16" s="40">
        <v>2276</v>
      </c>
      <c r="O16" s="40">
        <v>2170</v>
      </c>
      <c r="P16" s="40">
        <v>0</v>
      </c>
      <c r="Q16" s="40">
        <v>346</v>
      </c>
      <c r="R16" s="90">
        <v>226</v>
      </c>
      <c r="S16" s="44"/>
      <c r="T16" s="43">
        <f t="shared" si="10"/>
        <v>4952</v>
      </c>
      <c r="U16" s="40">
        <f>2359-100</f>
        <v>2259</v>
      </c>
      <c r="V16" s="40">
        <v>2220</v>
      </c>
      <c r="W16" s="40">
        <v>0</v>
      </c>
      <c r="X16" s="40">
        <v>473</v>
      </c>
      <c r="Y16" s="40"/>
      <c r="Z16" s="44"/>
      <c r="AA16" s="43">
        <f t="shared" si="3"/>
        <v>200</v>
      </c>
      <c r="AB16" s="40">
        <f t="shared" si="4"/>
        <v>23</v>
      </c>
      <c r="AC16" s="40">
        <f t="shared" si="5"/>
        <v>50</v>
      </c>
      <c r="AD16" s="40">
        <f t="shared" si="6"/>
        <v>0</v>
      </c>
      <c r="AE16" s="40">
        <f t="shared" si="7"/>
        <v>127</v>
      </c>
      <c r="AF16" s="40">
        <f t="shared" si="8"/>
        <v>0</v>
      </c>
      <c r="AG16" s="40">
        <f t="shared" si="9"/>
        <v>0</v>
      </c>
      <c r="AH16" s="377">
        <f>4752+300</f>
        <v>5052</v>
      </c>
      <c r="AI16" s="369">
        <f>X16+W16+H16+G16+300</f>
        <v>5179</v>
      </c>
      <c r="AJ16" s="369">
        <f t="shared" si="11"/>
        <v>127</v>
      </c>
      <c r="AK16" s="389" t="s">
        <v>584</v>
      </c>
      <c r="AL16" s="1">
        <f>4752+300</f>
        <v>5052</v>
      </c>
    </row>
    <row r="17" spans="2:38" s="1" customFormat="1" ht="15" thickBot="1" x14ac:dyDescent="0.25">
      <c r="B17" s="41" t="s">
        <v>35</v>
      </c>
      <c r="C17" s="38" t="s">
        <v>31</v>
      </c>
      <c r="D17" s="42"/>
      <c r="E17" s="39" t="s">
        <v>36</v>
      </c>
      <c r="F17" s="43">
        <f t="shared" si="1"/>
        <v>10555</v>
      </c>
      <c r="G17" s="40">
        <v>4142</v>
      </c>
      <c r="H17" s="40">
        <v>5613</v>
      </c>
      <c r="I17" s="40">
        <v>0</v>
      </c>
      <c r="J17" s="40">
        <v>800</v>
      </c>
      <c r="K17" s="90"/>
      <c r="L17" s="89"/>
      <c r="M17" s="43">
        <f t="shared" si="2"/>
        <v>10625</v>
      </c>
      <c r="N17" s="40">
        <v>4212</v>
      </c>
      <c r="O17" s="40">
        <v>5613</v>
      </c>
      <c r="P17" s="40">
        <v>0</v>
      </c>
      <c r="Q17" s="40">
        <v>800</v>
      </c>
      <c r="R17" s="90"/>
      <c r="S17" s="44"/>
      <c r="T17" s="43">
        <f t="shared" si="10"/>
        <v>10768</v>
      </c>
      <c r="U17" s="40">
        <f>4485-200</f>
        <v>4285</v>
      </c>
      <c r="V17" s="40">
        <v>5550</v>
      </c>
      <c r="W17" s="40">
        <v>0</v>
      </c>
      <c r="X17" s="40">
        <v>933</v>
      </c>
      <c r="Y17" s="40"/>
      <c r="Z17" s="44"/>
      <c r="AA17" s="43">
        <f t="shared" si="3"/>
        <v>213</v>
      </c>
      <c r="AB17" s="40">
        <f t="shared" si="4"/>
        <v>143</v>
      </c>
      <c r="AC17" s="40">
        <f t="shared" si="5"/>
        <v>-63</v>
      </c>
      <c r="AD17" s="40">
        <f t="shared" si="6"/>
        <v>0</v>
      </c>
      <c r="AE17" s="40">
        <f t="shared" si="7"/>
        <v>133</v>
      </c>
      <c r="AF17" s="40">
        <f t="shared" si="8"/>
        <v>0</v>
      </c>
      <c r="AG17" s="40">
        <f t="shared" si="9"/>
        <v>0</v>
      </c>
      <c r="AH17" s="377">
        <v>10968</v>
      </c>
      <c r="AI17" s="364">
        <v>10968</v>
      </c>
      <c r="AJ17" s="364">
        <f t="shared" si="11"/>
        <v>0</v>
      </c>
      <c r="AK17" s="389" t="s">
        <v>585</v>
      </c>
    </row>
    <row r="18" spans="2:38" s="1" customFormat="1" ht="15" thickBot="1" x14ac:dyDescent="0.25">
      <c r="B18" s="41" t="s">
        <v>37</v>
      </c>
      <c r="C18" s="38" t="s">
        <v>26</v>
      </c>
      <c r="D18" s="42"/>
      <c r="E18" s="39" t="s">
        <v>38</v>
      </c>
      <c r="F18" s="43">
        <f t="shared" si="1"/>
        <v>2358</v>
      </c>
      <c r="G18" s="40">
        <v>1106</v>
      </c>
      <c r="H18" s="40">
        <v>1152</v>
      </c>
      <c r="I18" s="40">
        <v>0</v>
      </c>
      <c r="J18" s="40">
        <v>100</v>
      </c>
      <c r="K18" s="90"/>
      <c r="L18" s="89"/>
      <c r="M18" s="43">
        <f t="shared" si="2"/>
        <v>2358</v>
      </c>
      <c r="N18" s="40">
        <v>1106</v>
      </c>
      <c r="O18" s="40">
        <v>1152</v>
      </c>
      <c r="P18" s="40">
        <v>0</v>
      </c>
      <c r="Q18" s="40">
        <v>100</v>
      </c>
      <c r="R18" s="90"/>
      <c r="S18" s="44"/>
      <c r="T18" s="43">
        <f t="shared" si="10"/>
        <v>2358</v>
      </c>
      <c r="U18" s="40">
        <v>1106</v>
      </c>
      <c r="V18" s="40">
        <v>1152</v>
      </c>
      <c r="W18" s="40">
        <v>0</v>
      </c>
      <c r="X18" s="40">
        <v>100</v>
      </c>
      <c r="Y18" s="40"/>
      <c r="Z18" s="44"/>
      <c r="AA18" s="43">
        <f t="shared" si="3"/>
        <v>0</v>
      </c>
      <c r="AB18" s="40">
        <f t="shared" si="4"/>
        <v>0</v>
      </c>
      <c r="AC18" s="40">
        <f t="shared" si="5"/>
        <v>0</v>
      </c>
      <c r="AD18" s="40">
        <f t="shared" si="6"/>
        <v>0</v>
      </c>
      <c r="AE18" s="40">
        <f t="shared" si="7"/>
        <v>0</v>
      </c>
      <c r="AF18" s="40">
        <f t="shared" si="8"/>
        <v>0</v>
      </c>
      <c r="AG18" s="40">
        <f t="shared" si="9"/>
        <v>0</v>
      </c>
      <c r="AH18" s="377">
        <f>T18</f>
        <v>2358</v>
      </c>
      <c r="AI18" s="364">
        <v>2358</v>
      </c>
      <c r="AJ18" s="364">
        <f t="shared" si="11"/>
        <v>0</v>
      </c>
      <c r="AK18" s="389" t="s">
        <v>586</v>
      </c>
    </row>
    <row r="19" spans="2:38" s="1" customFormat="1" ht="15" thickBot="1" x14ac:dyDescent="0.25">
      <c r="B19" s="41" t="s">
        <v>39</v>
      </c>
      <c r="C19" s="38" t="s">
        <v>31</v>
      </c>
      <c r="D19" s="42"/>
      <c r="E19" s="39" t="s">
        <v>40</v>
      </c>
      <c r="F19" s="43">
        <f t="shared" si="1"/>
        <v>17732</v>
      </c>
      <c r="G19" s="40">
        <v>6892</v>
      </c>
      <c r="H19" s="40">
        <v>10194</v>
      </c>
      <c r="I19" s="40">
        <v>0</v>
      </c>
      <c r="J19" s="40">
        <v>646</v>
      </c>
      <c r="K19" s="90"/>
      <c r="L19" s="89"/>
      <c r="M19" s="43">
        <f t="shared" si="2"/>
        <v>17933</v>
      </c>
      <c r="N19" s="40">
        <v>7038</v>
      </c>
      <c r="O19" s="40">
        <v>10194</v>
      </c>
      <c r="P19" s="40">
        <v>0</v>
      </c>
      <c r="Q19" s="40">
        <v>646</v>
      </c>
      <c r="R19" s="90"/>
      <c r="S19" s="44">
        <v>55</v>
      </c>
      <c r="T19" s="43">
        <f t="shared" si="10"/>
        <v>18432</v>
      </c>
      <c r="U19" s="40">
        <v>7461</v>
      </c>
      <c r="V19" s="40">
        <v>10194</v>
      </c>
      <c r="W19" s="40">
        <v>0</v>
      </c>
      <c r="X19" s="40">
        <v>777</v>
      </c>
      <c r="Y19" s="40"/>
      <c r="Z19" s="44"/>
      <c r="AA19" s="43">
        <f t="shared" si="3"/>
        <v>700</v>
      </c>
      <c r="AB19" s="40">
        <f t="shared" si="4"/>
        <v>569</v>
      </c>
      <c r="AC19" s="40">
        <f t="shared" si="5"/>
        <v>0</v>
      </c>
      <c r="AD19" s="40">
        <f t="shared" si="6"/>
        <v>0</v>
      </c>
      <c r="AE19" s="40">
        <f t="shared" si="7"/>
        <v>131</v>
      </c>
      <c r="AF19" s="40">
        <f t="shared" si="8"/>
        <v>0</v>
      </c>
      <c r="AG19" s="40">
        <f t="shared" si="9"/>
        <v>0</v>
      </c>
      <c r="AH19" s="377">
        <f>17732+700</f>
        <v>18432</v>
      </c>
      <c r="AI19" s="369">
        <f>X19+W19+H19+G19+700</f>
        <v>18563</v>
      </c>
      <c r="AJ19" s="369">
        <f t="shared" si="11"/>
        <v>131</v>
      </c>
      <c r="AK19" s="389" t="s">
        <v>587</v>
      </c>
      <c r="AL19" s="1">
        <f>17732+700</f>
        <v>18432</v>
      </c>
    </row>
    <row r="20" spans="2:38" s="1" customFormat="1" ht="15" thickBot="1" x14ac:dyDescent="0.25">
      <c r="B20" s="41" t="s">
        <v>41</v>
      </c>
      <c r="C20" s="38" t="s">
        <v>31</v>
      </c>
      <c r="D20" s="42"/>
      <c r="E20" s="39" t="s">
        <v>42</v>
      </c>
      <c r="F20" s="43">
        <f t="shared" si="1"/>
        <v>21359</v>
      </c>
      <c r="G20" s="40">
        <v>10039</v>
      </c>
      <c r="H20" s="40">
        <v>10666</v>
      </c>
      <c r="I20" s="40">
        <v>0</v>
      </c>
      <c r="J20" s="40">
        <v>654</v>
      </c>
      <c r="K20" s="90"/>
      <c r="L20" s="89"/>
      <c r="M20" s="43">
        <f t="shared" si="2"/>
        <v>21389</v>
      </c>
      <c r="N20" s="40">
        <v>10039</v>
      </c>
      <c r="O20" s="40">
        <v>10666</v>
      </c>
      <c r="P20" s="40">
        <v>0</v>
      </c>
      <c r="Q20" s="40">
        <v>654</v>
      </c>
      <c r="R20" s="90"/>
      <c r="S20" s="44">
        <v>30</v>
      </c>
      <c r="T20" s="43">
        <f t="shared" si="10"/>
        <v>21397</v>
      </c>
      <c r="U20" s="40">
        <v>10039</v>
      </c>
      <c r="V20" s="40">
        <v>10666</v>
      </c>
      <c r="W20" s="40">
        <v>0</v>
      </c>
      <c r="X20" s="40">
        <v>692</v>
      </c>
      <c r="Y20" s="40"/>
      <c r="Z20" s="44"/>
      <c r="AA20" s="43">
        <f t="shared" si="3"/>
        <v>38</v>
      </c>
      <c r="AB20" s="40">
        <f t="shared" si="4"/>
        <v>0</v>
      </c>
      <c r="AC20" s="40">
        <f t="shared" si="5"/>
        <v>0</v>
      </c>
      <c r="AD20" s="40">
        <f t="shared" si="6"/>
        <v>0</v>
      </c>
      <c r="AE20" s="40">
        <f t="shared" si="7"/>
        <v>38</v>
      </c>
      <c r="AF20" s="40">
        <f t="shared" si="8"/>
        <v>0</v>
      </c>
      <c r="AG20" s="40">
        <f t="shared" si="9"/>
        <v>0</v>
      </c>
      <c r="AH20" s="377">
        <f>T20</f>
        <v>21397</v>
      </c>
      <c r="AI20" s="364">
        <v>21397</v>
      </c>
      <c r="AJ20" s="364">
        <f t="shared" si="11"/>
        <v>0</v>
      </c>
      <c r="AK20" s="389" t="s">
        <v>588</v>
      </c>
    </row>
    <row r="21" spans="2:38" s="1" customFormat="1" ht="15" thickBot="1" x14ac:dyDescent="0.25">
      <c r="B21" s="41" t="s">
        <v>43</v>
      </c>
      <c r="C21" s="38" t="s">
        <v>31</v>
      </c>
      <c r="D21" s="42"/>
      <c r="E21" s="39" t="s">
        <v>44</v>
      </c>
      <c r="F21" s="43">
        <f t="shared" si="1"/>
        <v>3906</v>
      </c>
      <c r="G21" s="40">
        <v>1344</v>
      </c>
      <c r="H21" s="40">
        <v>0</v>
      </c>
      <c r="I21" s="40">
        <v>0</v>
      </c>
      <c r="J21" s="40">
        <v>1562</v>
      </c>
      <c r="K21" s="90">
        <v>1000</v>
      </c>
      <c r="L21" s="89"/>
      <c r="M21" s="43">
        <f t="shared" si="2"/>
        <v>4166</v>
      </c>
      <c r="N21" s="40">
        <v>1454</v>
      </c>
      <c r="O21" s="40">
        <v>0</v>
      </c>
      <c r="P21" s="40">
        <v>0</v>
      </c>
      <c r="Q21" s="40">
        <v>1562</v>
      </c>
      <c r="R21" s="90">
        <v>1000</v>
      </c>
      <c r="S21" s="44">
        <v>150</v>
      </c>
      <c r="T21" s="43">
        <f t="shared" si="10"/>
        <v>3104</v>
      </c>
      <c r="U21" s="40">
        <f>G21</f>
        <v>1344</v>
      </c>
      <c r="V21" s="40">
        <v>0</v>
      </c>
      <c r="W21" s="40">
        <v>0</v>
      </c>
      <c r="X21" s="40">
        <v>1460</v>
      </c>
      <c r="Y21" s="40">
        <f>1000-700</f>
        <v>300</v>
      </c>
      <c r="Z21" s="44"/>
      <c r="AA21" s="43">
        <f t="shared" si="3"/>
        <v>-802</v>
      </c>
      <c r="AB21" s="40">
        <f t="shared" si="4"/>
        <v>0</v>
      </c>
      <c r="AC21" s="40">
        <f t="shared" si="5"/>
        <v>0</v>
      </c>
      <c r="AD21" s="40">
        <f t="shared" si="6"/>
        <v>0</v>
      </c>
      <c r="AE21" s="40">
        <f t="shared" si="7"/>
        <v>-102</v>
      </c>
      <c r="AF21" s="40">
        <f t="shared" si="8"/>
        <v>-700</v>
      </c>
      <c r="AG21" s="40">
        <f t="shared" si="9"/>
        <v>0</v>
      </c>
      <c r="AH21" s="377">
        <f>G21+X21+Y21</f>
        <v>3104</v>
      </c>
      <c r="AI21" s="394">
        <f>X21+W21+H21+G21+1000</f>
        <v>3804</v>
      </c>
      <c r="AJ21" s="364">
        <f t="shared" si="11"/>
        <v>700</v>
      </c>
      <c r="AK21" s="393" t="s">
        <v>593</v>
      </c>
    </row>
    <row r="22" spans="2:38" s="1" customFormat="1" ht="15.75" thickBot="1" x14ac:dyDescent="0.25">
      <c r="B22" s="693" t="s">
        <v>45</v>
      </c>
      <c r="C22" s="694"/>
      <c r="D22" s="45"/>
      <c r="E22" s="46"/>
      <c r="F22" s="47">
        <f t="shared" ref="F22:AG22" si="12">SUM(F13:F21)</f>
        <v>125432</v>
      </c>
      <c r="G22" s="53">
        <f t="shared" si="12"/>
        <v>52836</v>
      </c>
      <c r="H22" s="53">
        <f t="shared" si="12"/>
        <v>59510</v>
      </c>
      <c r="I22" s="53">
        <f t="shared" si="12"/>
        <v>1581</v>
      </c>
      <c r="J22" s="93">
        <f t="shared" si="12"/>
        <v>10205</v>
      </c>
      <c r="K22" s="53">
        <f t="shared" si="12"/>
        <v>1000</v>
      </c>
      <c r="L22" s="52">
        <f t="shared" si="12"/>
        <v>300</v>
      </c>
      <c r="M22" s="47">
        <f t="shared" si="12"/>
        <v>126012</v>
      </c>
      <c r="N22" s="53">
        <f t="shared" si="12"/>
        <v>52836</v>
      </c>
      <c r="O22" s="53">
        <f t="shared" si="12"/>
        <v>59510</v>
      </c>
      <c r="P22" s="53">
        <f t="shared" si="12"/>
        <v>1581</v>
      </c>
      <c r="Q22" s="52">
        <f t="shared" si="12"/>
        <v>10205</v>
      </c>
      <c r="R22" s="53">
        <f t="shared" si="12"/>
        <v>1645</v>
      </c>
      <c r="S22" s="92">
        <f t="shared" si="12"/>
        <v>235</v>
      </c>
      <c r="T22" s="47">
        <f>SUM(T13:T21)</f>
        <v>128681</v>
      </c>
      <c r="U22" s="53">
        <f t="shared" si="12"/>
        <v>52609</v>
      </c>
      <c r="V22" s="53">
        <f t="shared" si="12"/>
        <v>61387</v>
      </c>
      <c r="W22" s="53">
        <f t="shared" si="12"/>
        <v>1596</v>
      </c>
      <c r="X22" s="53">
        <f t="shared" si="12"/>
        <v>12489</v>
      </c>
      <c r="Y22" s="53">
        <f t="shared" si="12"/>
        <v>300</v>
      </c>
      <c r="Z22" s="54">
        <f t="shared" si="12"/>
        <v>300</v>
      </c>
      <c r="AA22" s="47">
        <f t="shared" si="12"/>
        <v>3249</v>
      </c>
      <c r="AB22" s="53">
        <f t="shared" si="12"/>
        <v>-227</v>
      </c>
      <c r="AC22" s="53">
        <f t="shared" si="12"/>
        <v>1877</v>
      </c>
      <c r="AD22" s="53">
        <f t="shared" si="12"/>
        <v>15</v>
      </c>
      <c r="AE22" s="53">
        <f>SUM(AE13:AE21)</f>
        <v>2284</v>
      </c>
      <c r="AF22" s="53">
        <f>SUM(AF13:AF21)</f>
        <v>-700</v>
      </c>
      <c r="AG22" s="52">
        <f t="shared" si="12"/>
        <v>0</v>
      </c>
      <c r="AH22" s="378">
        <v>500</v>
      </c>
      <c r="AI22" s="365">
        <v>500</v>
      </c>
      <c r="AJ22" s="365">
        <f t="shared" si="11"/>
        <v>0</v>
      </c>
      <c r="AK22" s="387" t="s">
        <v>589</v>
      </c>
    </row>
    <row r="23" spans="2:38" ht="16.5" thickBot="1" x14ac:dyDescent="0.3">
      <c r="AH23" s="379">
        <f>SUM(AH13:AH22)</f>
        <v>129581</v>
      </c>
      <c r="AI23" s="380">
        <f>SUM(AI13:AI22)</f>
        <v>132511</v>
      </c>
      <c r="AJ23" s="380">
        <f t="shared" si="11"/>
        <v>2930</v>
      </c>
      <c r="AK23" s="388"/>
    </row>
    <row r="24" spans="2:38" ht="14.25" thickTop="1" thickBot="1" x14ac:dyDescent="0.25">
      <c r="AH24" s="366"/>
      <c r="AI24" s="366"/>
    </row>
    <row r="25" spans="2:38" ht="13.5" thickTop="1" x14ac:dyDescent="0.2">
      <c r="AH25" s="368">
        <v>133084</v>
      </c>
      <c r="AI25" s="368">
        <v>133084</v>
      </c>
    </row>
    <row r="26" spans="2:38" ht="13.5" thickBot="1" x14ac:dyDescent="0.25">
      <c r="AH26" s="367">
        <f>AH25-AH23</f>
        <v>3503</v>
      </c>
      <c r="AI26" s="367">
        <f>AI25-AI23</f>
        <v>573</v>
      </c>
    </row>
    <row r="31" spans="2:38" x14ac:dyDescent="0.2">
      <c r="AH31" s="1">
        <f>35390+28580+4752+17732+3906</f>
        <v>90360</v>
      </c>
    </row>
    <row r="32" spans="2:38" x14ac:dyDescent="0.2">
      <c r="AH32" s="1">
        <f>300+10968+2358+21397</f>
        <v>35023</v>
      </c>
    </row>
    <row r="33" spans="34:34" x14ac:dyDescent="0.2">
      <c r="AH33" s="1">
        <f>1500+2000+300+700+1000+500</f>
        <v>6000</v>
      </c>
    </row>
    <row r="34" spans="34:34" x14ac:dyDescent="0.2">
      <c r="AH34" s="1">
        <f>SUM(AH31:AH33)</f>
        <v>131383</v>
      </c>
    </row>
  </sheetData>
  <sheetProtection selectLockedCells="1"/>
  <mergeCells count="10">
    <mergeCell ref="B22:C22"/>
    <mergeCell ref="F8:J8"/>
    <mergeCell ref="M8:Q8"/>
    <mergeCell ref="T8:Z8"/>
    <mergeCell ref="AA8:AG8"/>
    <mergeCell ref="B9:C9"/>
    <mergeCell ref="G12:J12"/>
    <mergeCell ref="N12:Q12"/>
    <mergeCell ref="U12:Z12"/>
    <mergeCell ref="AB12:AG12"/>
  </mergeCells>
  <conditionalFormatting sqref="Z13">
    <cfRule type="cellIs" dxfId="0" priority="4" operator="notEqual">
      <formula>$AH$13</formula>
    </cfRule>
  </conditionalFormatting>
  <pageMargins left="0.70866141732283472" right="0.70866141732283472" top="0.78740157480314965" bottom="0.78740157480314965" header="0.31496062992125984" footer="0.31496062992125984"/>
  <pageSetup paperSize="9" scale="62" firstPageNumber="76" fitToHeight="9999" orientation="landscape" r:id="rId1"/>
  <headerFooter>
    <oddFooter>&amp;L&amp;"Arial,Kurzíva"&amp;11Zastupitelstvo Olomouckého kraje 16-12-2011
6. - Rozpočet Olomouckého kraje 2012 - návrh rozpočtu 
Příloha č. 3b): Příspěvkové organizace zřizované Olomouckým krajem&amp;R&amp;"Arial,Kurzíva"&amp;11Strana &amp;P (celkem 167)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K140"/>
  <sheetViews>
    <sheetView showGridLines="0" topLeftCell="A2" zoomScale="75" zoomScaleNormal="75" workbookViewId="0">
      <selection activeCell="B24" sqref="B24:N26"/>
    </sheetView>
  </sheetViews>
  <sheetFormatPr defaultRowHeight="12.75" x14ac:dyDescent="0.2"/>
  <cols>
    <col min="1" max="1" width="0.140625" style="55" customWidth="1"/>
    <col min="2" max="2" width="41" style="55" customWidth="1"/>
    <col min="3" max="14" width="12.7109375" style="55" customWidth="1"/>
    <col min="15" max="16384" width="9.140625" style="55"/>
  </cols>
  <sheetData>
    <row r="1" spans="2:14" x14ac:dyDescent="0.2">
      <c r="F1"/>
      <c r="G1"/>
      <c r="H1" s="640"/>
      <c r="I1" s="640"/>
      <c r="J1" s="641"/>
      <c r="K1" s="635"/>
    </row>
    <row r="2" spans="2:14" ht="23.25" x14ac:dyDescent="0.35">
      <c r="B2" s="331" t="s">
        <v>125</v>
      </c>
      <c r="C2" s="84"/>
      <c r="D2" s="84"/>
      <c r="E2" s="84"/>
      <c r="F2" s="349"/>
      <c r="G2"/>
      <c r="H2" s="640"/>
      <c r="I2" s="640"/>
      <c r="J2" s="642"/>
      <c r="K2" s="635"/>
      <c r="L2" s="84"/>
      <c r="M2" s="83"/>
      <c r="N2" s="82" t="s">
        <v>124</v>
      </c>
    </row>
    <row r="3" spans="2:14" ht="15" x14ac:dyDescent="0.2">
      <c r="B3" s="330" t="s">
        <v>126</v>
      </c>
      <c r="F3" s="349"/>
      <c r="G3"/>
      <c r="H3"/>
      <c r="I3" s="282"/>
      <c r="J3" s="282"/>
      <c r="K3" s="351"/>
      <c r="L3" s="636"/>
      <c r="M3" s="636"/>
      <c r="N3" s="636"/>
    </row>
    <row r="4" spans="2:14" ht="15" x14ac:dyDescent="0.2">
      <c r="B4" s="330" t="s">
        <v>567</v>
      </c>
      <c r="F4" s="349"/>
      <c r="G4"/>
      <c r="H4"/>
      <c r="I4" s="282"/>
      <c r="J4" s="282"/>
      <c r="K4" s="351"/>
      <c r="L4" s="636"/>
      <c r="M4" s="636"/>
      <c r="N4" s="636"/>
    </row>
    <row r="5" spans="2:14" ht="13.5" thickBot="1" x14ac:dyDescent="0.25">
      <c r="F5" s="348"/>
      <c r="G5" s="348"/>
      <c r="H5" s="348"/>
      <c r="I5" s="350"/>
      <c r="J5" s="350"/>
      <c r="K5" s="352"/>
      <c r="N5" s="81" t="s">
        <v>5</v>
      </c>
    </row>
    <row r="6" spans="2:14" ht="26.1" customHeight="1" x14ac:dyDescent="0.2">
      <c r="B6" s="80"/>
      <c r="C6" s="729" t="s">
        <v>6</v>
      </c>
      <c r="D6" s="730"/>
      <c r="E6" s="730"/>
      <c r="F6" s="729" t="s">
        <v>81</v>
      </c>
      <c r="G6" s="730"/>
      <c r="H6" s="730"/>
      <c r="I6" s="729" t="s">
        <v>7</v>
      </c>
      <c r="J6" s="730"/>
      <c r="K6" s="730"/>
      <c r="L6" s="729" t="s">
        <v>8</v>
      </c>
      <c r="M6" s="730"/>
      <c r="N6" s="740"/>
    </row>
    <row r="7" spans="2:14" x14ac:dyDescent="0.2">
      <c r="B7" s="629" t="s">
        <v>71</v>
      </c>
      <c r="C7" s="631" t="s">
        <v>70</v>
      </c>
      <c r="D7" s="626" t="s">
        <v>12</v>
      </c>
      <c r="E7" s="627"/>
      <c r="F7" s="631" t="s">
        <v>70</v>
      </c>
      <c r="G7" s="626" t="s">
        <v>12</v>
      </c>
      <c r="H7" s="627"/>
      <c r="I7" s="631" t="s">
        <v>70</v>
      </c>
      <c r="J7" s="626" t="s">
        <v>12</v>
      </c>
      <c r="K7" s="627"/>
      <c r="L7" s="633" t="s">
        <v>70</v>
      </c>
      <c r="M7" s="626" t="s">
        <v>12</v>
      </c>
      <c r="N7" s="741"/>
    </row>
    <row r="8" spans="2:14" ht="39" thickBot="1" x14ac:dyDescent="0.25">
      <c r="B8" s="630"/>
      <c r="C8" s="632"/>
      <c r="D8" s="79" t="s">
        <v>69</v>
      </c>
      <c r="E8" s="79" t="s">
        <v>68</v>
      </c>
      <c r="F8" s="632"/>
      <c r="G8" s="79" t="s">
        <v>69</v>
      </c>
      <c r="H8" s="79" t="s">
        <v>68</v>
      </c>
      <c r="I8" s="632"/>
      <c r="J8" s="79" t="s">
        <v>69</v>
      </c>
      <c r="K8" s="79" t="s">
        <v>68</v>
      </c>
      <c r="L8" s="634"/>
      <c r="M8" s="78" t="s">
        <v>69</v>
      </c>
      <c r="N8" s="77" t="s">
        <v>68</v>
      </c>
    </row>
    <row r="9" spans="2:14" ht="14.25" thickTop="1" thickBot="1" x14ac:dyDescent="0.25">
      <c r="B9" s="76"/>
      <c r="C9" s="75" t="s">
        <v>67</v>
      </c>
      <c r="D9" s="74" t="s">
        <v>66</v>
      </c>
      <c r="E9" s="74" t="s">
        <v>65</v>
      </c>
      <c r="F9" s="75" t="s">
        <v>64</v>
      </c>
      <c r="G9" s="74" t="s">
        <v>63</v>
      </c>
      <c r="H9" s="74" t="s">
        <v>62</v>
      </c>
      <c r="I9" s="75" t="s">
        <v>61</v>
      </c>
      <c r="J9" s="74" t="s">
        <v>60</v>
      </c>
      <c r="K9" s="74" t="s">
        <v>59</v>
      </c>
      <c r="L9" s="75" t="s">
        <v>58</v>
      </c>
      <c r="M9" s="74" t="s">
        <v>57</v>
      </c>
      <c r="N9" s="73" t="s">
        <v>56</v>
      </c>
    </row>
    <row r="10" spans="2:14" ht="15.95" customHeight="1" x14ac:dyDescent="0.25">
      <c r="B10" s="105" t="s">
        <v>55</v>
      </c>
      <c r="C10" s="106">
        <f>D10+E10</f>
        <v>158386</v>
      </c>
      <c r="D10" s="107">
        <f>SUM(D12:D14)</f>
        <v>158386</v>
      </c>
      <c r="E10" s="107">
        <f>SUM(E12:E14)</f>
        <v>0</v>
      </c>
      <c r="F10" s="106">
        <f>G10+H10</f>
        <v>175198</v>
      </c>
      <c r="G10" s="107">
        <f>SUM(G12:G14)</f>
        <v>175198</v>
      </c>
      <c r="H10" s="107">
        <f>SUM(H12:H14)</f>
        <v>0</v>
      </c>
      <c r="I10" s="106">
        <f>J10+K10</f>
        <v>177254</v>
      </c>
      <c r="J10" s="107">
        <f>SUM(J12:J14)</f>
        <v>177254</v>
      </c>
      <c r="K10" s="107">
        <f>SUM(K12:K14)</f>
        <v>0</v>
      </c>
      <c r="L10" s="106">
        <f>M10+N10</f>
        <v>18868</v>
      </c>
      <c r="M10" s="107">
        <f>SUM(M12:M14)</f>
        <v>18868</v>
      </c>
      <c r="N10" s="108">
        <f>SUM(N12:N14)</f>
        <v>0</v>
      </c>
    </row>
    <row r="11" spans="2:14" x14ac:dyDescent="0.2">
      <c r="B11" s="72" t="s">
        <v>54</v>
      </c>
      <c r="C11" s="61"/>
      <c r="D11" s="60"/>
      <c r="E11" s="60"/>
      <c r="F11" s="61"/>
      <c r="G11" s="60"/>
      <c r="H11" s="60"/>
      <c r="I11" s="61"/>
      <c r="J11" s="60"/>
      <c r="K11" s="60"/>
      <c r="L11" s="61"/>
      <c r="M11" s="60"/>
      <c r="N11" s="59"/>
    </row>
    <row r="12" spans="2:14" ht="15.95" customHeight="1" x14ac:dyDescent="0.2">
      <c r="B12" s="72" t="s">
        <v>53</v>
      </c>
      <c r="C12" s="70">
        <f>D12+E12</f>
        <v>133494</v>
      </c>
      <c r="D12" s="71">
        <f>'PO - sociálníci'!G47-'PO - sociálníci'!G13</f>
        <v>133494</v>
      </c>
      <c r="E12" s="71">
        <v>0</v>
      </c>
      <c r="F12" s="70">
        <f>G12+H12</f>
        <v>150306</v>
      </c>
      <c r="G12" s="71">
        <f>'PO - sociálníci'!L47-'PO - sociálníci'!L13</f>
        <v>150306</v>
      </c>
      <c r="H12" s="71">
        <v>0</v>
      </c>
      <c r="I12" s="70">
        <f>J12+K12</f>
        <v>149608</v>
      </c>
      <c r="J12" s="71">
        <f>'PO - sociálníci'!Q47-'PO - sociálníci'!Q13</f>
        <v>149608</v>
      </c>
      <c r="K12" s="71">
        <v>0</v>
      </c>
      <c r="L12" s="70">
        <f>M12+N12</f>
        <v>16114</v>
      </c>
      <c r="M12" s="71">
        <f t="shared" ref="M12:N16" si="0">J12-D12</f>
        <v>16114</v>
      </c>
      <c r="N12" s="183">
        <f t="shared" si="0"/>
        <v>0</v>
      </c>
    </row>
    <row r="13" spans="2:14" ht="15.95" customHeight="1" x14ac:dyDescent="0.2">
      <c r="B13" s="72" t="s">
        <v>52</v>
      </c>
      <c r="C13" s="70">
        <f>D13+E13</f>
        <v>0</v>
      </c>
      <c r="D13" s="71">
        <f>'PO - sociálníci'!H47-'PO - sociálníci'!H13</f>
        <v>0</v>
      </c>
      <c r="E13" s="71">
        <v>0</v>
      </c>
      <c r="F13" s="70">
        <f>G13+H13</f>
        <v>0</v>
      </c>
      <c r="G13" s="71">
        <f>'PO - sociálníci'!M47-'PO - sociálníci'!M13</f>
        <v>0</v>
      </c>
      <c r="H13" s="71">
        <v>0</v>
      </c>
      <c r="I13" s="70">
        <f>J13+K13</f>
        <v>0</v>
      </c>
      <c r="J13" s="71">
        <f>'PO - sociálníci'!R47-'PO - sociálníci'!R13</f>
        <v>0</v>
      </c>
      <c r="K13" s="71">
        <v>0</v>
      </c>
      <c r="L13" s="70">
        <f>M13+N13</f>
        <v>0</v>
      </c>
      <c r="M13" s="71">
        <f t="shared" si="0"/>
        <v>0</v>
      </c>
      <c r="N13" s="183">
        <f t="shared" si="0"/>
        <v>0</v>
      </c>
    </row>
    <row r="14" spans="2:14" ht="15.95" customHeight="1" x14ac:dyDescent="0.2">
      <c r="B14" s="72" t="s">
        <v>50</v>
      </c>
      <c r="C14" s="70">
        <f>D14+E14</f>
        <v>24892</v>
      </c>
      <c r="D14" s="71">
        <f>'PO - sociálníci'!J47-'PO - sociálníci'!J13</f>
        <v>24892</v>
      </c>
      <c r="E14" s="71">
        <v>0</v>
      </c>
      <c r="F14" s="70">
        <f>G14+H14</f>
        <v>24892</v>
      </c>
      <c r="G14" s="71">
        <f>'PO - sociálníci'!O47-'PO - sociálníci'!O13</f>
        <v>24892</v>
      </c>
      <c r="H14" s="71">
        <v>0</v>
      </c>
      <c r="I14" s="70">
        <f>J14+K14</f>
        <v>27646</v>
      </c>
      <c r="J14" s="71">
        <f>'PO - sociálníci'!T47-'PO - sociálníci'!T13</f>
        <v>27646</v>
      </c>
      <c r="K14" s="71">
        <v>0</v>
      </c>
      <c r="L14" s="70">
        <f>M14+N14</f>
        <v>2754</v>
      </c>
      <c r="M14" s="71">
        <f t="shared" si="0"/>
        <v>2754</v>
      </c>
      <c r="N14" s="183">
        <f t="shared" si="0"/>
        <v>0</v>
      </c>
    </row>
    <row r="15" spans="2:14" s="167" customFormat="1" ht="15.95" customHeight="1" x14ac:dyDescent="0.25">
      <c r="B15" s="110" t="s">
        <v>49</v>
      </c>
      <c r="C15" s="111">
        <f>D15+E15</f>
        <v>23114</v>
      </c>
      <c r="D15" s="112">
        <f>'PO - sociálníci'!G13</f>
        <v>23114</v>
      </c>
      <c r="E15" s="112">
        <v>0</v>
      </c>
      <c r="F15" s="111">
        <f>G15+H15</f>
        <v>36302</v>
      </c>
      <c r="G15" s="112">
        <f>'PO - sociálníci'!L13</f>
        <v>36302</v>
      </c>
      <c r="H15" s="112">
        <v>0</v>
      </c>
      <c r="I15" s="111">
        <f>J15+K15</f>
        <v>7000</v>
      </c>
      <c r="J15" s="112">
        <f>'PO - sociálníci'!Q13</f>
        <v>7000</v>
      </c>
      <c r="K15" s="112">
        <v>0</v>
      </c>
      <c r="L15" s="111">
        <f>M15+N15</f>
        <v>-16114</v>
      </c>
      <c r="M15" s="112">
        <f t="shared" si="0"/>
        <v>-16114</v>
      </c>
      <c r="N15" s="113">
        <f t="shared" si="0"/>
        <v>0</v>
      </c>
    </row>
    <row r="16" spans="2:14" s="166" customFormat="1" ht="15.95" customHeight="1" thickBot="1" x14ac:dyDescent="0.3">
      <c r="B16" s="168" t="s">
        <v>46</v>
      </c>
      <c r="C16" s="68">
        <f>D16+E16</f>
        <v>181500</v>
      </c>
      <c r="D16" s="157">
        <f>D15+D10</f>
        <v>181500</v>
      </c>
      <c r="E16" s="157">
        <f>E15+E10</f>
        <v>0</v>
      </c>
      <c r="F16" s="68">
        <f>G16+H16</f>
        <v>211500</v>
      </c>
      <c r="G16" s="157">
        <f>G15+G10</f>
        <v>211500</v>
      </c>
      <c r="H16" s="157">
        <f>H15+H10</f>
        <v>0</v>
      </c>
      <c r="I16" s="68">
        <f>J16+K16</f>
        <v>184254</v>
      </c>
      <c r="J16" s="157">
        <f>J15+J10</f>
        <v>184254</v>
      </c>
      <c r="K16" s="157">
        <f>K15+K10</f>
        <v>0</v>
      </c>
      <c r="L16" s="68">
        <f>M16+N16</f>
        <v>2754</v>
      </c>
      <c r="M16" s="157">
        <f t="shared" si="0"/>
        <v>2754</v>
      </c>
      <c r="N16" s="169">
        <f t="shared" si="0"/>
        <v>0</v>
      </c>
    </row>
    <row r="19" spans="1:37" s="237" customFormat="1" ht="15.75" x14ac:dyDescent="0.25">
      <c r="A19" s="230" t="s">
        <v>200</v>
      </c>
      <c r="B19" s="190" t="s">
        <v>14</v>
      </c>
      <c r="C19" s="232"/>
      <c r="D19" s="232"/>
      <c r="E19" s="233"/>
      <c r="F19" s="390"/>
      <c r="G19" s="232"/>
      <c r="H19" s="233"/>
      <c r="I19" s="232"/>
      <c r="J19" s="232"/>
      <c r="K19" s="233"/>
      <c r="L19" s="232"/>
      <c r="M19" s="232"/>
      <c r="N19" s="233"/>
      <c r="O19" s="234"/>
      <c r="P19" s="234"/>
      <c r="Q19" s="235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</row>
    <row r="20" spans="1:37" s="237" customFormat="1" ht="15.75" x14ac:dyDescent="0.25">
      <c r="A20" s="230"/>
      <c r="B20" s="738" t="s">
        <v>611</v>
      </c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234"/>
      <c r="P20" s="234"/>
      <c r="Q20" s="235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</row>
    <row r="21" spans="1:37" s="237" customFormat="1" ht="15.75" x14ac:dyDescent="0.25">
      <c r="A21" s="230"/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234"/>
      <c r="P21" s="234"/>
      <c r="Q21" s="235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</row>
    <row r="22" spans="1:37" s="237" customFormat="1" ht="15.75" x14ac:dyDescent="0.25">
      <c r="A22" s="230"/>
      <c r="B22" s="739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234"/>
      <c r="P22" s="234"/>
      <c r="Q22" s="235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</row>
    <row r="23" spans="1:37" s="237" customFormat="1" ht="8.25" customHeight="1" x14ac:dyDescent="0.25">
      <c r="A23" s="230"/>
      <c r="B23" s="739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234"/>
      <c r="P23" s="234"/>
      <c r="Q23" s="235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</row>
    <row r="24" spans="1:37" s="237" customFormat="1" ht="15.75" x14ac:dyDescent="0.25">
      <c r="A24" s="230"/>
      <c r="B24" s="749" t="s">
        <v>625</v>
      </c>
      <c r="C24" s="750"/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234"/>
      <c r="P24" s="234"/>
      <c r="Q24" s="235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</row>
    <row r="25" spans="1:37" s="237" customFormat="1" ht="15.75" x14ac:dyDescent="0.25">
      <c r="A25" s="230"/>
      <c r="B25" s="750"/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0"/>
      <c r="O25" s="234"/>
      <c r="P25" s="234"/>
      <c r="Q25" s="235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</row>
    <row r="26" spans="1:37" s="237" customFormat="1" ht="15.75" x14ac:dyDescent="0.25">
      <c r="A26" s="230"/>
      <c r="B26" s="750"/>
      <c r="C26" s="750"/>
      <c r="D26" s="750"/>
      <c r="E26" s="750"/>
      <c r="F26" s="750"/>
      <c r="G26" s="750"/>
      <c r="H26" s="750"/>
      <c r="I26" s="750"/>
      <c r="J26" s="750"/>
      <c r="K26" s="750"/>
      <c r="L26" s="750"/>
      <c r="M26" s="750"/>
      <c r="N26" s="750"/>
      <c r="O26" s="234"/>
      <c r="P26" s="234"/>
      <c r="Q26" s="235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</row>
    <row r="27" spans="1:37" s="237" customFormat="1" ht="15.75" x14ac:dyDescent="0.25">
      <c r="A27" s="230"/>
      <c r="B27" s="190"/>
      <c r="C27" s="232"/>
      <c r="D27" s="232"/>
      <c r="E27" s="233"/>
      <c r="F27" s="232"/>
      <c r="G27" s="232"/>
      <c r="H27" s="233"/>
      <c r="I27" s="232"/>
      <c r="J27" s="232"/>
      <c r="K27" s="233"/>
      <c r="L27" s="232"/>
      <c r="M27" s="232"/>
      <c r="N27" s="233"/>
      <c r="O27" s="234"/>
      <c r="P27" s="234"/>
      <c r="Q27" s="235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</row>
    <row r="28" spans="1:37" s="244" customFormat="1" ht="15.75" x14ac:dyDescent="0.25">
      <c r="A28" s="230" t="s">
        <v>214</v>
      </c>
      <c r="B28" s="245" t="s">
        <v>574</v>
      </c>
      <c r="C28" s="231"/>
      <c r="D28" s="231"/>
      <c r="E28" s="191"/>
      <c r="F28" s="191"/>
      <c r="G28" s="40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</row>
    <row r="29" spans="1:37" s="244" customFormat="1" ht="15.75" x14ac:dyDescent="0.25">
      <c r="A29" s="230"/>
      <c r="B29" s="749" t="s">
        <v>590</v>
      </c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</row>
    <row r="30" spans="1:37" s="244" customFormat="1" ht="15.75" x14ac:dyDescent="0.25">
      <c r="A30" s="230"/>
      <c r="B30" s="750"/>
      <c r="C30" s="750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</row>
    <row r="31" spans="1:37" s="244" customFormat="1" ht="15.75" x14ac:dyDescent="0.25">
      <c r="A31" s="230"/>
      <c r="B31" s="231"/>
      <c r="C31" s="231"/>
      <c r="D31" s="23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</row>
    <row r="32" spans="1:37" s="244" customFormat="1" ht="15.75" x14ac:dyDescent="0.25">
      <c r="A32" s="230" t="s">
        <v>216</v>
      </c>
      <c r="B32" s="190" t="s">
        <v>238</v>
      </c>
      <c r="C32" s="231"/>
      <c r="D32" s="23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</row>
    <row r="33" spans="1:37" s="243" customFormat="1" ht="15.75" hidden="1" x14ac:dyDescent="0.25">
      <c r="A33" s="245"/>
      <c r="B33" s="246"/>
      <c r="C33" s="232"/>
      <c r="D33" s="232"/>
      <c r="E33" s="233"/>
      <c r="F33" s="232"/>
      <c r="G33" s="232"/>
      <c r="H33" s="233"/>
      <c r="I33" s="232"/>
      <c r="J33" s="232"/>
      <c r="K33" s="233"/>
      <c r="L33" s="232"/>
      <c r="M33" s="232"/>
      <c r="N33" s="233"/>
      <c r="O33" s="234"/>
      <c r="P33" s="234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</row>
    <row r="34" spans="1:37" s="240" customFormat="1" ht="14.25" hidden="1" x14ac:dyDescent="0.2">
      <c r="A34" s="216" t="s">
        <v>217</v>
      </c>
      <c r="B34" s="216"/>
      <c r="C34" s="247"/>
      <c r="D34" s="247"/>
      <c r="E34" s="248"/>
      <c r="F34" s="247"/>
      <c r="G34" s="247"/>
      <c r="H34" s="248"/>
      <c r="I34" s="247"/>
      <c r="J34" s="247"/>
      <c r="K34" s="248"/>
      <c r="L34" s="247"/>
      <c r="M34" s="247"/>
      <c r="N34" s="248"/>
      <c r="O34" s="249"/>
      <c r="P34" s="249"/>
      <c r="Q34" s="238"/>
      <c r="R34" s="239" t="s">
        <v>218</v>
      </c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</row>
    <row r="35" spans="1:37" s="243" customFormat="1" ht="15.75" hidden="1" x14ac:dyDescent="0.25">
      <c r="A35" s="245"/>
      <c r="B35" s="246"/>
      <c r="C35" s="232"/>
      <c r="D35" s="232"/>
      <c r="E35" s="233"/>
      <c r="F35" s="232"/>
      <c r="G35" s="232"/>
      <c r="H35" s="233"/>
      <c r="I35" s="232"/>
      <c r="J35" s="232"/>
      <c r="K35" s="233"/>
      <c r="L35" s="232"/>
      <c r="M35" s="232"/>
      <c r="N35" s="233"/>
      <c r="O35" s="234"/>
      <c r="P35" s="234"/>
      <c r="Q35" s="241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</row>
    <row r="36" spans="1:37" s="216" customFormat="1" ht="14.25" hidden="1" x14ac:dyDescent="0.2">
      <c r="A36" s="250" t="s">
        <v>219</v>
      </c>
      <c r="B36" s="250"/>
      <c r="C36" s="251"/>
      <c r="D36" s="251"/>
      <c r="E36" s="252"/>
      <c r="F36" s="251"/>
      <c r="G36" s="251"/>
      <c r="H36" s="252"/>
      <c r="I36" s="251"/>
      <c r="J36" s="251"/>
      <c r="K36" s="252"/>
      <c r="L36" s="251"/>
      <c r="M36" s="251"/>
      <c r="N36" s="252"/>
      <c r="O36" s="253"/>
      <c r="P36" s="253"/>
      <c r="Q36" s="254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</row>
    <row r="37" spans="1:37" s="216" customFormat="1" ht="6.75" hidden="1" customHeight="1" x14ac:dyDescent="0.2">
      <c r="A37" s="250"/>
      <c r="B37" s="250"/>
      <c r="C37" s="251"/>
      <c r="D37" s="251"/>
      <c r="E37" s="252"/>
      <c r="F37" s="251"/>
      <c r="G37" s="251"/>
      <c r="H37" s="252"/>
      <c r="I37" s="251"/>
      <c r="J37" s="251"/>
      <c r="K37" s="252"/>
      <c r="L37" s="251"/>
      <c r="M37" s="251"/>
      <c r="N37" s="252"/>
      <c r="O37" s="253"/>
      <c r="P37" s="253"/>
      <c r="Q37" s="254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</row>
    <row r="38" spans="1:37" customFormat="1" ht="25.5" hidden="1" customHeight="1" x14ac:dyDescent="0.2">
      <c r="A38" s="751" t="s">
        <v>220</v>
      </c>
      <c r="B38" s="751"/>
      <c r="C38" s="751"/>
      <c r="D38" s="751"/>
      <c r="E38" s="751"/>
      <c r="F38" s="751"/>
      <c r="G38" s="751"/>
      <c r="H38" s="751"/>
      <c r="I38" s="751"/>
      <c r="J38" s="751"/>
      <c r="K38" s="751"/>
      <c r="L38" s="751"/>
      <c r="M38" s="751"/>
      <c r="N38" s="751"/>
      <c r="O38" s="751"/>
      <c r="P38" s="751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</row>
    <row r="39" spans="1:37" customFormat="1" ht="20.25" hidden="1" customHeight="1" x14ac:dyDescent="0.2">
      <c r="A39" s="752"/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</row>
    <row r="40" spans="1:37" s="216" customFormat="1" ht="11.25" hidden="1" customHeight="1" x14ac:dyDescent="0.2">
      <c r="A40" s="753" t="s">
        <v>221</v>
      </c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</row>
    <row r="41" spans="1:37" customFormat="1" ht="18.75" hidden="1" customHeight="1" x14ac:dyDescent="0.2">
      <c r="A41" s="754"/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</row>
    <row r="42" spans="1:37" customFormat="1" hidden="1" x14ac:dyDescent="0.2">
      <c r="A42" s="755"/>
      <c r="B42" s="755"/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</row>
    <row r="43" spans="1:37" s="216" customFormat="1" ht="17.25" hidden="1" customHeight="1" x14ac:dyDescent="0.2">
      <c r="A43" s="756" t="s">
        <v>222</v>
      </c>
      <c r="B43" s="755"/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</row>
    <row r="44" spans="1:37" customFormat="1" hidden="1" x14ac:dyDescent="0.2">
      <c r="A44" s="755"/>
      <c r="B44" s="755"/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</row>
    <row r="45" spans="1:37" customFormat="1" hidden="1" x14ac:dyDescent="0.2">
      <c r="A45" s="755"/>
      <c r="B45" s="755"/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</row>
    <row r="46" spans="1:37" s="216" customFormat="1" ht="15" hidden="1" x14ac:dyDescent="0.25">
      <c r="A46" s="255" t="s">
        <v>223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15"/>
      <c r="R46" s="256">
        <f>89143+35966+17983</f>
        <v>143092</v>
      </c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</row>
    <row r="47" spans="1:37" s="216" customFormat="1" ht="18" hidden="1" customHeight="1" x14ac:dyDescent="0.2">
      <c r="A47" s="753" t="s">
        <v>224</v>
      </c>
      <c r="B47" s="754"/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215"/>
      <c r="R47" s="256">
        <v>189188</v>
      </c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</row>
    <row r="48" spans="1:37" customFormat="1" hidden="1" x14ac:dyDescent="0.2">
      <c r="A48" s="754"/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192"/>
      <c r="R48" s="257">
        <f>R47-R46</f>
        <v>46096</v>
      </c>
      <c r="S48" s="192">
        <f>R47/R46</f>
        <v>1.3221423978978559</v>
      </c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</row>
    <row r="49" spans="1:37" customFormat="1" hidden="1" x14ac:dyDescent="0.2">
      <c r="A49" s="754"/>
      <c r="B49" s="754"/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192"/>
      <c r="R49" s="257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</row>
    <row r="50" spans="1:37" customFormat="1" ht="14.25" hidden="1" customHeight="1" x14ac:dyDescent="0.2">
      <c r="A50" s="754"/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192"/>
      <c r="R50" s="257">
        <f>3780-3305</f>
        <v>475</v>
      </c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</row>
    <row r="51" spans="1:37" customFormat="1" hidden="1" x14ac:dyDescent="0.2">
      <c r="A51" s="757"/>
      <c r="B51" s="757"/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57"/>
      <c r="P51" s="757"/>
      <c r="Q51" s="192"/>
      <c r="R51" s="257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</row>
    <row r="52" spans="1:37" customFormat="1" hidden="1" x14ac:dyDescent="0.2">
      <c r="A52" s="757"/>
      <c r="B52" s="757"/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57"/>
      <c r="P52" s="757"/>
      <c r="Q52" s="192"/>
      <c r="R52" s="257">
        <f>R50+R48</f>
        <v>46571</v>
      </c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</row>
    <row r="53" spans="1:37" customFormat="1" hidden="1" x14ac:dyDescent="0.2">
      <c r="A53" s="758"/>
      <c r="B53" s="758"/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192"/>
      <c r="R53" s="257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</row>
    <row r="54" spans="1:37" customFormat="1" ht="15" hidden="1" x14ac:dyDescent="0.25">
      <c r="A54" s="258"/>
      <c r="B54" s="258"/>
      <c r="C54" s="259"/>
      <c r="D54" s="259"/>
      <c r="E54" s="260"/>
      <c r="F54" s="259"/>
      <c r="G54" s="259"/>
      <c r="H54" s="260"/>
      <c r="I54" s="259"/>
      <c r="J54" s="259"/>
      <c r="K54" s="260"/>
      <c r="L54" s="259"/>
      <c r="M54" s="259"/>
      <c r="N54" s="260"/>
      <c r="O54" s="261"/>
      <c r="P54" s="261"/>
      <c r="Q54" s="26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</row>
    <row r="55" spans="1:37" customFormat="1" ht="15" hidden="1" x14ac:dyDescent="0.25">
      <c r="A55" s="258"/>
      <c r="B55" s="258"/>
      <c r="C55" s="259"/>
      <c r="D55" s="259"/>
      <c r="E55" s="260"/>
      <c r="F55" s="259"/>
      <c r="G55" s="259"/>
      <c r="H55" s="260"/>
      <c r="I55" s="259"/>
      <c r="J55" s="259"/>
      <c r="K55" s="260"/>
      <c r="L55" s="259"/>
      <c r="M55" s="259"/>
      <c r="N55" s="260"/>
      <c r="O55" s="261"/>
      <c r="P55" s="261"/>
      <c r="Q55" s="26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</row>
    <row r="56" spans="1:37" customFormat="1" ht="15" hidden="1" x14ac:dyDescent="0.25">
      <c r="A56" s="258"/>
      <c r="B56" s="258"/>
      <c r="C56" s="259"/>
      <c r="D56" s="259"/>
      <c r="E56" s="260"/>
      <c r="F56" s="259"/>
      <c r="G56" s="259"/>
      <c r="H56" s="260"/>
      <c r="I56" s="259"/>
      <c r="J56" s="259"/>
      <c r="K56" s="260"/>
      <c r="L56" s="259"/>
      <c r="M56" s="259"/>
      <c r="N56" s="260"/>
      <c r="O56" s="261"/>
      <c r="P56" s="261"/>
      <c r="Q56" s="26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</row>
    <row r="57" spans="1:37" customFormat="1" ht="15.75" hidden="1" customHeight="1" x14ac:dyDescent="0.25">
      <c r="A57" s="263" t="s">
        <v>225</v>
      </c>
      <c r="B57" s="263"/>
      <c r="C57" s="264"/>
      <c r="D57" s="265"/>
      <c r="E57" s="266"/>
      <c r="F57" s="265"/>
      <c r="G57" s="265"/>
      <c r="H57" s="266"/>
      <c r="I57" s="265"/>
      <c r="J57" s="265"/>
      <c r="K57" s="266"/>
      <c r="L57" s="265"/>
      <c r="M57" s="265"/>
      <c r="N57" s="266"/>
      <c r="O57" s="267"/>
      <c r="P57" s="267"/>
      <c r="Q57" s="191"/>
      <c r="R57" s="191"/>
      <c r="S57" s="191"/>
      <c r="T57" s="191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</row>
    <row r="58" spans="1:37" customFormat="1" ht="15.75" hidden="1" customHeight="1" x14ac:dyDescent="0.25">
      <c r="A58" s="268" t="s">
        <v>200</v>
      </c>
      <c r="B58" s="269"/>
      <c r="C58" s="269"/>
      <c r="D58" s="269"/>
      <c r="E58" s="266"/>
      <c r="F58" s="265"/>
      <c r="G58" s="265"/>
      <c r="H58" s="266"/>
      <c r="I58" s="265"/>
      <c r="J58" s="265"/>
      <c r="K58" s="266"/>
      <c r="L58" s="265"/>
      <c r="M58" s="265"/>
      <c r="N58" s="266"/>
      <c r="O58" s="267"/>
      <c r="P58" s="267"/>
      <c r="Q58" s="191"/>
      <c r="R58" s="191"/>
      <c r="S58" s="191"/>
      <c r="T58" s="191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</row>
    <row r="59" spans="1:37" customFormat="1" ht="39" hidden="1" customHeight="1" x14ac:dyDescent="0.2">
      <c r="A59" s="747" t="s">
        <v>226</v>
      </c>
      <c r="B59" s="747"/>
      <c r="C59" s="747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</row>
    <row r="60" spans="1:37" s="216" customFormat="1" ht="16.5" hidden="1" customHeight="1" x14ac:dyDescent="0.2">
      <c r="A60" s="270" t="s">
        <v>227</v>
      </c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</row>
    <row r="61" spans="1:37" s="216" customFormat="1" ht="16.5" hidden="1" customHeight="1" x14ac:dyDescent="0.25">
      <c r="A61" s="270" t="s">
        <v>228</v>
      </c>
      <c r="B61" s="270"/>
      <c r="C61" s="270"/>
      <c r="D61" s="270"/>
      <c r="E61" s="270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</row>
    <row r="62" spans="1:37" s="216" customFormat="1" ht="16.5" hidden="1" customHeight="1" x14ac:dyDescent="0.25">
      <c r="A62" s="270" t="s">
        <v>229</v>
      </c>
      <c r="B62" s="270"/>
      <c r="C62" s="270"/>
      <c r="D62" s="270"/>
      <c r="E62" s="270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</row>
    <row r="63" spans="1:37" s="216" customFormat="1" ht="16.5" hidden="1" customHeight="1" x14ac:dyDescent="0.25">
      <c r="A63" s="273"/>
      <c r="B63" s="273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</row>
    <row r="64" spans="1:37" s="216" customFormat="1" ht="26.25" hidden="1" customHeight="1" x14ac:dyDescent="0.2">
      <c r="A64" s="744" t="s">
        <v>230</v>
      </c>
      <c r="B64" s="745"/>
      <c r="C64" s="745"/>
      <c r="D64" s="745"/>
      <c r="E64" s="745"/>
      <c r="F64" s="745"/>
      <c r="G64" s="745"/>
      <c r="H64" s="745"/>
      <c r="I64" s="745"/>
      <c r="J64" s="745"/>
      <c r="K64" s="745"/>
      <c r="L64" s="745"/>
      <c r="M64" s="745"/>
      <c r="N64" s="745"/>
      <c r="O64" s="745"/>
      <c r="P64" s="74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</row>
    <row r="65" spans="1:37" s="216" customFormat="1" ht="16.5" hidden="1" customHeight="1" x14ac:dyDescent="0.2">
      <c r="A65" s="745"/>
      <c r="B65" s="745"/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  <c r="P65" s="74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</row>
    <row r="66" spans="1:37" s="216" customFormat="1" ht="16.5" hidden="1" customHeight="1" x14ac:dyDescent="0.2">
      <c r="A66" s="745"/>
      <c r="B66" s="745"/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</row>
    <row r="67" spans="1:37" s="216" customFormat="1" ht="16.5" hidden="1" customHeight="1" x14ac:dyDescent="0.2">
      <c r="A67" s="745"/>
      <c r="B67" s="745"/>
      <c r="C67" s="745"/>
      <c r="D67" s="745"/>
      <c r="E67" s="745"/>
      <c r="F67" s="745"/>
      <c r="G67" s="745"/>
      <c r="H67" s="745"/>
      <c r="I67" s="745"/>
      <c r="J67" s="745"/>
      <c r="K67" s="745"/>
      <c r="L67" s="745"/>
      <c r="M67" s="745"/>
      <c r="N67" s="745"/>
      <c r="O67" s="745"/>
      <c r="P67" s="74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</row>
    <row r="68" spans="1:37" s="216" customFormat="1" ht="13.5" hidden="1" customHeight="1" x14ac:dyDescent="0.2">
      <c r="A68" s="746"/>
      <c r="B68" s="746"/>
      <c r="C68" s="746"/>
      <c r="D68" s="746"/>
      <c r="E68" s="746"/>
      <c r="F68" s="746"/>
      <c r="G68" s="746"/>
      <c r="H68" s="746"/>
      <c r="I68" s="746"/>
      <c r="J68" s="746"/>
      <c r="K68" s="746"/>
      <c r="L68" s="746"/>
      <c r="M68" s="746"/>
      <c r="N68" s="746"/>
      <c r="O68" s="746"/>
      <c r="P68" s="746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</row>
    <row r="69" spans="1:37" s="216" customFormat="1" ht="23.25" hidden="1" customHeight="1" x14ac:dyDescent="0.2">
      <c r="A69" s="746"/>
      <c r="B69" s="746"/>
      <c r="C69" s="746"/>
      <c r="D69" s="746"/>
      <c r="E69" s="746"/>
      <c r="F69" s="746"/>
      <c r="G69" s="746"/>
      <c r="H69" s="746"/>
      <c r="I69" s="746"/>
      <c r="J69" s="746"/>
      <c r="K69" s="746"/>
      <c r="L69" s="746"/>
      <c r="M69" s="746"/>
      <c r="N69" s="746"/>
      <c r="O69" s="746"/>
      <c r="P69" s="746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</row>
    <row r="70" spans="1:37" s="216" customFormat="1" ht="14.25" hidden="1" x14ac:dyDescent="0.2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</row>
    <row r="71" spans="1:37" s="216" customFormat="1" ht="12" hidden="1" customHeight="1" x14ac:dyDescent="0.2">
      <c r="A71" s="744" t="s">
        <v>231</v>
      </c>
      <c r="B71" s="745"/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5"/>
      <c r="O71" s="745"/>
      <c r="P71" s="74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</row>
    <row r="72" spans="1:37" s="216" customFormat="1" ht="18.75" hidden="1" customHeight="1" x14ac:dyDescent="0.2">
      <c r="A72" s="745"/>
      <c r="B72" s="745"/>
      <c r="C72" s="745"/>
      <c r="D72" s="745"/>
      <c r="E72" s="745"/>
      <c r="F72" s="745"/>
      <c r="G72" s="745"/>
      <c r="H72" s="745"/>
      <c r="I72" s="745"/>
      <c r="J72" s="745"/>
      <c r="K72" s="745"/>
      <c r="L72" s="745"/>
      <c r="M72" s="745"/>
      <c r="N72" s="745"/>
      <c r="O72" s="745"/>
      <c r="P72" s="74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</row>
    <row r="73" spans="1:37" s="216" customFormat="1" ht="14.25" hidden="1" x14ac:dyDescent="0.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</row>
    <row r="74" spans="1:37" s="216" customFormat="1" ht="14.25" hidden="1" x14ac:dyDescent="0.2">
      <c r="A74" s="744" t="s">
        <v>232</v>
      </c>
      <c r="B74" s="744"/>
      <c r="C74" s="744"/>
      <c r="D74" s="744"/>
      <c r="E74" s="744"/>
      <c r="F74" s="744"/>
      <c r="G74" s="744"/>
      <c r="H74" s="744"/>
      <c r="I74" s="744"/>
      <c r="J74" s="744"/>
      <c r="K74" s="744"/>
      <c r="L74" s="744"/>
      <c r="M74" s="744"/>
      <c r="N74" s="744"/>
      <c r="O74" s="744"/>
      <c r="P74" s="744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</row>
    <row r="75" spans="1:37" s="216" customFormat="1" ht="14.25" hidden="1" x14ac:dyDescent="0.2">
      <c r="A75" s="744"/>
      <c r="B75" s="744"/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</row>
    <row r="76" spans="1:37" s="216" customFormat="1" ht="19.5" hidden="1" customHeight="1" x14ac:dyDescent="0.2">
      <c r="A76" s="745"/>
      <c r="B76" s="745"/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</row>
    <row r="77" spans="1:37" s="216" customFormat="1" ht="19.5" hidden="1" customHeight="1" x14ac:dyDescent="0.2">
      <c r="A77" s="747" t="s">
        <v>233</v>
      </c>
      <c r="B77" s="747"/>
      <c r="C77" s="747"/>
      <c r="D77" s="747"/>
      <c r="E77" s="747"/>
      <c r="F77" s="747"/>
      <c r="G77" s="747"/>
      <c r="H77" s="747"/>
      <c r="I77" s="747"/>
      <c r="J77" s="747"/>
      <c r="K77" s="747"/>
      <c r="L77" s="747"/>
      <c r="M77" s="747"/>
      <c r="N77" s="747"/>
      <c r="O77" s="747"/>
      <c r="P77" s="747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</row>
    <row r="78" spans="1:37" s="216" customFormat="1" ht="14.25" hidden="1" x14ac:dyDescent="0.2">
      <c r="A78" s="747"/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  <c r="M78" s="747"/>
      <c r="N78" s="747"/>
      <c r="O78" s="747"/>
      <c r="P78" s="747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</row>
    <row r="79" spans="1:37" s="216" customFormat="1" ht="14.25" hidden="1" x14ac:dyDescent="0.2">
      <c r="A79" s="746"/>
      <c r="B79" s="746"/>
      <c r="C79" s="746"/>
      <c r="D79" s="746"/>
      <c r="E79" s="746"/>
      <c r="F79" s="746"/>
      <c r="G79" s="746"/>
      <c r="H79" s="746"/>
      <c r="I79" s="746"/>
      <c r="J79" s="746"/>
      <c r="K79" s="746"/>
      <c r="L79" s="746"/>
      <c r="M79" s="746"/>
      <c r="N79" s="746"/>
      <c r="O79" s="746"/>
      <c r="P79" s="746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</row>
    <row r="80" spans="1:37" customFormat="1" hidden="1" x14ac:dyDescent="0.2">
      <c r="A80" s="274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</row>
    <row r="81" spans="1:37" customFormat="1" ht="15.75" hidden="1" x14ac:dyDescent="0.25">
      <c r="A81" s="268" t="s">
        <v>214</v>
      </c>
      <c r="B81" s="269"/>
      <c r="C81" s="269"/>
      <c r="D81" s="269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</row>
    <row r="82" spans="1:37" s="216" customFormat="1" ht="14.25" hidden="1" x14ac:dyDescent="0.2">
      <c r="A82" s="748" t="s">
        <v>215</v>
      </c>
      <c r="B82" s="748"/>
      <c r="C82" s="748"/>
      <c r="D82" s="748"/>
      <c r="E82" s="748"/>
      <c r="F82" s="748"/>
      <c r="G82" s="748"/>
      <c r="H82" s="748"/>
      <c r="I82" s="748"/>
      <c r="J82" s="748"/>
      <c r="K82" s="748"/>
      <c r="L82" s="748"/>
      <c r="M82" s="748"/>
      <c r="N82" s="748"/>
      <c r="O82" s="748"/>
      <c r="P82" s="748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</row>
    <row r="83" spans="1:37" s="216" customFormat="1" ht="14.25" hidden="1" x14ac:dyDescent="0.2">
      <c r="A83" s="748"/>
      <c r="B83" s="748"/>
      <c r="C83" s="748"/>
      <c r="D83" s="748"/>
      <c r="E83" s="748"/>
      <c r="F83" s="748"/>
      <c r="G83" s="748"/>
      <c r="H83" s="748"/>
      <c r="I83" s="748"/>
      <c r="J83" s="748"/>
      <c r="K83" s="748"/>
      <c r="L83" s="748"/>
      <c r="M83" s="748"/>
      <c r="N83" s="748"/>
      <c r="O83" s="748"/>
      <c r="P83" s="748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</row>
    <row r="84" spans="1:37" s="216" customFormat="1" ht="24" hidden="1" customHeight="1" x14ac:dyDescent="0.2">
      <c r="A84" s="748"/>
      <c r="B84" s="748"/>
      <c r="C84" s="748"/>
      <c r="D84" s="748"/>
      <c r="E84" s="748"/>
      <c r="F84" s="748"/>
      <c r="G84" s="748"/>
      <c r="H84" s="748"/>
      <c r="I84" s="748"/>
      <c r="J84" s="748"/>
      <c r="K84" s="748"/>
      <c r="L84" s="748"/>
      <c r="M84" s="748"/>
      <c r="N84" s="748"/>
      <c r="O84" s="748"/>
      <c r="P84" s="748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</row>
    <row r="85" spans="1:37" customFormat="1" hidden="1" x14ac:dyDescent="0.2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</row>
    <row r="86" spans="1:37" customFormat="1" ht="15.75" hidden="1" x14ac:dyDescent="0.25">
      <c r="A86" s="245"/>
      <c r="B86" s="245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</row>
    <row r="87" spans="1:37" customFormat="1" hidden="1" x14ac:dyDescent="0.2"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</row>
    <row r="88" spans="1:37" customFormat="1" hidden="1" x14ac:dyDescent="0.2"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</row>
    <row r="89" spans="1:37" customFormat="1" hidden="1" x14ac:dyDescent="0.2"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</row>
    <row r="90" spans="1:37" customFormat="1" hidden="1" x14ac:dyDescent="0.2"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</row>
    <row r="91" spans="1:37" customFormat="1" hidden="1" x14ac:dyDescent="0.2"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</row>
    <row r="92" spans="1:37" customFormat="1" hidden="1" x14ac:dyDescent="0.2"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</row>
    <row r="93" spans="1:37" customFormat="1" hidden="1" x14ac:dyDescent="0.2"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</row>
    <row r="94" spans="1:37" customFormat="1" hidden="1" x14ac:dyDescent="0.2"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</row>
    <row r="95" spans="1:37" customFormat="1" hidden="1" x14ac:dyDescent="0.2"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</row>
    <row r="96" spans="1:37" customFormat="1" hidden="1" x14ac:dyDescent="0.2"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</row>
    <row r="97" spans="1:37" customFormat="1" hidden="1" x14ac:dyDescent="0.2"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</row>
    <row r="98" spans="1:37" customFormat="1" hidden="1" x14ac:dyDescent="0.2"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</row>
    <row r="99" spans="1:37" customFormat="1" hidden="1" x14ac:dyDescent="0.2"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</row>
    <row r="100" spans="1:37" customFormat="1" hidden="1" x14ac:dyDescent="0.2"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</row>
    <row r="101" spans="1:37" customFormat="1" hidden="1" x14ac:dyDescent="0.2"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</row>
    <row r="102" spans="1:37" customFormat="1" hidden="1" x14ac:dyDescent="0.2"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</row>
    <row r="103" spans="1:37" customFormat="1" ht="14.25" hidden="1" x14ac:dyDescent="0.2">
      <c r="A103" s="275"/>
      <c r="B103" s="275"/>
      <c r="C103" s="275"/>
      <c r="D103" s="275"/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192"/>
      <c r="R103" s="257">
        <v>1129</v>
      </c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</row>
    <row r="104" spans="1:37" customFormat="1" hidden="1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257">
        <f>SUM(R52:R103)</f>
        <v>47700</v>
      </c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</row>
    <row r="105" spans="1:37" customFormat="1" hidden="1" x14ac:dyDescent="0.2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257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</row>
    <row r="106" spans="1:37" customFormat="1" hidden="1" x14ac:dyDescent="0.2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257">
        <v>47700</v>
      </c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</row>
    <row r="107" spans="1:37" customFormat="1" hidden="1" x14ac:dyDescent="0.2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257">
        <v>-1129</v>
      </c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</row>
    <row r="108" spans="1:37" customFormat="1" hidden="1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257">
        <v>2571</v>
      </c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</row>
    <row r="109" spans="1:37" customFormat="1" hidden="1" x14ac:dyDescent="0.2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276">
        <f>SUM(R106:R108)</f>
        <v>49142</v>
      </c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</row>
    <row r="110" spans="1:37" customFormat="1" hidden="1" x14ac:dyDescent="0.2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257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</row>
    <row r="111" spans="1:37" customFormat="1" hidden="1" x14ac:dyDescent="0.2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257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</row>
    <row r="112" spans="1:37" customFormat="1" hidden="1" x14ac:dyDescent="0.2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257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</row>
    <row r="113" spans="1:37" customFormat="1" hidden="1" x14ac:dyDescent="0.2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257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</row>
    <row r="114" spans="1:37" customFormat="1" hidden="1" x14ac:dyDescent="0.2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257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</row>
    <row r="115" spans="1:37" customFormat="1" hidden="1" x14ac:dyDescent="0.2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</row>
    <row r="116" spans="1:37" customFormat="1" hidden="1" x14ac:dyDescent="0.2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</row>
    <row r="117" spans="1:37" customFormat="1" hidden="1" x14ac:dyDescent="0.2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</row>
    <row r="118" spans="1:37" customFormat="1" hidden="1" x14ac:dyDescent="0.2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</row>
    <row r="119" spans="1:37" customFormat="1" hidden="1" x14ac:dyDescent="0.2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</row>
    <row r="120" spans="1:37" customFormat="1" hidden="1" x14ac:dyDescent="0.2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</row>
    <row r="121" spans="1:37" customFormat="1" hidden="1" x14ac:dyDescent="0.2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</row>
    <row r="122" spans="1:37" customFormat="1" hidden="1" x14ac:dyDescent="0.2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</row>
    <row r="123" spans="1:37" customFormat="1" hidden="1" x14ac:dyDescent="0.2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</row>
    <row r="124" spans="1:37" customFormat="1" hidden="1" x14ac:dyDescent="0.2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</row>
    <row r="125" spans="1:37" customFormat="1" hidden="1" x14ac:dyDescent="0.2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</row>
    <row r="126" spans="1:37" customFormat="1" hidden="1" x14ac:dyDescent="0.2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</row>
    <row r="127" spans="1:37" customFormat="1" hidden="1" x14ac:dyDescent="0.2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</row>
    <row r="128" spans="1:37" customFormat="1" hidden="1" x14ac:dyDescent="0.2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</row>
    <row r="129" spans="1:37" customFormat="1" hidden="1" x14ac:dyDescent="0.2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</row>
    <row r="130" spans="1:37" customFormat="1" hidden="1" x14ac:dyDescent="0.2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</row>
    <row r="131" spans="1:37" customFormat="1" hidden="1" x14ac:dyDescent="0.2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</row>
    <row r="132" spans="1:37" customFormat="1" hidden="1" x14ac:dyDescent="0.2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</row>
    <row r="133" spans="1:37" customFormat="1" hidden="1" x14ac:dyDescent="0.2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</row>
    <row r="134" spans="1:37" customFormat="1" hidden="1" x14ac:dyDescent="0.2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</row>
    <row r="135" spans="1:37" s="216" customFormat="1" ht="14.25" x14ac:dyDescent="0.2">
      <c r="A135" s="215"/>
      <c r="B135" s="742" t="s">
        <v>600</v>
      </c>
      <c r="C135" s="743"/>
      <c r="D135" s="743"/>
      <c r="E135" s="743"/>
      <c r="F135" s="743"/>
      <c r="G135" s="743"/>
      <c r="H135" s="743"/>
      <c r="I135" s="743"/>
      <c r="J135" s="743"/>
      <c r="K135" s="743"/>
      <c r="L135" s="743"/>
      <c r="M135" s="743"/>
      <c r="N135" s="743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</row>
    <row r="136" spans="1:37" customFormat="1" x14ac:dyDescent="0.2">
      <c r="A136" s="192"/>
      <c r="B136" s="743"/>
      <c r="C136" s="743"/>
      <c r="D136" s="743"/>
      <c r="E136" s="743"/>
      <c r="F136" s="743"/>
      <c r="G136" s="743"/>
      <c r="H136" s="743"/>
      <c r="I136" s="743"/>
      <c r="J136" s="743"/>
      <c r="K136" s="743"/>
      <c r="L136" s="743"/>
      <c r="M136" s="743"/>
      <c r="N136" s="743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</row>
    <row r="137" spans="1:37" customFormat="1" x14ac:dyDescent="0.2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</row>
    <row r="138" spans="1:37" customFormat="1" x14ac:dyDescent="0.2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</row>
    <row r="139" spans="1:37" customFormat="1" x14ac:dyDescent="0.2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</row>
    <row r="140" spans="1:37" customFormat="1" x14ac:dyDescent="0.2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</row>
  </sheetData>
  <sheetProtection selectLockedCells="1"/>
  <mergeCells count="33">
    <mergeCell ref="C6:E6"/>
    <mergeCell ref="F6:H6"/>
    <mergeCell ref="I6:K6"/>
    <mergeCell ref="L6:N6"/>
    <mergeCell ref="D7:E7"/>
    <mergeCell ref="G7:H7"/>
    <mergeCell ref="J7:K7"/>
    <mergeCell ref="M7:N7"/>
    <mergeCell ref="L4:N4"/>
    <mergeCell ref="H1:H2"/>
    <mergeCell ref="I1:I2"/>
    <mergeCell ref="J1:J2"/>
    <mergeCell ref="K1:K2"/>
    <mergeCell ref="L3:N3"/>
    <mergeCell ref="A59:P59"/>
    <mergeCell ref="A38:P39"/>
    <mergeCell ref="A40:P42"/>
    <mergeCell ref="A43:P45"/>
    <mergeCell ref="A47:P53"/>
    <mergeCell ref="B29:N30"/>
    <mergeCell ref="B24:N26"/>
    <mergeCell ref="B20:N23"/>
    <mergeCell ref="B7:B8"/>
    <mergeCell ref="C7:C8"/>
    <mergeCell ref="F7:F8"/>
    <mergeCell ref="I7:I8"/>
    <mergeCell ref="L7:L8"/>
    <mergeCell ref="B135:N136"/>
    <mergeCell ref="A64:P69"/>
    <mergeCell ref="A71:P72"/>
    <mergeCell ref="A74:P76"/>
    <mergeCell ref="A77:P79"/>
    <mergeCell ref="A82:P84"/>
  </mergeCells>
  <pageMargins left="0.70866141732283472" right="0.70866141732283472" top="0.78740157480314965" bottom="0.78740157480314965" header="0.31496062992125984" footer="0.31496062992125984"/>
  <pageSetup paperSize="9" scale="69" firstPageNumber="76" fitToHeight="9999" orientation="landscape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  <ignoredErrors>
    <ignoredError sqref="E10 H10 K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AF49"/>
  <sheetViews>
    <sheetView showGridLines="0" zoomScaleNormal="100" workbookViewId="0">
      <selection activeCell="AH36" sqref="AH36"/>
    </sheetView>
  </sheetViews>
  <sheetFormatPr defaultRowHeight="12.75" x14ac:dyDescent="0.2"/>
  <cols>
    <col min="1" max="1" width="5.42578125" style="161" customWidth="1"/>
    <col min="2" max="2" width="14.7109375" style="55" customWidth="1"/>
    <col min="3" max="3" width="4.7109375" style="55" customWidth="1"/>
    <col min="4" max="4" width="10.7109375" style="55" hidden="1" customWidth="1"/>
    <col min="5" max="5" width="47.5703125" style="55" customWidth="1"/>
    <col min="6" max="6" width="12.7109375" style="114" customWidth="1"/>
    <col min="7" max="10" width="9.7109375" style="114" customWidth="1"/>
    <col min="11" max="11" width="12.7109375" style="114" customWidth="1"/>
    <col min="12" max="15" width="9.7109375" style="114" customWidth="1"/>
    <col min="16" max="16" width="12.7109375" style="114" customWidth="1"/>
    <col min="17" max="20" width="9.7109375" style="114" customWidth="1"/>
    <col min="21" max="21" width="12.7109375" style="114" hidden="1" customWidth="1"/>
    <col min="22" max="25" width="9.7109375" style="114" hidden="1" customWidth="1"/>
    <col min="26" max="27" width="0" style="114" hidden="1" customWidth="1"/>
    <col min="28" max="32" width="0" style="55" hidden="1" customWidth="1"/>
    <col min="33" max="16384" width="9.140625" style="55"/>
  </cols>
  <sheetData>
    <row r="2" spans="2:32" ht="21.75" x14ac:dyDescent="0.3">
      <c r="B2" s="156" t="s">
        <v>125</v>
      </c>
      <c r="C2" s="155"/>
      <c r="D2" s="155"/>
      <c r="E2" s="155"/>
      <c r="F2" s="154"/>
      <c r="G2" s="154"/>
      <c r="H2" s="154"/>
      <c r="I2" s="154"/>
      <c r="J2" s="154"/>
      <c r="K2" s="152"/>
      <c r="L2" s="152"/>
      <c r="M2" s="152"/>
      <c r="N2" s="152"/>
      <c r="O2" s="152"/>
      <c r="P2" s="152"/>
      <c r="Q2" s="152"/>
      <c r="R2" s="152"/>
      <c r="S2" s="152"/>
      <c r="T2" s="152" t="s">
        <v>124</v>
      </c>
      <c r="U2" s="152"/>
      <c r="V2" s="152"/>
      <c r="W2" s="153" t="s">
        <v>124</v>
      </c>
      <c r="X2" s="152"/>
      <c r="Y2" s="152" t="s">
        <v>124</v>
      </c>
    </row>
    <row r="3" spans="2:32" ht="15.75" x14ac:dyDescent="0.25">
      <c r="B3" s="151" t="s">
        <v>2</v>
      </c>
      <c r="C3" s="151" t="s">
        <v>123</v>
      </c>
      <c r="D3" s="150"/>
      <c r="E3" s="149"/>
      <c r="F3" s="148"/>
      <c r="G3" s="148"/>
      <c r="H3" s="148"/>
      <c r="I3" s="148"/>
      <c r="J3" s="148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2:32" ht="15.75" x14ac:dyDescent="0.25">
      <c r="B4" s="150"/>
      <c r="C4" s="151" t="s">
        <v>4</v>
      </c>
      <c r="D4" s="150"/>
      <c r="E4" s="149"/>
      <c r="F4" s="148"/>
      <c r="G4" s="148"/>
      <c r="H4" s="148"/>
      <c r="I4" s="148"/>
      <c r="J4" s="14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2:32" ht="18" x14ac:dyDescent="0.25">
      <c r="B5" s="146"/>
      <c r="C5" s="146"/>
      <c r="D5" s="146"/>
      <c r="E5" s="146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</row>
    <row r="7" spans="2:32" ht="13.5" thickBot="1" x14ac:dyDescent="0.25">
      <c r="B7" s="144"/>
      <c r="C7" s="144"/>
      <c r="D7" s="144"/>
      <c r="E7" s="144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 t="s">
        <v>5</v>
      </c>
      <c r="U7" s="143"/>
      <c r="V7" s="143"/>
      <c r="W7" s="143"/>
      <c r="X7" s="143"/>
      <c r="Y7" s="143" t="s">
        <v>5</v>
      </c>
    </row>
    <row r="8" spans="2:32" x14ac:dyDescent="0.2">
      <c r="B8" s="80"/>
      <c r="C8" s="142"/>
      <c r="D8" s="80"/>
      <c r="E8" s="80"/>
      <c r="F8" s="759" t="s">
        <v>6</v>
      </c>
      <c r="G8" s="760"/>
      <c r="H8" s="760"/>
      <c r="I8" s="760"/>
      <c r="J8" s="761"/>
      <c r="K8" s="695" t="s">
        <v>81</v>
      </c>
      <c r="L8" s="696"/>
      <c r="M8" s="696"/>
      <c r="N8" s="696"/>
      <c r="O8" s="696"/>
      <c r="P8" s="759" t="s">
        <v>7</v>
      </c>
      <c r="Q8" s="760"/>
      <c r="R8" s="760"/>
      <c r="S8" s="760"/>
      <c r="T8" s="761"/>
      <c r="U8" s="759" t="s">
        <v>8</v>
      </c>
      <c r="V8" s="760"/>
      <c r="W8" s="760"/>
      <c r="X8" s="760"/>
      <c r="Y8" s="761"/>
      <c r="Z8" s="759" t="s">
        <v>596</v>
      </c>
      <c r="AA8" s="760"/>
      <c r="AB8" s="760"/>
      <c r="AC8" s="760"/>
      <c r="AD8" s="761"/>
    </row>
    <row r="9" spans="2:32" ht="18" customHeight="1" thickBot="1" x14ac:dyDescent="0.25">
      <c r="B9" s="771" t="s">
        <v>9</v>
      </c>
      <c r="C9" s="772"/>
      <c r="D9" s="141" t="s">
        <v>10</v>
      </c>
      <c r="E9" s="140" t="s">
        <v>11</v>
      </c>
      <c r="F9" s="137"/>
      <c r="G9" s="138" t="s">
        <v>12</v>
      </c>
      <c r="H9" s="137"/>
      <c r="I9" s="137"/>
      <c r="J9" s="137"/>
      <c r="K9" s="139"/>
      <c r="L9" s="138" t="s">
        <v>12</v>
      </c>
      <c r="M9" s="137"/>
      <c r="N9" s="137"/>
      <c r="O9" s="137"/>
      <c r="P9" s="139"/>
      <c r="Q9" s="138" t="s">
        <v>12</v>
      </c>
      <c r="R9" s="162"/>
      <c r="S9" s="162"/>
      <c r="T9" s="136"/>
      <c r="U9" s="139"/>
      <c r="V9" s="138" t="s">
        <v>12</v>
      </c>
      <c r="W9" s="137"/>
      <c r="X9" s="137"/>
      <c r="Y9" s="136"/>
      <c r="Z9" s="139"/>
      <c r="AA9" s="138" t="s">
        <v>12</v>
      </c>
      <c r="AB9" s="162"/>
      <c r="AC9" s="162"/>
      <c r="AD9" s="136"/>
    </row>
    <row r="10" spans="2:32" ht="48" customHeight="1" x14ac:dyDescent="0.2">
      <c r="B10" s="134"/>
      <c r="C10" s="135"/>
      <c r="D10" s="134"/>
      <c r="E10" s="134"/>
      <c r="F10" s="133" t="s">
        <v>13</v>
      </c>
      <c r="G10" s="132" t="s">
        <v>14</v>
      </c>
      <c r="H10" s="132" t="s">
        <v>15</v>
      </c>
      <c r="I10" s="132" t="s">
        <v>16</v>
      </c>
      <c r="J10" s="132" t="s">
        <v>17</v>
      </c>
      <c r="K10" s="133" t="s">
        <v>13</v>
      </c>
      <c r="L10" s="132" t="s">
        <v>14</v>
      </c>
      <c r="M10" s="132" t="s">
        <v>15</v>
      </c>
      <c r="N10" s="132" t="s">
        <v>16</v>
      </c>
      <c r="O10" s="132" t="s">
        <v>17</v>
      </c>
      <c r="P10" s="133" t="s">
        <v>13</v>
      </c>
      <c r="Q10" s="132" t="s">
        <v>14</v>
      </c>
      <c r="R10" s="132" t="s">
        <v>15</v>
      </c>
      <c r="S10" s="132" t="s">
        <v>16</v>
      </c>
      <c r="T10" s="131" t="s">
        <v>17</v>
      </c>
      <c r="U10" s="133" t="s">
        <v>13</v>
      </c>
      <c r="V10" s="132" t="s">
        <v>14</v>
      </c>
      <c r="W10" s="132" t="s">
        <v>15</v>
      </c>
      <c r="X10" s="132" t="s">
        <v>16</v>
      </c>
      <c r="Y10" s="131" t="s">
        <v>17</v>
      </c>
      <c r="Z10" s="133" t="s">
        <v>13</v>
      </c>
      <c r="AA10" s="132" t="s">
        <v>14</v>
      </c>
      <c r="AB10" s="132" t="s">
        <v>15</v>
      </c>
      <c r="AC10" s="132" t="s">
        <v>16</v>
      </c>
      <c r="AD10" s="131" t="s">
        <v>17</v>
      </c>
      <c r="AE10" s="765" t="s">
        <v>597</v>
      </c>
      <c r="AF10" s="766"/>
    </row>
    <row r="11" spans="2:32" ht="13.5" thickBot="1" x14ac:dyDescent="0.25">
      <c r="B11" s="130" t="s">
        <v>18</v>
      </c>
      <c r="C11" s="129" t="s">
        <v>19</v>
      </c>
      <c r="D11" s="76"/>
      <c r="E11" s="76"/>
      <c r="F11" s="75"/>
      <c r="G11" s="74" t="s">
        <v>20</v>
      </c>
      <c r="H11" s="74" t="s">
        <v>21</v>
      </c>
      <c r="I11" s="74" t="s">
        <v>22</v>
      </c>
      <c r="J11" s="74" t="s">
        <v>23</v>
      </c>
      <c r="K11" s="75"/>
      <c r="L11" s="74" t="s">
        <v>20</v>
      </c>
      <c r="M11" s="74" t="s">
        <v>21</v>
      </c>
      <c r="N11" s="74" t="s">
        <v>22</v>
      </c>
      <c r="O11" s="74" t="s">
        <v>23</v>
      </c>
      <c r="P11" s="75"/>
      <c r="Q11" s="74" t="s">
        <v>20</v>
      </c>
      <c r="R11" s="74" t="s">
        <v>21</v>
      </c>
      <c r="S11" s="74" t="s">
        <v>22</v>
      </c>
      <c r="T11" s="73" t="s">
        <v>23</v>
      </c>
      <c r="U11" s="75"/>
      <c r="V11" s="74" t="s">
        <v>20</v>
      </c>
      <c r="W11" s="74" t="s">
        <v>21</v>
      </c>
      <c r="X11" s="74" t="s">
        <v>22</v>
      </c>
      <c r="Y11" s="73" t="s">
        <v>23</v>
      </c>
      <c r="Z11" s="75"/>
      <c r="AA11" s="74" t="s">
        <v>20</v>
      </c>
      <c r="AB11" s="74" t="s">
        <v>21</v>
      </c>
      <c r="AC11" s="74" t="s">
        <v>22</v>
      </c>
      <c r="AD11" s="73" t="s">
        <v>23</v>
      </c>
      <c r="AE11" s="62"/>
      <c r="AF11" s="398"/>
    </row>
    <row r="12" spans="2:32" ht="13.5" thickBot="1" x14ac:dyDescent="0.25">
      <c r="B12" s="127"/>
      <c r="C12" s="128"/>
      <c r="D12" s="127"/>
      <c r="E12" s="127"/>
      <c r="F12" s="126" t="s">
        <v>24</v>
      </c>
      <c r="G12" s="762" t="s">
        <v>24</v>
      </c>
      <c r="H12" s="763"/>
      <c r="I12" s="763"/>
      <c r="J12" s="764"/>
      <c r="K12" s="126" t="s">
        <v>24</v>
      </c>
      <c r="L12" s="762" t="s">
        <v>24</v>
      </c>
      <c r="M12" s="763"/>
      <c r="N12" s="763"/>
      <c r="O12" s="764"/>
      <c r="P12" s="126" t="s">
        <v>24</v>
      </c>
      <c r="Q12" s="762" t="s">
        <v>24</v>
      </c>
      <c r="R12" s="763"/>
      <c r="S12" s="763"/>
      <c r="T12" s="764"/>
      <c r="U12" s="126" t="s">
        <v>24</v>
      </c>
      <c r="V12" s="762" t="s">
        <v>24</v>
      </c>
      <c r="W12" s="763"/>
      <c r="X12" s="763"/>
      <c r="Y12" s="764"/>
      <c r="Z12" s="126" t="s">
        <v>24</v>
      </c>
      <c r="AA12" s="762" t="s">
        <v>24</v>
      </c>
      <c r="AB12" s="763"/>
      <c r="AC12" s="763"/>
      <c r="AD12" s="764"/>
      <c r="AE12" s="399" t="s">
        <v>598</v>
      </c>
      <c r="AF12" s="400" t="s">
        <v>599</v>
      </c>
    </row>
    <row r="13" spans="2:32" ht="15" thickBot="1" x14ac:dyDescent="0.25">
      <c r="B13" s="125" t="s">
        <v>121</v>
      </c>
      <c r="C13" s="124" t="s">
        <v>122</v>
      </c>
      <c r="D13" s="123"/>
      <c r="E13" s="122" t="s">
        <v>127</v>
      </c>
      <c r="F13" s="121">
        <f>SUM(G13:J13)</f>
        <v>23114</v>
      </c>
      <c r="G13" s="120">
        <v>23114</v>
      </c>
      <c r="H13" s="120">
        <v>0</v>
      </c>
      <c r="I13" s="120">
        <v>0</v>
      </c>
      <c r="J13" s="120">
        <v>0</v>
      </c>
      <c r="K13" s="121">
        <f>SUM(L13:O13)</f>
        <v>36302</v>
      </c>
      <c r="L13" s="120">
        <v>36302</v>
      </c>
      <c r="M13" s="120">
        <v>0</v>
      </c>
      <c r="N13" s="120">
        <v>0</v>
      </c>
      <c r="O13" s="120">
        <v>0</v>
      </c>
      <c r="P13" s="121">
        <f>SUM(Q13:T13)</f>
        <v>7000</v>
      </c>
      <c r="Q13" s="120">
        <v>7000</v>
      </c>
      <c r="R13" s="120">
        <v>0</v>
      </c>
      <c r="S13" s="120">
        <v>0</v>
      </c>
      <c r="T13" s="119">
        <v>0</v>
      </c>
      <c r="U13" s="121">
        <f>SUM(V13:Y13)</f>
        <v>-16114</v>
      </c>
      <c r="V13" s="160">
        <f t="shared" ref="V13:Y14" si="0">Q13-G13</f>
        <v>-16114</v>
      </c>
      <c r="W13" s="160">
        <f t="shared" si="0"/>
        <v>0</v>
      </c>
      <c r="X13" s="160">
        <f t="shared" si="0"/>
        <v>0</v>
      </c>
      <c r="Y13" s="119">
        <f t="shared" si="0"/>
        <v>0</v>
      </c>
      <c r="Z13" s="121">
        <f>SUM(AA13:AD13)</f>
        <v>7000</v>
      </c>
      <c r="AA13" s="120">
        <v>7000</v>
      </c>
      <c r="AB13" s="120">
        <v>0</v>
      </c>
      <c r="AC13" s="120">
        <v>0</v>
      </c>
      <c r="AD13" s="119">
        <v>0</v>
      </c>
      <c r="AE13" s="395">
        <f>AA13-Q13</f>
        <v>0</v>
      </c>
      <c r="AF13" s="396">
        <f>1-Q13/AA13</f>
        <v>0</v>
      </c>
    </row>
    <row r="14" spans="2:32" ht="15" thickBot="1" x14ac:dyDescent="0.25">
      <c r="B14" s="125" t="s">
        <v>120</v>
      </c>
      <c r="C14" s="124" t="s">
        <v>83</v>
      </c>
      <c r="D14" s="123"/>
      <c r="E14" s="122" t="s">
        <v>119</v>
      </c>
      <c r="F14" s="121">
        <f t="shared" ref="F14:F46" si="1">SUM(G14:J14)</f>
        <v>1975</v>
      </c>
      <c r="G14" s="120">
        <v>1711</v>
      </c>
      <c r="H14" s="120">
        <v>0</v>
      </c>
      <c r="I14" s="120">
        <v>0</v>
      </c>
      <c r="J14" s="120">
        <v>264</v>
      </c>
      <c r="K14" s="121">
        <f t="shared" ref="K14:K46" si="2">SUM(L14:O14)</f>
        <v>2189</v>
      </c>
      <c r="L14" s="120">
        <v>1925</v>
      </c>
      <c r="M14" s="120">
        <v>0</v>
      </c>
      <c r="N14" s="120">
        <v>0</v>
      </c>
      <c r="O14" s="120">
        <v>264</v>
      </c>
      <c r="P14" s="121">
        <f t="shared" ref="P14:P46" si="3">SUM(Q14:T14)</f>
        <v>2343</v>
      </c>
      <c r="Q14" s="120">
        <v>1970</v>
      </c>
      <c r="R14" s="120">
        <v>0</v>
      </c>
      <c r="S14" s="120">
        <v>0</v>
      </c>
      <c r="T14" s="119">
        <v>373</v>
      </c>
      <c r="U14" s="121">
        <f t="shared" ref="U14:U46" si="4">SUM(V14:Y14)</f>
        <v>368</v>
      </c>
      <c r="V14" s="160">
        <f t="shared" si="0"/>
        <v>259</v>
      </c>
      <c r="W14" s="160">
        <f t="shared" si="0"/>
        <v>0</v>
      </c>
      <c r="X14" s="160">
        <f t="shared" si="0"/>
        <v>0</v>
      </c>
      <c r="Y14" s="119">
        <f t="shared" si="0"/>
        <v>109</v>
      </c>
      <c r="Z14" s="121">
        <f t="shared" ref="Z14:Z46" si="5">SUM(AA14:AD14)</f>
        <v>3249</v>
      </c>
      <c r="AA14" s="120">
        <v>2876</v>
      </c>
      <c r="AB14" s="120">
        <v>0</v>
      </c>
      <c r="AC14" s="120">
        <v>0</v>
      </c>
      <c r="AD14" s="119">
        <v>373</v>
      </c>
      <c r="AE14" s="395">
        <f>AA14-Q14</f>
        <v>906</v>
      </c>
      <c r="AF14" s="396">
        <f>1-Q14/AA14</f>
        <v>0.31502086230876214</v>
      </c>
    </row>
    <row r="15" spans="2:32" ht="15" thickBot="1" x14ac:dyDescent="0.25">
      <c r="B15" s="125" t="s">
        <v>118</v>
      </c>
      <c r="C15" s="124" t="s">
        <v>83</v>
      </c>
      <c r="D15" s="123"/>
      <c r="E15" s="122" t="s">
        <v>117</v>
      </c>
      <c r="F15" s="121">
        <f t="shared" si="1"/>
        <v>3620</v>
      </c>
      <c r="G15" s="120">
        <v>3368</v>
      </c>
      <c r="H15" s="120">
        <v>0</v>
      </c>
      <c r="I15" s="120">
        <v>0</v>
      </c>
      <c r="J15" s="120">
        <v>252</v>
      </c>
      <c r="K15" s="121">
        <f t="shared" si="2"/>
        <v>3923</v>
      </c>
      <c r="L15" s="120">
        <v>3671</v>
      </c>
      <c r="M15" s="120">
        <v>0</v>
      </c>
      <c r="N15" s="120">
        <v>0</v>
      </c>
      <c r="O15" s="120">
        <v>252</v>
      </c>
      <c r="P15" s="121">
        <f t="shared" si="3"/>
        <v>3848</v>
      </c>
      <c r="Q15" s="120">
        <v>3570</v>
      </c>
      <c r="R15" s="120">
        <v>0</v>
      </c>
      <c r="S15" s="120">
        <v>0</v>
      </c>
      <c r="T15" s="119">
        <v>278</v>
      </c>
      <c r="U15" s="121">
        <f t="shared" si="4"/>
        <v>228</v>
      </c>
      <c r="V15" s="160">
        <f t="shared" ref="V15:V46" si="6">Q15-G15</f>
        <v>202</v>
      </c>
      <c r="W15" s="160">
        <f t="shared" ref="W15:W46" si="7">R15-H15</f>
        <v>0</v>
      </c>
      <c r="X15" s="160">
        <f t="shared" ref="X15:X46" si="8">S15-I15</f>
        <v>0</v>
      </c>
      <c r="Y15" s="119">
        <f t="shared" ref="Y15:Y46" si="9">T15-J15</f>
        <v>26</v>
      </c>
      <c r="Z15" s="121">
        <f t="shared" si="5"/>
        <v>5489</v>
      </c>
      <c r="AA15" s="120">
        <v>5211</v>
      </c>
      <c r="AB15" s="120">
        <v>0</v>
      </c>
      <c r="AC15" s="120">
        <v>0</v>
      </c>
      <c r="AD15" s="119">
        <v>278</v>
      </c>
      <c r="AE15" s="395">
        <f t="shared" ref="AE15:AE47" si="10">AA15-Q15</f>
        <v>1641</v>
      </c>
      <c r="AF15" s="396">
        <f t="shared" ref="AF15:AF47" si="11">1-Q15/AA15</f>
        <v>0.31491076568796772</v>
      </c>
    </row>
    <row r="16" spans="2:32" ht="15" thickBot="1" x14ac:dyDescent="0.25">
      <c r="B16" s="125" t="s">
        <v>116</v>
      </c>
      <c r="C16" s="124" t="s">
        <v>83</v>
      </c>
      <c r="D16" s="123"/>
      <c r="E16" s="122" t="s">
        <v>131</v>
      </c>
      <c r="F16" s="121">
        <f t="shared" si="1"/>
        <v>3929</v>
      </c>
      <c r="G16" s="120">
        <v>3008</v>
      </c>
      <c r="H16" s="120">
        <v>0</v>
      </c>
      <c r="I16" s="120">
        <v>0</v>
      </c>
      <c r="J16" s="120">
        <v>921</v>
      </c>
      <c r="K16" s="121">
        <f t="shared" si="2"/>
        <v>3929</v>
      </c>
      <c r="L16" s="120">
        <v>3008</v>
      </c>
      <c r="M16" s="120">
        <v>0</v>
      </c>
      <c r="N16" s="120">
        <v>0</v>
      </c>
      <c r="O16" s="120">
        <v>921</v>
      </c>
      <c r="P16" s="121">
        <f t="shared" si="3"/>
        <v>4207</v>
      </c>
      <c r="Q16" s="120">
        <v>3256</v>
      </c>
      <c r="R16" s="120">
        <v>0</v>
      </c>
      <c r="S16" s="120">
        <v>0</v>
      </c>
      <c r="T16" s="119">
        <v>951</v>
      </c>
      <c r="U16" s="121">
        <f t="shared" si="4"/>
        <v>278</v>
      </c>
      <c r="V16" s="160">
        <f t="shared" si="6"/>
        <v>248</v>
      </c>
      <c r="W16" s="160">
        <f t="shared" si="7"/>
        <v>0</v>
      </c>
      <c r="X16" s="160">
        <f t="shared" si="8"/>
        <v>0</v>
      </c>
      <c r="Y16" s="119">
        <f t="shared" si="9"/>
        <v>30</v>
      </c>
      <c r="Z16" s="121">
        <f t="shared" si="5"/>
        <v>5703</v>
      </c>
      <c r="AA16" s="120">
        <v>4752</v>
      </c>
      <c r="AB16" s="120">
        <v>0</v>
      </c>
      <c r="AC16" s="120">
        <v>0</v>
      </c>
      <c r="AD16" s="119">
        <v>951</v>
      </c>
      <c r="AE16" s="395">
        <f t="shared" si="10"/>
        <v>1496</v>
      </c>
      <c r="AF16" s="396">
        <f t="shared" si="11"/>
        <v>0.31481481481481477</v>
      </c>
    </row>
    <row r="17" spans="2:32" ht="15" thickBot="1" x14ac:dyDescent="0.25">
      <c r="B17" s="125" t="s">
        <v>115</v>
      </c>
      <c r="C17" s="124" t="s">
        <v>92</v>
      </c>
      <c r="D17" s="123"/>
      <c r="E17" s="122" t="s">
        <v>132</v>
      </c>
      <c r="F17" s="121">
        <f t="shared" si="1"/>
        <v>714</v>
      </c>
      <c r="G17" s="120">
        <v>600</v>
      </c>
      <c r="H17" s="120">
        <v>0</v>
      </c>
      <c r="I17" s="120">
        <v>0</v>
      </c>
      <c r="J17" s="120">
        <v>114</v>
      </c>
      <c r="K17" s="121">
        <f t="shared" si="2"/>
        <v>714</v>
      </c>
      <c r="L17" s="120">
        <v>600</v>
      </c>
      <c r="M17" s="120">
        <v>0</v>
      </c>
      <c r="N17" s="120">
        <v>0</v>
      </c>
      <c r="O17" s="120">
        <v>114</v>
      </c>
      <c r="P17" s="121">
        <f t="shared" si="3"/>
        <v>430</v>
      </c>
      <c r="Q17" s="120">
        <v>371</v>
      </c>
      <c r="R17" s="120">
        <v>0</v>
      </c>
      <c r="S17" s="120">
        <v>0</v>
      </c>
      <c r="T17" s="119">
        <v>59</v>
      </c>
      <c r="U17" s="121">
        <f t="shared" si="4"/>
        <v>-284</v>
      </c>
      <c r="V17" s="160">
        <f t="shared" si="6"/>
        <v>-229</v>
      </c>
      <c r="W17" s="160">
        <f t="shared" si="7"/>
        <v>0</v>
      </c>
      <c r="X17" s="160">
        <f t="shared" si="8"/>
        <v>0</v>
      </c>
      <c r="Y17" s="119">
        <f t="shared" si="9"/>
        <v>-55</v>
      </c>
      <c r="Z17" s="121">
        <f t="shared" si="5"/>
        <v>600</v>
      </c>
      <c r="AA17" s="120">
        <v>541</v>
      </c>
      <c r="AB17" s="120">
        <v>0</v>
      </c>
      <c r="AC17" s="120">
        <v>0</v>
      </c>
      <c r="AD17" s="119">
        <v>59</v>
      </c>
      <c r="AE17" s="395">
        <f t="shared" si="10"/>
        <v>170</v>
      </c>
      <c r="AF17" s="396">
        <f t="shared" si="11"/>
        <v>0.3142329020332717</v>
      </c>
    </row>
    <row r="18" spans="2:32" ht="15" thickBot="1" x14ac:dyDescent="0.25">
      <c r="B18" s="125" t="s">
        <v>114</v>
      </c>
      <c r="C18" s="124" t="s">
        <v>83</v>
      </c>
      <c r="D18" s="123"/>
      <c r="E18" s="122" t="s">
        <v>133</v>
      </c>
      <c r="F18" s="121">
        <f t="shared" si="1"/>
        <v>7485</v>
      </c>
      <c r="G18" s="120">
        <v>6768</v>
      </c>
      <c r="H18" s="120">
        <v>0</v>
      </c>
      <c r="I18" s="120">
        <v>0</v>
      </c>
      <c r="J18" s="120">
        <v>717</v>
      </c>
      <c r="K18" s="121">
        <f t="shared" si="2"/>
        <v>7485</v>
      </c>
      <c r="L18" s="120">
        <v>6768</v>
      </c>
      <c r="M18" s="120">
        <v>0</v>
      </c>
      <c r="N18" s="120">
        <v>0</v>
      </c>
      <c r="O18" s="120">
        <v>717</v>
      </c>
      <c r="P18" s="121">
        <f t="shared" si="3"/>
        <v>6602</v>
      </c>
      <c r="Q18" s="120">
        <v>5802</v>
      </c>
      <c r="R18" s="120">
        <v>0</v>
      </c>
      <c r="S18" s="120">
        <v>0</v>
      </c>
      <c r="T18" s="119">
        <v>800</v>
      </c>
      <c r="U18" s="121">
        <f t="shared" si="4"/>
        <v>-883</v>
      </c>
      <c r="V18" s="160">
        <f t="shared" si="6"/>
        <v>-966</v>
      </c>
      <c r="W18" s="160">
        <f t="shared" si="7"/>
        <v>0</v>
      </c>
      <c r="X18" s="160">
        <f t="shared" si="8"/>
        <v>0</v>
      </c>
      <c r="Y18" s="119">
        <f t="shared" si="9"/>
        <v>83</v>
      </c>
      <c r="Z18" s="121">
        <f t="shared" si="5"/>
        <v>9268</v>
      </c>
      <c r="AA18" s="120">
        <v>8468</v>
      </c>
      <c r="AB18" s="120">
        <v>0</v>
      </c>
      <c r="AC18" s="120">
        <v>0</v>
      </c>
      <c r="AD18" s="119">
        <v>800</v>
      </c>
      <c r="AE18" s="395">
        <f t="shared" si="10"/>
        <v>2666</v>
      </c>
      <c r="AF18" s="396">
        <f t="shared" si="11"/>
        <v>0.31483230987246102</v>
      </c>
    </row>
    <row r="19" spans="2:32" ht="15" thickBot="1" x14ac:dyDescent="0.25">
      <c r="B19" s="125" t="s">
        <v>113</v>
      </c>
      <c r="C19" s="124" t="s">
        <v>83</v>
      </c>
      <c r="D19" s="123"/>
      <c r="E19" s="122" t="s">
        <v>134</v>
      </c>
      <c r="F19" s="121">
        <f t="shared" si="1"/>
        <v>933</v>
      </c>
      <c r="G19" s="120">
        <v>797</v>
      </c>
      <c r="H19" s="120">
        <v>0</v>
      </c>
      <c r="I19" s="120">
        <v>0</v>
      </c>
      <c r="J19" s="120">
        <v>136</v>
      </c>
      <c r="K19" s="121">
        <f t="shared" si="2"/>
        <v>933</v>
      </c>
      <c r="L19" s="120">
        <v>797</v>
      </c>
      <c r="M19" s="120">
        <v>0</v>
      </c>
      <c r="N19" s="120">
        <v>0</v>
      </c>
      <c r="O19" s="120">
        <v>136</v>
      </c>
      <c r="P19" s="121">
        <f t="shared" si="3"/>
        <v>971</v>
      </c>
      <c r="Q19" s="120">
        <v>838</v>
      </c>
      <c r="R19" s="120">
        <v>0</v>
      </c>
      <c r="S19" s="120">
        <v>0</v>
      </c>
      <c r="T19" s="119">
        <v>133</v>
      </c>
      <c r="U19" s="121">
        <f t="shared" si="4"/>
        <v>38</v>
      </c>
      <c r="V19" s="160">
        <f t="shared" si="6"/>
        <v>41</v>
      </c>
      <c r="W19" s="160">
        <f t="shared" si="7"/>
        <v>0</v>
      </c>
      <c r="X19" s="160">
        <f t="shared" si="8"/>
        <v>0</v>
      </c>
      <c r="Y19" s="119">
        <f t="shared" si="9"/>
        <v>-3</v>
      </c>
      <c r="Z19" s="121">
        <f t="shared" si="5"/>
        <v>1356</v>
      </c>
      <c r="AA19" s="120">
        <v>1223</v>
      </c>
      <c r="AB19" s="120">
        <v>0</v>
      </c>
      <c r="AC19" s="120">
        <v>0</v>
      </c>
      <c r="AD19" s="119">
        <v>133</v>
      </c>
      <c r="AE19" s="395">
        <f t="shared" si="10"/>
        <v>385</v>
      </c>
      <c r="AF19" s="396">
        <f t="shared" si="11"/>
        <v>0.31479967293540478</v>
      </c>
    </row>
    <row r="20" spans="2:32" ht="15" thickBot="1" x14ac:dyDescent="0.25">
      <c r="B20" s="125" t="s">
        <v>112</v>
      </c>
      <c r="C20" s="124" t="s">
        <v>83</v>
      </c>
      <c r="D20" s="123"/>
      <c r="E20" s="122" t="s">
        <v>135</v>
      </c>
      <c r="F20" s="121">
        <f t="shared" si="1"/>
        <v>3376</v>
      </c>
      <c r="G20" s="120">
        <v>2608</v>
      </c>
      <c r="H20" s="120">
        <v>0</v>
      </c>
      <c r="I20" s="120">
        <v>0</v>
      </c>
      <c r="J20" s="120">
        <v>768</v>
      </c>
      <c r="K20" s="121">
        <f t="shared" si="2"/>
        <v>4948</v>
      </c>
      <c r="L20" s="120">
        <v>4180</v>
      </c>
      <c r="M20" s="120">
        <v>0</v>
      </c>
      <c r="N20" s="120">
        <v>0</v>
      </c>
      <c r="O20" s="120">
        <v>768</v>
      </c>
      <c r="P20" s="121">
        <f t="shared" si="3"/>
        <v>3889</v>
      </c>
      <c r="Q20" s="120">
        <v>3038</v>
      </c>
      <c r="R20" s="120">
        <v>0</v>
      </c>
      <c r="S20" s="120">
        <v>0</v>
      </c>
      <c r="T20" s="119">
        <v>851</v>
      </c>
      <c r="U20" s="121">
        <f t="shared" si="4"/>
        <v>513</v>
      </c>
      <c r="V20" s="160">
        <f t="shared" si="6"/>
        <v>430</v>
      </c>
      <c r="W20" s="160">
        <f t="shared" si="7"/>
        <v>0</v>
      </c>
      <c r="X20" s="160">
        <f t="shared" si="8"/>
        <v>0</v>
      </c>
      <c r="Y20" s="119">
        <f t="shared" si="9"/>
        <v>83</v>
      </c>
      <c r="Z20" s="121">
        <f t="shared" si="5"/>
        <v>5285</v>
      </c>
      <c r="AA20" s="120">
        <v>4434</v>
      </c>
      <c r="AB20" s="120">
        <v>0</v>
      </c>
      <c r="AC20" s="120">
        <v>0</v>
      </c>
      <c r="AD20" s="119">
        <v>851</v>
      </c>
      <c r="AE20" s="395">
        <f t="shared" si="10"/>
        <v>1396</v>
      </c>
      <c r="AF20" s="396">
        <f t="shared" si="11"/>
        <v>0.31483987370320254</v>
      </c>
    </row>
    <row r="21" spans="2:32" ht="15" thickBot="1" x14ac:dyDescent="0.25">
      <c r="B21" s="125" t="s">
        <v>111</v>
      </c>
      <c r="C21" s="124" t="s">
        <v>83</v>
      </c>
      <c r="D21" s="123"/>
      <c r="E21" s="122" t="s">
        <v>136</v>
      </c>
      <c r="F21" s="121">
        <f t="shared" si="1"/>
        <v>11260</v>
      </c>
      <c r="G21" s="120">
        <v>10314</v>
      </c>
      <c r="H21" s="120">
        <v>0</v>
      </c>
      <c r="I21" s="120">
        <v>0</v>
      </c>
      <c r="J21" s="120">
        <v>946</v>
      </c>
      <c r="K21" s="121">
        <f t="shared" si="2"/>
        <v>11260</v>
      </c>
      <c r="L21" s="120">
        <v>10314</v>
      </c>
      <c r="M21" s="120">
        <v>0</v>
      </c>
      <c r="N21" s="120">
        <v>0</v>
      </c>
      <c r="O21" s="120">
        <v>946</v>
      </c>
      <c r="P21" s="121">
        <f t="shared" si="3"/>
        <v>12647</v>
      </c>
      <c r="Q21" s="120">
        <v>11348</v>
      </c>
      <c r="R21" s="120">
        <v>0</v>
      </c>
      <c r="S21" s="120">
        <v>0</v>
      </c>
      <c r="T21" s="119">
        <v>1299</v>
      </c>
      <c r="U21" s="121">
        <f t="shared" si="4"/>
        <v>1387</v>
      </c>
      <c r="V21" s="160">
        <f t="shared" si="6"/>
        <v>1034</v>
      </c>
      <c r="W21" s="160">
        <f t="shared" si="7"/>
        <v>0</v>
      </c>
      <c r="X21" s="160">
        <f t="shared" si="8"/>
        <v>0</v>
      </c>
      <c r="Y21" s="119">
        <f t="shared" si="9"/>
        <v>353</v>
      </c>
      <c r="Z21" s="121">
        <f t="shared" si="5"/>
        <v>17862</v>
      </c>
      <c r="AA21" s="120">
        <v>16563</v>
      </c>
      <c r="AB21" s="120">
        <v>0</v>
      </c>
      <c r="AC21" s="120">
        <v>0</v>
      </c>
      <c r="AD21" s="119">
        <v>1299</v>
      </c>
      <c r="AE21" s="395">
        <f t="shared" si="10"/>
        <v>5215</v>
      </c>
      <c r="AF21" s="396">
        <f t="shared" si="11"/>
        <v>0.31485841936847192</v>
      </c>
    </row>
    <row r="22" spans="2:32" ht="15" thickBot="1" x14ac:dyDescent="0.25">
      <c r="B22" s="125" t="s">
        <v>110</v>
      </c>
      <c r="C22" s="124" t="s">
        <v>92</v>
      </c>
      <c r="D22" s="123"/>
      <c r="E22" s="122" t="s">
        <v>137</v>
      </c>
      <c r="F22" s="121">
        <f t="shared" si="1"/>
        <v>8405</v>
      </c>
      <c r="G22" s="120">
        <v>7246</v>
      </c>
      <c r="H22" s="120">
        <v>0</v>
      </c>
      <c r="I22" s="120">
        <v>0</v>
      </c>
      <c r="J22" s="120">
        <v>1159</v>
      </c>
      <c r="K22" s="121">
        <f t="shared" si="2"/>
        <v>9326</v>
      </c>
      <c r="L22" s="120">
        <v>8167</v>
      </c>
      <c r="M22" s="120">
        <v>0</v>
      </c>
      <c r="N22" s="120">
        <v>0</v>
      </c>
      <c r="O22" s="120">
        <v>1159</v>
      </c>
      <c r="P22" s="121">
        <f t="shared" si="3"/>
        <v>8752</v>
      </c>
      <c r="Q22" s="120">
        <v>7340</v>
      </c>
      <c r="R22" s="120">
        <v>0</v>
      </c>
      <c r="S22" s="120">
        <v>0</v>
      </c>
      <c r="T22" s="119">
        <v>1412</v>
      </c>
      <c r="U22" s="121">
        <f t="shared" si="4"/>
        <v>347</v>
      </c>
      <c r="V22" s="160">
        <f t="shared" si="6"/>
        <v>94</v>
      </c>
      <c r="W22" s="160">
        <f t="shared" si="7"/>
        <v>0</v>
      </c>
      <c r="X22" s="160">
        <f t="shared" si="8"/>
        <v>0</v>
      </c>
      <c r="Y22" s="119">
        <f t="shared" si="9"/>
        <v>253</v>
      </c>
      <c r="Z22" s="121">
        <f t="shared" si="5"/>
        <v>12125</v>
      </c>
      <c r="AA22" s="120">
        <v>10713</v>
      </c>
      <c r="AB22" s="120">
        <v>0</v>
      </c>
      <c r="AC22" s="120">
        <v>0</v>
      </c>
      <c r="AD22" s="119">
        <v>1412</v>
      </c>
      <c r="AE22" s="395">
        <f t="shared" si="10"/>
        <v>3373</v>
      </c>
      <c r="AF22" s="396">
        <f t="shared" si="11"/>
        <v>0.31485111546718936</v>
      </c>
    </row>
    <row r="23" spans="2:32" ht="18" customHeight="1" thickBot="1" x14ac:dyDescent="0.25">
      <c r="B23" s="125" t="s">
        <v>109</v>
      </c>
      <c r="C23" s="124" t="s">
        <v>83</v>
      </c>
      <c r="D23" s="123"/>
      <c r="E23" s="122" t="s">
        <v>138</v>
      </c>
      <c r="F23" s="121">
        <f t="shared" si="1"/>
        <v>10845</v>
      </c>
      <c r="G23" s="120">
        <v>9990</v>
      </c>
      <c r="H23" s="120">
        <v>0</v>
      </c>
      <c r="I23" s="120">
        <v>0</v>
      </c>
      <c r="J23" s="120">
        <v>855</v>
      </c>
      <c r="K23" s="121">
        <f t="shared" si="2"/>
        <v>12629</v>
      </c>
      <c r="L23" s="120">
        <v>11774</v>
      </c>
      <c r="M23" s="120">
        <v>0</v>
      </c>
      <c r="N23" s="120">
        <v>0</v>
      </c>
      <c r="O23" s="120">
        <v>855</v>
      </c>
      <c r="P23" s="121">
        <f t="shared" si="3"/>
        <v>13000</v>
      </c>
      <c r="Q23" s="120">
        <v>11996</v>
      </c>
      <c r="R23" s="120">
        <v>0</v>
      </c>
      <c r="S23" s="120">
        <v>0</v>
      </c>
      <c r="T23" s="119">
        <v>1004</v>
      </c>
      <c r="U23" s="121">
        <f t="shared" si="4"/>
        <v>2155</v>
      </c>
      <c r="V23" s="160">
        <f t="shared" si="6"/>
        <v>2006</v>
      </c>
      <c r="W23" s="160">
        <f t="shared" si="7"/>
        <v>0</v>
      </c>
      <c r="X23" s="160">
        <f t="shared" si="8"/>
        <v>0</v>
      </c>
      <c r="Y23" s="119">
        <f t="shared" si="9"/>
        <v>149</v>
      </c>
      <c r="Z23" s="121">
        <f t="shared" si="5"/>
        <v>18512</v>
      </c>
      <c r="AA23" s="120">
        <v>17508</v>
      </c>
      <c r="AB23" s="120">
        <v>0</v>
      </c>
      <c r="AC23" s="120">
        <v>0</v>
      </c>
      <c r="AD23" s="119">
        <v>1004</v>
      </c>
      <c r="AE23" s="395">
        <f t="shared" si="10"/>
        <v>5512</v>
      </c>
      <c r="AF23" s="396">
        <f t="shared" si="11"/>
        <v>0.31482750742517707</v>
      </c>
    </row>
    <row r="24" spans="2:32" ht="15" thickBot="1" x14ac:dyDescent="0.25">
      <c r="B24" s="125" t="s">
        <v>108</v>
      </c>
      <c r="C24" s="124" t="s">
        <v>97</v>
      </c>
      <c r="D24" s="123"/>
      <c r="E24" s="122" t="s">
        <v>139</v>
      </c>
      <c r="F24" s="121">
        <f t="shared" si="1"/>
        <v>4911</v>
      </c>
      <c r="G24" s="120">
        <v>4247</v>
      </c>
      <c r="H24" s="120">
        <v>0</v>
      </c>
      <c r="I24" s="120">
        <v>0</v>
      </c>
      <c r="J24" s="120">
        <v>664</v>
      </c>
      <c r="K24" s="121">
        <f t="shared" si="2"/>
        <v>5559</v>
      </c>
      <c r="L24" s="120">
        <v>4895</v>
      </c>
      <c r="M24" s="120">
        <v>0</v>
      </c>
      <c r="N24" s="120">
        <v>0</v>
      </c>
      <c r="O24" s="120">
        <v>664</v>
      </c>
      <c r="P24" s="121">
        <f t="shared" si="3"/>
        <v>5694</v>
      </c>
      <c r="Q24" s="120">
        <v>4892</v>
      </c>
      <c r="R24" s="120">
        <v>0</v>
      </c>
      <c r="S24" s="120">
        <v>0</v>
      </c>
      <c r="T24" s="119">
        <v>802</v>
      </c>
      <c r="U24" s="121">
        <f t="shared" si="4"/>
        <v>783</v>
      </c>
      <c r="V24" s="160">
        <f t="shared" si="6"/>
        <v>645</v>
      </c>
      <c r="W24" s="160">
        <f t="shared" si="7"/>
        <v>0</v>
      </c>
      <c r="X24" s="160">
        <f t="shared" si="8"/>
        <v>0</v>
      </c>
      <c r="Y24" s="119">
        <f t="shared" si="9"/>
        <v>138</v>
      </c>
      <c r="Z24" s="121">
        <f t="shared" si="5"/>
        <v>7941</v>
      </c>
      <c r="AA24" s="120">
        <v>7139</v>
      </c>
      <c r="AB24" s="120">
        <v>0</v>
      </c>
      <c r="AC24" s="120">
        <v>0</v>
      </c>
      <c r="AD24" s="119">
        <v>802</v>
      </c>
      <c r="AE24" s="395">
        <f t="shared" si="10"/>
        <v>2247</v>
      </c>
      <c r="AF24" s="396">
        <f t="shared" si="11"/>
        <v>0.31474996498108976</v>
      </c>
    </row>
    <row r="25" spans="2:32" ht="15" thickBot="1" x14ac:dyDescent="0.25">
      <c r="B25" s="125" t="s">
        <v>107</v>
      </c>
      <c r="C25" s="124" t="s">
        <v>83</v>
      </c>
      <c r="D25" s="123"/>
      <c r="E25" s="122" t="s">
        <v>140</v>
      </c>
      <c r="F25" s="121">
        <f t="shared" si="1"/>
        <v>11146</v>
      </c>
      <c r="G25" s="120">
        <v>9305</v>
      </c>
      <c r="H25" s="120">
        <v>0</v>
      </c>
      <c r="I25" s="120">
        <v>0</v>
      </c>
      <c r="J25" s="120">
        <v>1841</v>
      </c>
      <c r="K25" s="121">
        <f t="shared" si="2"/>
        <v>12348</v>
      </c>
      <c r="L25" s="120">
        <v>10507</v>
      </c>
      <c r="M25" s="120">
        <v>0</v>
      </c>
      <c r="N25" s="120">
        <v>0</v>
      </c>
      <c r="O25" s="120">
        <v>1841</v>
      </c>
      <c r="P25" s="121">
        <f t="shared" si="3"/>
        <v>11566</v>
      </c>
      <c r="Q25" s="120">
        <v>9493</v>
      </c>
      <c r="R25" s="120">
        <v>0</v>
      </c>
      <c r="S25" s="120">
        <v>0</v>
      </c>
      <c r="T25" s="119">
        <v>2073</v>
      </c>
      <c r="U25" s="121">
        <f t="shared" si="4"/>
        <v>420</v>
      </c>
      <c r="V25" s="160">
        <f t="shared" si="6"/>
        <v>188</v>
      </c>
      <c r="W25" s="160">
        <f t="shared" si="7"/>
        <v>0</v>
      </c>
      <c r="X25" s="160">
        <f t="shared" si="8"/>
        <v>0</v>
      </c>
      <c r="Y25" s="119">
        <f t="shared" si="9"/>
        <v>232</v>
      </c>
      <c r="Z25" s="121">
        <f t="shared" si="5"/>
        <v>15928</v>
      </c>
      <c r="AA25" s="120">
        <v>13855</v>
      </c>
      <c r="AB25" s="120">
        <v>0</v>
      </c>
      <c r="AC25" s="120">
        <v>0</v>
      </c>
      <c r="AD25" s="119">
        <v>2073</v>
      </c>
      <c r="AE25" s="395">
        <f t="shared" si="10"/>
        <v>4362</v>
      </c>
      <c r="AF25" s="396">
        <f t="shared" si="11"/>
        <v>0.31483219054492961</v>
      </c>
    </row>
    <row r="26" spans="2:32" ht="15" thickBot="1" x14ac:dyDescent="0.25">
      <c r="B26" s="125" t="s">
        <v>128</v>
      </c>
      <c r="C26" s="124" t="s">
        <v>130</v>
      </c>
      <c r="D26" s="123"/>
      <c r="E26" s="122" t="s">
        <v>129</v>
      </c>
      <c r="F26" s="121">
        <f t="shared" si="1"/>
        <v>2727</v>
      </c>
      <c r="G26" s="120">
        <f>2609+75</f>
        <v>2684</v>
      </c>
      <c r="H26" s="120">
        <v>0</v>
      </c>
      <c r="I26" s="120">
        <v>0</v>
      </c>
      <c r="J26" s="120">
        <v>43</v>
      </c>
      <c r="K26" s="121">
        <f t="shared" si="2"/>
        <v>0</v>
      </c>
      <c r="L26" s="120">
        <v>0</v>
      </c>
      <c r="M26" s="120">
        <v>0</v>
      </c>
      <c r="N26" s="120">
        <v>0</v>
      </c>
      <c r="O26" s="120">
        <v>0</v>
      </c>
      <c r="P26" s="121">
        <f t="shared" si="3"/>
        <v>0</v>
      </c>
      <c r="Q26" s="120">
        <v>0</v>
      </c>
      <c r="R26" s="120">
        <v>0</v>
      </c>
      <c r="S26" s="120">
        <v>0</v>
      </c>
      <c r="T26" s="119">
        <v>0</v>
      </c>
      <c r="U26" s="121">
        <f>SUM(V26:Y26)</f>
        <v>-2727</v>
      </c>
      <c r="V26" s="160">
        <f>Q26-G26</f>
        <v>-2684</v>
      </c>
      <c r="W26" s="160">
        <f>R26-H26</f>
        <v>0</v>
      </c>
      <c r="X26" s="160">
        <f>S26-I26</f>
        <v>0</v>
      </c>
      <c r="Y26" s="119">
        <f>T26-J26</f>
        <v>-43</v>
      </c>
      <c r="Z26" s="121">
        <f t="shared" si="5"/>
        <v>0</v>
      </c>
      <c r="AA26" s="120">
        <v>0</v>
      </c>
      <c r="AB26" s="120">
        <v>0</v>
      </c>
      <c r="AC26" s="120">
        <v>0</v>
      </c>
      <c r="AD26" s="119">
        <v>0</v>
      </c>
      <c r="AE26" s="395">
        <f t="shared" si="10"/>
        <v>0</v>
      </c>
      <c r="AF26" s="396"/>
    </row>
    <row r="27" spans="2:32" ht="15" thickBot="1" x14ac:dyDescent="0.25">
      <c r="B27" s="125" t="s">
        <v>105</v>
      </c>
      <c r="C27" s="124" t="s">
        <v>106</v>
      </c>
      <c r="D27" s="123"/>
      <c r="E27" s="122" t="s">
        <v>234</v>
      </c>
      <c r="F27" s="121">
        <f t="shared" si="1"/>
        <v>5649</v>
      </c>
      <c r="G27" s="120">
        <v>5578</v>
      </c>
      <c r="H27" s="120">
        <v>0</v>
      </c>
      <c r="I27" s="120">
        <v>0</v>
      </c>
      <c r="J27" s="120">
        <v>71</v>
      </c>
      <c r="K27" s="121">
        <f t="shared" si="2"/>
        <v>8544</v>
      </c>
      <c r="L27" s="120">
        <v>8430</v>
      </c>
      <c r="M27" s="120">
        <v>0</v>
      </c>
      <c r="N27" s="120">
        <v>0</v>
      </c>
      <c r="O27" s="120">
        <v>114</v>
      </c>
      <c r="P27" s="121">
        <f t="shared" si="3"/>
        <v>7280</v>
      </c>
      <c r="Q27" s="120">
        <v>7139</v>
      </c>
      <c r="R27" s="120">
        <v>0</v>
      </c>
      <c r="S27" s="120">
        <v>0</v>
      </c>
      <c r="T27" s="119">
        <v>141</v>
      </c>
      <c r="U27" s="121">
        <f t="shared" si="4"/>
        <v>1631</v>
      </c>
      <c r="V27" s="160">
        <f t="shared" si="6"/>
        <v>1561</v>
      </c>
      <c r="W27" s="160">
        <f t="shared" si="7"/>
        <v>0</v>
      </c>
      <c r="X27" s="160">
        <f t="shared" si="8"/>
        <v>0</v>
      </c>
      <c r="Y27" s="119">
        <f t="shared" si="9"/>
        <v>70</v>
      </c>
      <c r="Z27" s="121">
        <f t="shared" si="5"/>
        <v>9333</v>
      </c>
      <c r="AA27" s="120">
        <v>9192</v>
      </c>
      <c r="AB27" s="120">
        <v>0</v>
      </c>
      <c r="AC27" s="120">
        <v>0</v>
      </c>
      <c r="AD27" s="119">
        <v>141</v>
      </c>
      <c r="AE27" s="395">
        <f t="shared" si="10"/>
        <v>2053</v>
      </c>
      <c r="AF27" s="396">
        <f t="shared" si="11"/>
        <v>0.22334638816362051</v>
      </c>
    </row>
    <row r="28" spans="2:32" ht="15" thickBot="1" x14ac:dyDescent="0.25">
      <c r="B28" s="125" t="s">
        <v>104</v>
      </c>
      <c r="C28" s="124" t="s">
        <v>83</v>
      </c>
      <c r="D28" s="123"/>
      <c r="E28" s="122" t="s">
        <v>141</v>
      </c>
      <c r="F28" s="121">
        <f t="shared" si="1"/>
        <v>6426</v>
      </c>
      <c r="G28" s="120">
        <v>5151</v>
      </c>
      <c r="H28" s="120">
        <v>0</v>
      </c>
      <c r="I28" s="120">
        <v>0</v>
      </c>
      <c r="J28" s="120">
        <v>1275</v>
      </c>
      <c r="K28" s="121">
        <f t="shared" si="2"/>
        <v>6426</v>
      </c>
      <c r="L28" s="120">
        <v>5151</v>
      </c>
      <c r="M28" s="120">
        <v>0</v>
      </c>
      <c r="N28" s="120">
        <v>0</v>
      </c>
      <c r="O28" s="120">
        <v>1275</v>
      </c>
      <c r="P28" s="121">
        <f t="shared" si="3"/>
        <v>7352</v>
      </c>
      <c r="Q28" s="120">
        <v>5615</v>
      </c>
      <c r="R28" s="120">
        <v>0</v>
      </c>
      <c r="S28" s="120">
        <v>0</v>
      </c>
      <c r="T28" s="119">
        <v>1737</v>
      </c>
      <c r="U28" s="121">
        <f t="shared" si="4"/>
        <v>926</v>
      </c>
      <c r="V28" s="160">
        <f t="shared" si="6"/>
        <v>464</v>
      </c>
      <c r="W28" s="160">
        <f t="shared" si="7"/>
        <v>0</v>
      </c>
      <c r="X28" s="160">
        <f t="shared" si="8"/>
        <v>0</v>
      </c>
      <c r="Y28" s="119">
        <f t="shared" si="9"/>
        <v>462</v>
      </c>
      <c r="Z28" s="121">
        <f t="shared" si="5"/>
        <v>9932</v>
      </c>
      <c r="AA28" s="120">
        <v>8195</v>
      </c>
      <c r="AB28" s="120">
        <v>0</v>
      </c>
      <c r="AC28" s="120">
        <v>0</v>
      </c>
      <c r="AD28" s="119">
        <v>1737</v>
      </c>
      <c r="AE28" s="395">
        <f t="shared" si="10"/>
        <v>2580</v>
      </c>
      <c r="AF28" s="396">
        <f t="shared" si="11"/>
        <v>0.3148261134838316</v>
      </c>
    </row>
    <row r="29" spans="2:32" ht="15" thickBot="1" x14ac:dyDescent="0.25">
      <c r="B29" s="125" t="s">
        <v>103</v>
      </c>
      <c r="C29" s="124" t="s">
        <v>83</v>
      </c>
      <c r="D29" s="123"/>
      <c r="E29" s="122" t="s">
        <v>142</v>
      </c>
      <c r="F29" s="121">
        <f t="shared" si="1"/>
        <v>3062</v>
      </c>
      <c r="G29" s="120">
        <v>2918</v>
      </c>
      <c r="H29" s="120">
        <v>0</v>
      </c>
      <c r="I29" s="120">
        <v>0</v>
      </c>
      <c r="J29" s="120">
        <v>144</v>
      </c>
      <c r="K29" s="121">
        <f t="shared" si="2"/>
        <v>3835</v>
      </c>
      <c r="L29" s="120">
        <v>3691</v>
      </c>
      <c r="M29" s="120">
        <v>0</v>
      </c>
      <c r="N29" s="120">
        <v>0</v>
      </c>
      <c r="O29" s="120">
        <v>144</v>
      </c>
      <c r="P29" s="121">
        <f t="shared" si="3"/>
        <v>3010</v>
      </c>
      <c r="Q29" s="120">
        <v>2865</v>
      </c>
      <c r="R29" s="120">
        <v>0</v>
      </c>
      <c r="S29" s="120">
        <v>0</v>
      </c>
      <c r="T29" s="119">
        <v>145</v>
      </c>
      <c r="U29" s="121">
        <f t="shared" si="4"/>
        <v>-52</v>
      </c>
      <c r="V29" s="160">
        <f t="shared" si="6"/>
        <v>-53</v>
      </c>
      <c r="W29" s="160">
        <f t="shared" si="7"/>
        <v>0</v>
      </c>
      <c r="X29" s="160">
        <f t="shared" si="8"/>
        <v>0</v>
      </c>
      <c r="Y29" s="119">
        <f t="shared" si="9"/>
        <v>1</v>
      </c>
      <c r="Z29" s="121">
        <f t="shared" si="5"/>
        <v>4327</v>
      </c>
      <c r="AA29" s="120">
        <v>4182</v>
      </c>
      <c r="AB29" s="120">
        <v>0</v>
      </c>
      <c r="AC29" s="120">
        <v>0</v>
      </c>
      <c r="AD29" s="119">
        <v>145</v>
      </c>
      <c r="AE29" s="395">
        <f t="shared" si="10"/>
        <v>1317</v>
      </c>
      <c r="AF29" s="396">
        <f t="shared" si="11"/>
        <v>0.31492109038737448</v>
      </c>
    </row>
    <row r="30" spans="2:32" ht="15" thickBot="1" x14ac:dyDescent="0.25">
      <c r="B30" s="125" t="s">
        <v>102</v>
      </c>
      <c r="C30" s="124" t="s">
        <v>83</v>
      </c>
      <c r="D30" s="123"/>
      <c r="E30" s="122" t="s">
        <v>143</v>
      </c>
      <c r="F30" s="121">
        <f t="shared" si="1"/>
        <v>6089</v>
      </c>
      <c r="G30" s="120">
        <v>4973</v>
      </c>
      <c r="H30" s="120">
        <v>0</v>
      </c>
      <c r="I30" s="120">
        <v>0</v>
      </c>
      <c r="J30" s="120">
        <v>1116</v>
      </c>
      <c r="K30" s="121">
        <f t="shared" si="2"/>
        <v>6702</v>
      </c>
      <c r="L30" s="120">
        <v>5586</v>
      </c>
      <c r="M30" s="120">
        <v>0</v>
      </c>
      <c r="N30" s="120">
        <v>0</v>
      </c>
      <c r="O30" s="120">
        <v>1116</v>
      </c>
      <c r="P30" s="121">
        <f t="shared" si="3"/>
        <v>6552</v>
      </c>
      <c r="Q30" s="120">
        <v>5540</v>
      </c>
      <c r="R30" s="120">
        <v>0</v>
      </c>
      <c r="S30" s="120">
        <v>0</v>
      </c>
      <c r="T30" s="119">
        <v>1012</v>
      </c>
      <c r="U30" s="121">
        <f t="shared" si="4"/>
        <v>463</v>
      </c>
      <c r="V30" s="160">
        <f t="shared" si="6"/>
        <v>567</v>
      </c>
      <c r="W30" s="160">
        <f t="shared" si="7"/>
        <v>0</v>
      </c>
      <c r="X30" s="160">
        <f t="shared" si="8"/>
        <v>0</v>
      </c>
      <c r="Y30" s="119">
        <f t="shared" si="9"/>
        <v>-104</v>
      </c>
      <c r="Z30" s="121">
        <f t="shared" si="5"/>
        <v>9098</v>
      </c>
      <c r="AA30" s="120">
        <v>8086</v>
      </c>
      <c r="AB30" s="120">
        <v>0</v>
      </c>
      <c r="AC30" s="120">
        <v>0</v>
      </c>
      <c r="AD30" s="119">
        <v>1012</v>
      </c>
      <c r="AE30" s="395">
        <f t="shared" si="10"/>
        <v>2546</v>
      </c>
      <c r="AF30" s="396">
        <f t="shared" si="11"/>
        <v>0.31486519910957211</v>
      </c>
    </row>
    <row r="31" spans="2:32" ht="15" thickBot="1" x14ac:dyDescent="0.25">
      <c r="B31" s="125" t="s">
        <v>101</v>
      </c>
      <c r="C31" s="124" t="s">
        <v>100</v>
      </c>
      <c r="D31" s="123"/>
      <c r="E31" s="122" t="s">
        <v>144</v>
      </c>
      <c r="F31" s="121">
        <f t="shared" si="1"/>
        <v>2695</v>
      </c>
      <c r="G31" s="120">
        <v>2464</v>
      </c>
      <c r="H31" s="120">
        <v>0</v>
      </c>
      <c r="I31" s="120">
        <v>0</v>
      </c>
      <c r="J31" s="120">
        <v>231</v>
      </c>
      <c r="K31" s="121">
        <f t="shared" si="2"/>
        <v>3790</v>
      </c>
      <c r="L31" s="120">
        <v>3559</v>
      </c>
      <c r="M31" s="120">
        <v>0</v>
      </c>
      <c r="N31" s="120">
        <v>0</v>
      </c>
      <c r="O31" s="120">
        <v>231</v>
      </c>
      <c r="P31" s="121">
        <f t="shared" si="3"/>
        <v>2779</v>
      </c>
      <c r="Q31" s="120">
        <v>2597</v>
      </c>
      <c r="R31" s="120">
        <v>0</v>
      </c>
      <c r="S31" s="120">
        <v>0</v>
      </c>
      <c r="T31" s="119">
        <v>182</v>
      </c>
      <c r="U31" s="121">
        <f t="shared" si="4"/>
        <v>84</v>
      </c>
      <c r="V31" s="160">
        <f t="shared" si="6"/>
        <v>133</v>
      </c>
      <c r="W31" s="160">
        <f t="shared" si="7"/>
        <v>0</v>
      </c>
      <c r="X31" s="160">
        <f t="shared" si="8"/>
        <v>0</v>
      </c>
      <c r="Y31" s="119">
        <f t="shared" si="9"/>
        <v>-49</v>
      </c>
      <c r="Z31" s="121">
        <f t="shared" si="5"/>
        <v>3973</v>
      </c>
      <c r="AA31" s="120">
        <v>3791</v>
      </c>
      <c r="AB31" s="120">
        <v>0</v>
      </c>
      <c r="AC31" s="120">
        <v>0</v>
      </c>
      <c r="AD31" s="119">
        <v>182</v>
      </c>
      <c r="AE31" s="395">
        <f t="shared" si="10"/>
        <v>1194</v>
      </c>
      <c r="AF31" s="396">
        <f t="shared" si="11"/>
        <v>0.3149564758638882</v>
      </c>
    </row>
    <row r="32" spans="2:32" ht="15" thickBot="1" x14ac:dyDescent="0.25">
      <c r="B32" s="125" t="s">
        <v>99</v>
      </c>
      <c r="C32" s="124" t="s">
        <v>100</v>
      </c>
      <c r="D32" s="123"/>
      <c r="E32" s="122" t="s">
        <v>145</v>
      </c>
      <c r="F32" s="121">
        <f t="shared" si="1"/>
        <v>775</v>
      </c>
      <c r="G32" s="120">
        <v>570</v>
      </c>
      <c r="H32" s="120">
        <v>0</v>
      </c>
      <c r="I32" s="120">
        <v>0</v>
      </c>
      <c r="J32" s="120">
        <v>205</v>
      </c>
      <c r="K32" s="121">
        <f t="shared" si="2"/>
        <v>775</v>
      </c>
      <c r="L32" s="120">
        <v>570</v>
      </c>
      <c r="M32" s="120">
        <v>0</v>
      </c>
      <c r="N32" s="120">
        <v>0</v>
      </c>
      <c r="O32" s="120">
        <v>205</v>
      </c>
      <c r="P32" s="121">
        <f t="shared" si="3"/>
        <v>748</v>
      </c>
      <c r="Q32" s="120">
        <v>555</v>
      </c>
      <c r="R32" s="120">
        <v>0</v>
      </c>
      <c r="S32" s="120">
        <v>0</v>
      </c>
      <c r="T32" s="119">
        <v>193</v>
      </c>
      <c r="U32" s="121">
        <f t="shared" si="4"/>
        <v>-27</v>
      </c>
      <c r="V32" s="160">
        <f t="shared" si="6"/>
        <v>-15</v>
      </c>
      <c r="W32" s="160">
        <f t="shared" si="7"/>
        <v>0</v>
      </c>
      <c r="X32" s="160">
        <f t="shared" si="8"/>
        <v>0</v>
      </c>
      <c r="Y32" s="119">
        <f t="shared" si="9"/>
        <v>-12</v>
      </c>
      <c r="Z32" s="121">
        <f t="shared" si="5"/>
        <v>1003</v>
      </c>
      <c r="AA32" s="120">
        <v>810</v>
      </c>
      <c r="AB32" s="120">
        <v>0</v>
      </c>
      <c r="AC32" s="120">
        <v>0</v>
      </c>
      <c r="AD32" s="119">
        <v>193</v>
      </c>
      <c r="AE32" s="395">
        <f t="shared" si="10"/>
        <v>255</v>
      </c>
      <c r="AF32" s="396">
        <f t="shared" si="11"/>
        <v>0.31481481481481477</v>
      </c>
    </row>
    <row r="33" spans="1:32" ht="15" thickBot="1" x14ac:dyDescent="0.25">
      <c r="B33" s="125" t="s">
        <v>98</v>
      </c>
      <c r="C33" s="124" t="s">
        <v>83</v>
      </c>
      <c r="D33" s="123"/>
      <c r="E33" s="122" t="s">
        <v>146</v>
      </c>
      <c r="F33" s="121">
        <f t="shared" si="1"/>
        <v>2969</v>
      </c>
      <c r="G33" s="120">
        <v>2648</v>
      </c>
      <c r="H33" s="120">
        <v>0</v>
      </c>
      <c r="I33" s="120">
        <v>0</v>
      </c>
      <c r="J33" s="120">
        <v>321</v>
      </c>
      <c r="K33" s="121">
        <f t="shared" si="2"/>
        <v>3372</v>
      </c>
      <c r="L33" s="120">
        <v>3051</v>
      </c>
      <c r="M33" s="120">
        <v>0</v>
      </c>
      <c r="N33" s="120">
        <v>0</v>
      </c>
      <c r="O33" s="120">
        <v>321</v>
      </c>
      <c r="P33" s="121">
        <f t="shared" si="3"/>
        <v>3113</v>
      </c>
      <c r="Q33" s="120">
        <v>2813</v>
      </c>
      <c r="R33" s="120">
        <v>0</v>
      </c>
      <c r="S33" s="120">
        <v>0</v>
      </c>
      <c r="T33" s="119">
        <v>300</v>
      </c>
      <c r="U33" s="121">
        <f t="shared" si="4"/>
        <v>144</v>
      </c>
      <c r="V33" s="160">
        <f t="shared" si="6"/>
        <v>165</v>
      </c>
      <c r="W33" s="160">
        <f t="shared" si="7"/>
        <v>0</v>
      </c>
      <c r="X33" s="160">
        <f t="shared" si="8"/>
        <v>0</v>
      </c>
      <c r="Y33" s="119">
        <f t="shared" si="9"/>
        <v>-21</v>
      </c>
      <c r="Z33" s="121">
        <f t="shared" si="5"/>
        <v>4405</v>
      </c>
      <c r="AA33" s="120">
        <v>4105</v>
      </c>
      <c r="AB33" s="120">
        <v>0</v>
      </c>
      <c r="AC33" s="120">
        <v>0</v>
      </c>
      <c r="AD33" s="119">
        <v>300</v>
      </c>
      <c r="AE33" s="395">
        <f t="shared" si="10"/>
        <v>1292</v>
      </c>
      <c r="AF33" s="396">
        <f t="shared" si="11"/>
        <v>0.31473812423873326</v>
      </c>
    </row>
    <row r="34" spans="1:32" ht="15" thickBot="1" x14ac:dyDescent="0.25">
      <c r="B34" s="125" t="s">
        <v>96</v>
      </c>
      <c r="C34" s="124" t="s">
        <v>97</v>
      </c>
      <c r="D34" s="123"/>
      <c r="E34" s="122" t="s">
        <v>147</v>
      </c>
      <c r="F34" s="121">
        <f t="shared" si="1"/>
        <v>1154</v>
      </c>
      <c r="G34" s="120">
        <v>1065</v>
      </c>
      <c r="H34" s="120">
        <v>0</v>
      </c>
      <c r="I34" s="120">
        <v>0</v>
      </c>
      <c r="J34" s="120">
        <v>89</v>
      </c>
      <c r="K34" s="121">
        <f t="shared" si="2"/>
        <v>1669</v>
      </c>
      <c r="L34" s="120">
        <v>1580</v>
      </c>
      <c r="M34" s="120">
        <v>0</v>
      </c>
      <c r="N34" s="120">
        <v>0</v>
      </c>
      <c r="O34" s="120">
        <v>89</v>
      </c>
      <c r="P34" s="121">
        <f t="shared" si="3"/>
        <v>1393</v>
      </c>
      <c r="Q34" s="120">
        <v>1307</v>
      </c>
      <c r="R34" s="120">
        <v>0</v>
      </c>
      <c r="S34" s="120">
        <v>0</v>
      </c>
      <c r="T34" s="119">
        <v>86</v>
      </c>
      <c r="U34" s="121">
        <f t="shared" si="4"/>
        <v>239</v>
      </c>
      <c r="V34" s="160">
        <f t="shared" si="6"/>
        <v>242</v>
      </c>
      <c r="W34" s="160">
        <f t="shared" si="7"/>
        <v>0</v>
      </c>
      <c r="X34" s="160">
        <f t="shared" si="8"/>
        <v>0</v>
      </c>
      <c r="Y34" s="119">
        <f t="shared" si="9"/>
        <v>-3</v>
      </c>
      <c r="Z34" s="121">
        <f t="shared" si="5"/>
        <v>1994</v>
      </c>
      <c r="AA34" s="120">
        <v>1908</v>
      </c>
      <c r="AB34" s="120">
        <v>0</v>
      </c>
      <c r="AC34" s="120">
        <v>0</v>
      </c>
      <c r="AD34" s="119">
        <v>86</v>
      </c>
      <c r="AE34" s="395">
        <f t="shared" si="10"/>
        <v>601</v>
      </c>
      <c r="AF34" s="396">
        <f t="shared" si="11"/>
        <v>0.31498951781970652</v>
      </c>
    </row>
    <row r="35" spans="1:32" ht="15" thickBot="1" x14ac:dyDescent="0.25">
      <c r="B35" s="125" t="s">
        <v>95</v>
      </c>
      <c r="C35" s="124" t="s">
        <v>83</v>
      </c>
      <c r="D35" s="123"/>
      <c r="E35" s="122" t="s">
        <v>148</v>
      </c>
      <c r="F35" s="121">
        <f t="shared" si="1"/>
        <v>6764</v>
      </c>
      <c r="G35" s="120">
        <v>6221</v>
      </c>
      <c r="H35" s="120">
        <v>0</v>
      </c>
      <c r="I35" s="120">
        <v>0</v>
      </c>
      <c r="J35" s="120">
        <v>543</v>
      </c>
      <c r="K35" s="121">
        <f t="shared" si="2"/>
        <v>10226</v>
      </c>
      <c r="L35" s="120">
        <v>9683</v>
      </c>
      <c r="M35" s="120">
        <v>0</v>
      </c>
      <c r="N35" s="120">
        <v>0</v>
      </c>
      <c r="O35" s="120">
        <v>543</v>
      </c>
      <c r="P35" s="121">
        <f t="shared" si="3"/>
        <v>11085</v>
      </c>
      <c r="Q35" s="120">
        <v>10303</v>
      </c>
      <c r="R35" s="120">
        <v>0</v>
      </c>
      <c r="S35" s="120">
        <v>0</v>
      </c>
      <c r="T35" s="119">
        <v>782</v>
      </c>
      <c r="U35" s="121">
        <f t="shared" si="4"/>
        <v>4321</v>
      </c>
      <c r="V35" s="160">
        <f t="shared" si="6"/>
        <v>4082</v>
      </c>
      <c r="W35" s="160">
        <f t="shared" si="7"/>
        <v>0</v>
      </c>
      <c r="X35" s="160">
        <f t="shared" si="8"/>
        <v>0</v>
      </c>
      <c r="Y35" s="119">
        <f t="shared" si="9"/>
        <v>239</v>
      </c>
      <c r="Z35" s="121">
        <f t="shared" si="5"/>
        <v>15820</v>
      </c>
      <c r="AA35" s="120">
        <v>15038</v>
      </c>
      <c r="AB35" s="120">
        <v>0</v>
      </c>
      <c r="AC35" s="120">
        <v>0</v>
      </c>
      <c r="AD35" s="119">
        <v>782</v>
      </c>
      <c r="AE35" s="395">
        <f t="shared" si="10"/>
        <v>4735</v>
      </c>
      <c r="AF35" s="396">
        <f t="shared" si="11"/>
        <v>0.31486899853703954</v>
      </c>
    </row>
    <row r="36" spans="1:32" ht="15" thickBot="1" x14ac:dyDescent="0.25">
      <c r="B36" s="125" t="s">
        <v>94</v>
      </c>
      <c r="C36" s="124" t="s">
        <v>83</v>
      </c>
      <c r="D36" s="123"/>
      <c r="E36" s="122" t="s">
        <v>149</v>
      </c>
      <c r="F36" s="121">
        <f t="shared" si="1"/>
        <v>2109</v>
      </c>
      <c r="G36" s="120">
        <v>1936</v>
      </c>
      <c r="H36" s="120">
        <v>0</v>
      </c>
      <c r="I36" s="120">
        <v>0</v>
      </c>
      <c r="J36" s="120">
        <v>173</v>
      </c>
      <c r="K36" s="121">
        <f t="shared" si="2"/>
        <v>2109</v>
      </c>
      <c r="L36" s="120">
        <v>1936</v>
      </c>
      <c r="M36" s="120">
        <v>0</v>
      </c>
      <c r="N36" s="120">
        <v>0</v>
      </c>
      <c r="O36" s="120">
        <v>173</v>
      </c>
      <c r="P36" s="121">
        <f t="shared" si="3"/>
        <v>1499</v>
      </c>
      <c r="Q36" s="120">
        <v>1326</v>
      </c>
      <c r="R36" s="120">
        <v>0</v>
      </c>
      <c r="S36" s="120">
        <v>0</v>
      </c>
      <c r="T36" s="119">
        <v>173</v>
      </c>
      <c r="U36" s="121">
        <f t="shared" si="4"/>
        <v>-610</v>
      </c>
      <c r="V36" s="160">
        <f t="shared" si="6"/>
        <v>-610</v>
      </c>
      <c r="W36" s="160">
        <f t="shared" si="7"/>
        <v>0</v>
      </c>
      <c r="X36" s="160">
        <f t="shared" si="8"/>
        <v>0</v>
      </c>
      <c r="Y36" s="119">
        <f t="shared" si="9"/>
        <v>0</v>
      </c>
      <c r="Z36" s="121">
        <f t="shared" si="5"/>
        <v>2109</v>
      </c>
      <c r="AA36" s="120">
        <v>1936</v>
      </c>
      <c r="AB36" s="120">
        <v>0</v>
      </c>
      <c r="AC36" s="120">
        <v>0</v>
      </c>
      <c r="AD36" s="119">
        <v>173</v>
      </c>
      <c r="AE36" s="395">
        <f t="shared" si="10"/>
        <v>610</v>
      </c>
      <c r="AF36" s="396">
        <f t="shared" si="11"/>
        <v>0.31508264462809921</v>
      </c>
    </row>
    <row r="37" spans="1:32" ht="15" thickBot="1" x14ac:dyDescent="0.25">
      <c r="B37" s="125" t="s">
        <v>93</v>
      </c>
      <c r="C37" s="124" t="s">
        <v>83</v>
      </c>
      <c r="D37" s="123"/>
      <c r="E37" s="122" t="s">
        <v>150</v>
      </c>
      <c r="F37" s="121">
        <f t="shared" si="1"/>
        <v>5290</v>
      </c>
      <c r="G37" s="120">
        <v>4196</v>
      </c>
      <c r="H37" s="120">
        <v>0</v>
      </c>
      <c r="I37" s="120">
        <v>0</v>
      </c>
      <c r="J37" s="120">
        <v>1094</v>
      </c>
      <c r="K37" s="121">
        <f t="shared" si="2"/>
        <v>6342</v>
      </c>
      <c r="L37" s="120">
        <v>5248</v>
      </c>
      <c r="M37" s="120">
        <v>0</v>
      </c>
      <c r="N37" s="120">
        <v>0</v>
      </c>
      <c r="O37" s="120">
        <v>1094</v>
      </c>
      <c r="P37" s="121">
        <f t="shared" si="3"/>
        <v>7935</v>
      </c>
      <c r="Q37" s="120">
        <v>6801</v>
      </c>
      <c r="R37" s="120">
        <v>0</v>
      </c>
      <c r="S37" s="120">
        <v>0</v>
      </c>
      <c r="T37" s="119">
        <v>1134</v>
      </c>
      <c r="U37" s="121">
        <f t="shared" si="4"/>
        <v>2645</v>
      </c>
      <c r="V37" s="160">
        <f t="shared" si="6"/>
        <v>2605</v>
      </c>
      <c r="W37" s="160">
        <f t="shared" si="7"/>
        <v>0</v>
      </c>
      <c r="X37" s="160">
        <f t="shared" si="8"/>
        <v>0</v>
      </c>
      <c r="Y37" s="119">
        <f t="shared" si="9"/>
        <v>40</v>
      </c>
      <c r="Z37" s="121">
        <f t="shared" si="5"/>
        <v>11060</v>
      </c>
      <c r="AA37" s="120">
        <v>9926</v>
      </c>
      <c r="AB37" s="120">
        <v>0</v>
      </c>
      <c r="AC37" s="120">
        <v>0</v>
      </c>
      <c r="AD37" s="119">
        <v>1134</v>
      </c>
      <c r="AE37" s="395">
        <f t="shared" si="10"/>
        <v>3125</v>
      </c>
      <c r="AF37" s="396">
        <f t="shared" si="11"/>
        <v>0.31482974007656661</v>
      </c>
    </row>
    <row r="38" spans="1:32" ht="15" thickBot="1" x14ac:dyDescent="0.25">
      <c r="B38" s="125" t="s">
        <v>91</v>
      </c>
      <c r="C38" s="124" t="s">
        <v>92</v>
      </c>
      <c r="D38" s="123"/>
      <c r="E38" s="122" t="s">
        <v>151</v>
      </c>
      <c r="F38" s="121">
        <f t="shared" si="1"/>
        <v>2237</v>
      </c>
      <c r="G38" s="120">
        <v>1998</v>
      </c>
      <c r="H38" s="120">
        <v>0</v>
      </c>
      <c r="I38" s="120">
        <v>0</v>
      </c>
      <c r="J38" s="120">
        <v>239</v>
      </c>
      <c r="K38" s="121">
        <f t="shared" si="2"/>
        <v>2237</v>
      </c>
      <c r="L38" s="120">
        <v>1998</v>
      </c>
      <c r="M38" s="120">
        <v>0</v>
      </c>
      <c r="N38" s="120">
        <v>0</v>
      </c>
      <c r="O38" s="120">
        <v>239</v>
      </c>
      <c r="P38" s="121">
        <f t="shared" si="3"/>
        <v>2171</v>
      </c>
      <c r="Q38" s="120">
        <v>1977</v>
      </c>
      <c r="R38" s="120">
        <v>0</v>
      </c>
      <c r="S38" s="120">
        <v>0</v>
      </c>
      <c r="T38" s="119">
        <v>194</v>
      </c>
      <c r="U38" s="121">
        <f t="shared" si="4"/>
        <v>-66</v>
      </c>
      <c r="V38" s="160">
        <f t="shared" si="6"/>
        <v>-21</v>
      </c>
      <c r="W38" s="160">
        <f t="shared" si="7"/>
        <v>0</v>
      </c>
      <c r="X38" s="160">
        <f t="shared" si="8"/>
        <v>0</v>
      </c>
      <c r="Y38" s="119">
        <f t="shared" si="9"/>
        <v>-45</v>
      </c>
      <c r="Z38" s="121">
        <f t="shared" si="5"/>
        <v>3080</v>
      </c>
      <c r="AA38" s="120">
        <v>2886</v>
      </c>
      <c r="AB38" s="120">
        <v>0</v>
      </c>
      <c r="AC38" s="120">
        <v>0</v>
      </c>
      <c r="AD38" s="119">
        <v>194</v>
      </c>
      <c r="AE38" s="395">
        <f t="shared" si="10"/>
        <v>909</v>
      </c>
      <c r="AF38" s="396">
        <f t="shared" si="11"/>
        <v>0.31496881496881501</v>
      </c>
    </row>
    <row r="39" spans="1:32" ht="15" thickBot="1" x14ac:dyDescent="0.25">
      <c r="B39" s="125" t="s">
        <v>90</v>
      </c>
      <c r="C39" s="124" t="s">
        <v>83</v>
      </c>
      <c r="D39" s="123"/>
      <c r="E39" s="122" t="s">
        <v>152</v>
      </c>
      <c r="F39" s="121">
        <f t="shared" si="1"/>
        <v>9302</v>
      </c>
      <c r="G39" s="120">
        <v>5724</v>
      </c>
      <c r="H39" s="120">
        <v>0</v>
      </c>
      <c r="I39" s="120">
        <v>0</v>
      </c>
      <c r="J39" s="120">
        <v>3578</v>
      </c>
      <c r="K39" s="121">
        <f t="shared" si="2"/>
        <v>9765</v>
      </c>
      <c r="L39" s="120">
        <v>6187</v>
      </c>
      <c r="M39" s="120">
        <v>0</v>
      </c>
      <c r="N39" s="120">
        <v>0</v>
      </c>
      <c r="O39" s="120">
        <v>3578</v>
      </c>
      <c r="P39" s="121">
        <f t="shared" si="3"/>
        <v>13480</v>
      </c>
      <c r="Q39" s="120">
        <v>9601</v>
      </c>
      <c r="R39" s="120">
        <v>0</v>
      </c>
      <c r="S39" s="120">
        <v>0</v>
      </c>
      <c r="T39" s="119">
        <v>3879</v>
      </c>
      <c r="U39" s="121">
        <f t="shared" si="4"/>
        <v>4178</v>
      </c>
      <c r="V39" s="160">
        <f t="shared" si="6"/>
        <v>3877</v>
      </c>
      <c r="W39" s="160">
        <f t="shared" si="7"/>
        <v>0</v>
      </c>
      <c r="X39" s="160">
        <f t="shared" si="8"/>
        <v>0</v>
      </c>
      <c r="Y39" s="119">
        <f t="shared" si="9"/>
        <v>301</v>
      </c>
      <c r="Z39" s="121">
        <f t="shared" si="5"/>
        <v>17892</v>
      </c>
      <c r="AA39" s="120">
        <v>14013</v>
      </c>
      <c r="AB39" s="120">
        <v>0</v>
      </c>
      <c r="AC39" s="120">
        <v>0</v>
      </c>
      <c r="AD39" s="119">
        <v>3879</v>
      </c>
      <c r="AE39" s="395">
        <f t="shared" si="10"/>
        <v>4412</v>
      </c>
      <c r="AF39" s="396">
        <f t="shared" si="11"/>
        <v>0.31485049596802972</v>
      </c>
    </row>
    <row r="40" spans="1:32" ht="15" thickBot="1" x14ac:dyDescent="0.25">
      <c r="B40" s="125" t="s">
        <v>89</v>
      </c>
      <c r="C40" s="124" t="s">
        <v>83</v>
      </c>
      <c r="D40" s="123"/>
      <c r="E40" s="122" t="s">
        <v>153</v>
      </c>
      <c r="F40" s="121">
        <f t="shared" si="1"/>
        <v>2749</v>
      </c>
      <c r="G40" s="120">
        <v>2234</v>
      </c>
      <c r="H40" s="120">
        <v>0</v>
      </c>
      <c r="I40" s="120">
        <v>0</v>
      </c>
      <c r="J40" s="120">
        <v>515</v>
      </c>
      <c r="K40" s="121">
        <f t="shared" si="2"/>
        <v>2749</v>
      </c>
      <c r="L40" s="120">
        <v>2234</v>
      </c>
      <c r="M40" s="120">
        <v>0</v>
      </c>
      <c r="N40" s="120">
        <v>0</v>
      </c>
      <c r="O40" s="120">
        <v>515</v>
      </c>
      <c r="P40" s="121">
        <f t="shared" si="3"/>
        <v>2731</v>
      </c>
      <c r="Q40" s="120">
        <v>2081</v>
      </c>
      <c r="R40" s="120">
        <v>0</v>
      </c>
      <c r="S40" s="120">
        <v>0</v>
      </c>
      <c r="T40" s="119">
        <v>650</v>
      </c>
      <c r="U40" s="121">
        <f t="shared" si="4"/>
        <v>-18</v>
      </c>
      <c r="V40" s="160">
        <f t="shared" si="6"/>
        <v>-153</v>
      </c>
      <c r="W40" s="160">
        <f t="shared" si="7"/>
        <v>0</v>
      </c>
      <c r="X40" s="160">
        <f t="shared" si="8"/>
        <v>0</v>
      </c>
      <c r="Y40" s="119">
        <f t="shared" si="9"/>
        <v>135</v>
      </c>
      <c r="Z40" s="121">
        <f t="shared" si="5"/>
        <v>3688</v>
      </c>
      <c r="AA40" s="120">
        <v>3038</v>
      </c>
      <c r="AB40" s="120">
        <v>0</v>
      </c>
      <c r="AC40" s="120">
        <v>0</v>
      </c>
      <c r="AD40" s="119">
        <v>650</v>
      </c>
      <c r="AE40" s="395">
        <f t="shared" si="10"/>
        <v>957</v>
      </c>
      <c r="AF40" s="396">
        <f t="shared" si="11"/>
        <v>0.31500987491770904</v>
      </c>
    </row>
    <row r="41" spans="1:32" ht="15" thickBot="1" x14ac:dyDescent="0.25">
      <c r="B41" s="125" t="s">
        <v>88</v>
      </c>
      <c r="C41" s="124" t="s">
        <v>83</v>
      </c>
      <c r="D41" s="123"/>
      <c r="E41" s="122" t="s">
        <v>154</v>
      </c>
      <c r="F41" s="121">
        <f t="shared" si="1"/>
        <v>5749</v>
      </c>
      <c r="G41" s="120">
        <v>5385</v>
      </c>
      <c r="H41" s="120">
        <v>0</v>
      </c>
      <c r="I41" s="120">
        <v>0</v>
      </c>
      <c r="J41" s="120">
        <v>364</v>
      </c>
      <c r="K41" s="121">
        <f t="shared" si="2"/>
        <v>5749</v>
      </c>
      <c r="L41" s="120">
        <v>5385</v>
      </c>
      <c r="M41" s="120">
        <v>0</v>
      </c>
      <c r="N41" s="120">
        <v>0</v>
      </c>
      <c r="O41" s="120">
        <v>364</v>
      </c>
      <c r="P41" s="121">
        <f t="shared" si="3"/>
        <v>6322</v>
      </c>
      <c r="Q41" s="120">
        <v>5835</v>
      </c>
      <c r="R41" s="120">
        <v>0</v>
      </c>
      <c r="S41" s="120">
        <v>0</v>
      </c>
      <c r="T41" s="119">
        <v>487</v>
      </c>
      <c r="U41" s="121">
        <f t="shared" si="4"/>
        <v>573</v>
      </c>
      <c r="V41" s="160">
        <f t="shared" si="6"/>
        <v>450</v>
      </c>
      <c r="W41" s="160">
        <f t="shared" si="7"/>
        <v>0</v>
      </c>
      <c r="X41" s="160">
        <f t="shared" si="8"/>
        <v>0</v>
      </c>
      <c r="Y41" s="119">
        <f t="shared" si="9"/>
        <v>123</v>
      </c>
      <c r="Z41" s="121">
        <f t="shared" si="5"/>
        <v>9003</v>
      </c>
      <c r="AA41" s="120">
        <v>8516</v>
      </c>
      <c r="AB41" s="120">
        <v>0</v>
      </c>
      <c r="AC41" s="120">
        <v>0</v>
      </c>
      <c r="AD41" s="119">
        <v>487</v>
      </c>
      <c r="AE41" s="395">
        <f t="shared" si="10"/>
        <v>2681</v>
      </c>
      <c r="AF41" s="396">
        <f t="shared" si="11"/>
        <v>0.31481916392672615</v>
      </c>
    </row>
    <row r="42" spans="1:32" ht="15" thickBot="1" x14ac:dyDescent="0.25">
      <c r="B42" s="125" t="s">
        <v>87</v>
      </c>
      <c r="C42" s="124" t="s">
        <v>83</v>
      </c>
      <c r="D42" s="123"/>
      <c r="E42" s="122" t="s">
        <v>155</v>
      </c>
      <c r="F42" s="121">
        <f t="shared" si="1"/>
        <v>5639</v>
      </c>
      <c r="G42" s="120">
        <v>3514</v>
      </c>
      <c r="H42" s="120">
        <v>0</v>
      </c>
      <c r="I42" s="120">
        <v>0</v>
      </c>
      <c r="J42" s="120">
        <v>2125</v>
      </c>
      <c r="K42" s="121">
        <f t="shared" si="2"/>
        <v>5639</v>
      </c>
      <c r="L42" s="120">
        <v>3514</v>
      </c>
      <c r="M42" s="120">
        <v>0</v>
      </c>
      <c r="N42" s="120">
        <v>0</v>
      </c>
      <c r="O42" s="120">
        <v>2125</v>
      </c>
      <c r="P42" s="121">
        <f t="shared" si="3"/>
        <v>5667</v>
      </c>
      <c r="Q42" s="120">
        <v>3335</v>
      </c>
      <c r="R42" s="120">
        <v>0</v>
      </c>
      <c r="S42" s="120">
        <v>0</v>
      </c>
      <c r="T42" s="119">
        <v>2332</v>
      </c>
      <c r="U42" s="121">
        <f t="shared" si="4"/>
        <v>28</v>
      </c>
      <c r="V42" s="160">
        <f t="shared" si="6"/>
        <v>-179</v>
      </c>
      <c r="W42" s="160">
        <f t="shared" si="7"/>
        <v>0</v>
      </c>
      <c r="X42" s="160">
        <f t="shared" si="8"/>
        <v>0</v>
      </c>
      <c r="Y42" s="119">
        <f t="shared" si="9"/>
        <v>207</v>
      </c>
      <c r="Z42" s="121">
        <f t="shared" si="5"/>
        <v>7199</v>
      </c>
      <c r="AA42" s="120">
        <v>4867</v>
      </c>
      <c r="AB42" s="120">
        <v>0</v>
      </c>
      <c r="AC42" s="120">
        <v>0</v>
      </c>
      <c r="AD42" s="119">
        <v>2332</v>
      </c>
      <c r="AE42" s="395">
        <f t="shared" si="10"/>
        <v>1532</v>
      </c>
      <c r="AF42" s="396">
        <f t="shared" si="11"/>
        <v>0.31477296075611261</v>
      </c>
    </row>
    <row r="43" spans="1:32" ht="15" thickBot="1" x14ac:dyDescent="0.25">
      <c r="B43" s="125" t="s">
        <v>86</v>
      </c>
      <c r="C43" s="124" t="s">
        <v>83</v>
      </c>
      <c r="D43" s="123"/>
      <c r="E43" s="122" t="s">
        <v>156</v>
      </c>
      <c r="F43" s="121">
        <f t="shared" si="1"/>
        <v>3465</v>
      </c>
      <c r="G43" s="120">
        <v>3084</v>
      </c>
      <c r="H43" s="120">
        <v>0</v>
      </c>
      <c r="I43" s="120">
        <v>0</v>
      </c>
      <c r="J43" s="120">
        <v>381</v>
      </c>
      <c r="K43" s="121">
        <f t="shared" si="2"/>
        <v>3465</v>
      </c>
      <c r="L43" s="120">
        <v>3084</v>
      </c>
      <c r="M43" s="120">
        <v>0</v>
      </c>
      <c r="N43" s="120">
        <v>0</v>
      </c>
      <c r="O43" s="120">
        <v>381</v>
      </c>
      <c r="P43" s="121">
        <f t="shared" si="3"/>
        <v>3496</v>
      </c>
      <c r="Q43" s="120">
        <v>3078</v>
      </c>
      <c r="R43" s="120">
        <v>0</v>
      </c>
      <c r="S43" s="120">
        <v>0</v>
      </c>
      <c r="T43" s="119">
        <v>418</v>
      </c>
      <c r="U43" s="121">
        <f t="shared" si="4"/>
        <v>31</v>
      </c>
      <c r="V43" s="160">
        <f t="shared" si="6"/>
        <v>-6</v>
      </c>
      <c r="W43" s="160">
        <f t="shared" si="7"/>
        <v>0</v>
      </c>
      <c r="X43" s="160">
        <f t="shared" si="8"/>
        <v>0</v>
      </c>
      <c r="Y43" s="119">
        <f t="shared" si="9"/>
        <v>37</v>
      </c>
      <c r="Z43" s="121">
        <f t="shared" si="5"/>
        <v>4910</v>
      </c>
      <c r="AA43" s="120">
        <v>4492</v>
      </c>
      <c r="AB43" s="120">
        <v>0</v>
      </c>
      <c r="AC43" s="120">
        <v>0</v>
      </c>
      <c r="AD43" s="119">
        <v>418</v>
      </c>
      <c r="AE43" s="395">
        <f t="shared" si="10"/>
        <v>1414</v>
      </c>
      <c r="AF43" s="396">
        <f t="shared" si="11"/>
        <v>0.3147818343722173</v>
      </c>
    </row>
    <row r="44" spans="1:32" ht="15" thickBot="1" x14ac:dyDescent="0.25">
      <c r="B44" s="125" t="s">
        <v>85</v>
      </c>
      <c r="C44" s="124" t="s">
        <v>83</v>
      </c>
      <c r="D44" s="123"/>
      <c r="E44" s="122" t="s">
        <v>157</v>
      </c>
      <c r="F44" s="121">
        <f t="shared" si="1"/>
        <v>4052</v>
      </c>
      <c r="G44" s="120">
        <v>2966</v>
      </c>
      <c r="H44" s="120">
        <v>0</v>
      </c>
      <c r="I44" s="120">
        <v>0</v>
      </c>
      <c r="J44" s="120">
        <v>1086</v>
      </c>
      <c r="K44" s="121">
        <f t="shared" si="2"/>
        <v>4451</v>
      </c>
      <c r="L44" s="120">
        <v>3365</v>
      </c>
      <c r="M44" s="120">
        <v>0</v>
      </c>
      <c r="N44" s="120">
        <v>0</v>
      </c>
      <c r="O44" s="120">
        <v>1086</v>
      </c>
      <c r="P44" s="121">
        <f t="shared" si="3"/>
        <v>4143</v>
      </c>
      <c r="Q44" s="120">
        <v>3035</v>
      </c>
      <c r="R44" s="120">
        <v>0</v>
      </c>
      <c r="S44" s="120">
        <v>0</v>
      </c>
      <c r="T44" s="119">
        <v>1108</v>
      </c>
      <c r="U44" s="121">
        <f t="shared" si="4"/>
        <v>91</v>
      </c>
      <c r="V44" s="160">
        <f t="shared" si="6"/>
        <v>69</v>
      </c>
      <c r="W44" s="160">
        <f t="shared" si="7"/>
        <v>0</v>
      </c>
      <c r="X44" s="160">
        <f t="shared" si="8"/>
        <v>0</v>
      </c>
      <c r="Y44" s="119">
        <f t="shared" si="9"/>
        <v>22</v>
      </c>
      <c r="Z44" s="121">
        <f t="shared" si="5"/>
        <v>5538</v>
      </c>
      <c r="AA44" s="120">
        <v>4430</v>
      </c>
      <c r="AB44" s="120">
        <v>0</v>
      </c>
      <c r="AC44" s="120">
        <v>0</v>
      </c>
      <c r="AD44" s="119">
        <v>1108</v>
      </c>
      <c r="AE44" s="395">
        <f t="shared" si="10"/>
        <v>1395</v>
      </c>
      <c r="AF44" s="396">
        <f t="shared" si="11"/>
        <v>0.3148984198645598</v>
      </c>
    </row>
    <row r="45" spans="1:32" ht="15" thickBot="1" x14ac:dyDescent="0.25">
      <c r="B45" s="125" t="s">
        <v>84</v>
      </c>
      <c r="C45" s="124" t="s">
        <v>83</v>
      </c>
      <c r="D45" s="123"/>
      <c r="E45" s="122" t="s">
        <v>158</v>
      </c>
      <c r="F45" s="121">
        <f t="shared" si="1"/>
        <v>4436</v>
      </c>
      <c r="G45" s="120">
        <v>3236</v>
      </c>
      <c r="H45" s="120">
        <v>0</v>
      </c>
      <c r="I45" s="120">
        <v>0</v>
      </c>
      <c r="J45" s="120">
        <v>1200</v>
      </c>
      <c r="K45" s="121">
        <f t="shared" si="2"/>
        <v>4921</v>
      </c>
      <c r="L45" s="120">
        <v>3721</v>
      </c>
      <c r="M45" s="120">
        <v>0</v>
      </c>
      <c r="N45" s="120">
        <v>0</v>
      </c>
      <c r="O45" s="120">
        <v>1200</v>
      </c>
      <c r="P45" s="121">
        <f t="shared" si="3"/>
        <v>5035</v>
      </c>
      <c r="Q45" s="120">
        <v>3835</v>
      </c>
      <c r="R45" s="120">
        <v>0</v>
      </c>
      <c r="S45" s="120">
        <v>0</v>
      </c>
      <c r="T45" s="119">
        <v>1200</v>
      </c>
      <c r="U45" s="121">
        <f t="shared" si="4"/>
        <v>599</v>
      </c>
      <c r="V45" s="160">
        <f t="shared" si="6"/>
        <v>599</v>
      </c>
      <c r="W45" s="160">
        <f t="shared" si="7"/>
        <v>0</v>
      </c>
      <c r="X45" s="160">
        <f t="shared" si="8"/>
        <v>0</v>
      </c>
      <c r="Y45" s="119">
        <f t="shared" si="9"/>
        <v>0</v>
      </c>
      <c r="Z45" s="121">
        <f t="shared" si="5"/>
        <v>6798</v>
      </c>
      <c r="AA45" s="120">
        <v>5598</v>
      </c>
      <c r="AB45" s="120">
        <v>0</v>
      </c>
      <c r="AC45" s="120">
        <v>0</v>
      </c>
      <c r="AD45" s="119">
        <v>1200</v>
      </c>
      <c r="AE45" s="395">
        <f t="shared" si="10"/>
        <v>1763</v>
      </c>
      <c r="AF45" s="396">
        <f t="shared" si="11"/>
        <v>0.31493390496605933</v>
      </c>
    </row>
    <row r="46" spans="1:32" ht="15" thickBot="1" x14ac:dyDescent="0.25">
      <c r="B46" s="125" t="s">
        <v>82</v>
      </c>
      <c r="C46" s="124" t="s">
        <v>83</v>
      </c>
      <c r="D46" s="123"/>
      <c r="E46" s="122" t="s">
        <v>159</v>
      </c>
      <c r="F46" s="121">
        <f t="shared" si="1"/>
        <v>6449</v>
      </c>
      <c r="G46" s="120">
        <v>4987</v>
      </c>
      <c r="H46" s="120">
        <v>0</v>
      </c>
      <c r="I46" s="120">
        <v>0</v>
      </c>
      <c r="J46" s="120">
        <v>1462</v>
      </c>
      <c r="K46" s="121">
        <f t="shared" si="2"/>
        <v>7189</v>
      </c>
      <c r="L46" s="120">
        <v>5727</v>
      </c>
      <c r="M46" s="120">
        <v>0</v>
      </c>
      <c r="N46" s="120">
        <v>0</v>
      </c>
      <c r="O46" s="120">
        <v>1462</v>
      </c>
      <c r="P46" s="121">
        <f t="shared" si="3"/>
        <v>7514</v>
      </c>
      <c r="Q46" s="120">
        <v>6056</v>
      </c>
      <c r="R46" s="120">
        <v>0</v>
      </c>
      <c r="S46" s="120">
        <v>0</v>
      </c>
      <c r="T46" s="119">
        <v>1458</v>
      </c>
      <c r="U46" s="121">
        <f t="shared" si="4"/>
        <v>1065</v>
      </c>
      <c r="V46" s="160">
        <f t="shared" si="6"/>
        <v>1069</v>
      </c>
      <c r="W46" s="160">
        <f t="shared" si="7"/>
        <v>0</v>
      </c>
      <c r="X46" s="160">
        <f t="shared" si="8"/>
        <v>0</v>
      </c>
      <c r="Y46" s="119">
        <f t="shared" si="9"/>
        <v>-4</v>
      </c>
      <c r="Z46" s="121">
        <f t="shared" si="5"/>
        <v>10297</v>
      </c>
      <c r="AA46" s="120">
        <v>8839</v>
      </c>
      <c r="AB46" s="120">
        <v>0</v>
      </c>
      <c r="AC46" s="120">
        <v>0</v>
      </c>
      <c r="AD46" s="119">
        <v>1458</v>
      </c>
      <c r="AE46" s="395">
        <f t="shared" si="10"/>
        <v>2783</v>
      </c>
      <c r="AF46" s="396">
        <f t="shared" si="11"/>
        <v>0.31485462156352528</v>
      </c>
    </row>
    <row r="47" spans="1:32" ht="15.75" thickBot="1" x14ac:dyDescent="0.25">
      <c r="B47" s="769" t="s">
        <v>45</v>
      </c>
      <c r="C47" s="770"/>
      <c r="D47" s="118"/>
      <c r="E47" s="117"/>
      <c r="F47" s="116">
        <f t="shared" ref="F47:Y47" si="12">SUM(F13:F46)</f>
        <v>181500</v>
      </c>
      <c r="G47" s="159">
        <f t="shared" si="12"/>
        <v>156608</v>
      </c>
      <c r="H47" s="159">
        <f t="shared" si="12"/>
        <v>0</v>
      </c>
      <c r="I47" s="159">
        <f t="shared" si="12"/>
        <v>0</v>
      </c>
      <c r="J47" s="158">
        <f t="shared" si="12"/>
        <v>24892</v>
      </c>
      <c r="K47" s="116">
        <f t="shared" si="12"/>
        <v>211500</v>
      </c>
      <c r="L47" s="159">
        <f t="shared" si="12"/>
        <v>186608</v>
      </c>
      <c r="M47" s="159">
        <f t="shared" si="12"/>
        <v>0</v>
      </c>
      <c r="N47" s="159">
        <f t="shared" si="12"/>
        <v>0</v>
      </c>
      <c r="O47" s="158">
        <f t="shared" si="12"/>
        <v>24892</v>
      </c>
      <c r="P47" s="116">
        <f t="shared" si="12"/>
        <v>184254</v>
      </c>
      <c r="Q47" s="159">
        <f t="shared" si="12"/>
        <v>156608</v>
      </c>
      <c r="R47" s="159">
        <f t="shared" si="12"/>
        <v>0</v>
      </c>
      <c r="S47" s="159">
        <f t="shared" si="12"/>
        <v>0</v>
      </c>
      <c r="T47" s="163">
        <f t="shared" si="12"/>
        <v>27646</v>
      </c>
      <c r="U47" s="116">
        <f t="shared" si="12"/>
        <v>2754</v>
      </c>
      <c r="V47" s="159">
        <f t="shared" si="12"/>
        <v>0</v>
      </c>
      <c r="W47" s="159">
        <f t="shared" si="12"/>
        <v>0</v>
      </c>
      <c r="X47" s="159">
        <f t="shared" si="12"/>
        <v>0</v>
      </c>
      <c r="Y47" s="115">
        <f t="shared" si="12"/>
        <v>2754</v>
      </c>
      <c r="Z47" s="116">
        <f t="shared" ref="Z47:AD47" si="13">SUM(Z13:Z46)</f>
        <v>251777</v>
      </c>
      <c r="AA47" s="159">
        <f t="shared" si="13"/>
        <v>224131</v>
      </c>
      <c r="AB47" s="159">
        <f t="shared" si="13"/>
        <v>0</v>
      </c>
      <c r="AC47" s="159">
        <f t="shared" si="13"/>
        <v>0</v>
      </c>
      <c r="AD47" s="163">
        <f t="shared" si="13"/>
        <v>27646</v>
      </c>
      <c r="AE47" s="397">
        <f t="shared" si="10"/>
        <v>67523</v>
      </c>
      <c r="AF47" s="396">
        <f t="shared" si="11"/>
        <v>0.30126577760327666</v>
      </c>
    </row>
    <row r="48" spans="1:32" s="279" customFormat="1" ht="15" customHeight="1" x14ac:dyDescent="0.2">
      <c r="A48" s="277"/>
      <c r="B48" s="767" t="s">
        <v>236</v>
      </c>
      <c r="C48" s="768"/>
      <c r="D48" s="768"/>
      <c r="E48" s="768"/>
      <c r="F48" s="768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278"/>
      <c r="V48" s="278"/>
      <c r="W48" s="278"/>
      <c r="X48" s="278"/>
      <c r="Y48" s="278"/>
      <c r="Z48" s="277"/>
      <c r="AA48" s="277"/>
    </row>
    <row r="49" spans="2:2" ht="14.25" x14ac:dyDescent="0.2">
      <c r="B49" s="55" t="s">
        <v>235</v>
      </c>
    </row>
  </sheetData>
  <sheetProtection selectLockedCells="1"/>
  <mergeCells count="14">
    <mergeCell ref="B48:T48"/>
    <mergeCell ref="B47:C47"/>
    <mergeCell ref="F8:J8"/>
    <mergeCell ref="K8:O8"/>
    <mergeCell ref="P8:T8"/>
    <mergeCell ref="B9:C9"/>
    <mergeCell ref="G12:J12"/>
    <mergeCell ref="L12:O12"/>
    <mergeCell ref="Z8:AD8"/>
    <mergeCell ref="AA12:AD12"/>
    <mergeCell ref="AE10:AF10"/>
    <mergeCell ref="Q12:T12"/>
    <mergeCell ref="V12:Y12"/>
    <mergeCell ref="U8:Y8"/>
  </mergeCells>
  <pageMargins left="0.70866141732283472" right="0.70866141732283472" top="0.78740157480314965" bottom="0.78740157480314965" header="0.31496062992125984" footer="0.31496062992125984"/>
  <pageSetup paperSize="9" scale="58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E38"/>
  <sheetViews>
    <sheetView showGridLines="0" zoomScale="75" zoomScaleNormal="75" workbookViewId="0">
      <selection activeCell="A23" sqref="A23"/>
    </sheetView>
  </sheetViews>
  <sheetFormatPr defaultRowHeight="12.75" x14ac:dyDescent="0.2"/>
  <cols>
    <col min="1" max="1" width="0.140625" style="55" customWidth="1"/>
    <col min="2" max="2" width="41" style="55" customWidth="1"/>
    <col min="3" max="14" width="12.7109375" style="55" customWidth="1"/>
    <col min="15" max="16384" width="9.140625" style="55"/>
  </cols>
  <sheetData>
    <row r="1" spans="2:14" x14ac:dyDescent="0.2">
      <c r="F1"/>
      <c r="G1"/>
      <c r="H1" s="640"/>
      <c r="I1" s="640"/>
      <c r="J1" s="641"/>
      <c r="K1" s="635"/>
    </row>
    <row r="2" spans="2:14" ht="23.25" x14ac:dyDescent="0.35">
      <c r="B2" s="331" t="s">
        <v>162</v>
      </c>
      <c r="C2" s="84"/>
      <c r="D2" s="84"/>
      <c r="E2" s="84"/>
      <c r="F2" s="349"/>
      <c r="G2"/>
      <c r="H2" s="640"/>
      <c r="I2" s="640"/>
      <c r="J2" s="642"/>
      <c r="K2" s="635"/>
      <c r="L2" s="84"/>
      <c r="M2" s="83"/>
      <c r="N2" s="82" t="s">
        <v>161</v>
      </c>
    </row>
    <row r="3" spans="2:14" s="332" customFormat="1" ht="15" x14ac:dyDescent="0.2">
      <c r="B3" s="330" t="s">
        <v>160</v>
      </c>
      <c r="F3" s="349"/>
      <c r="G3"/>
      <c r="H3"/>
      <c r="I3" s="282"/>
      <c r="J3" s="282"/>
      <c r="K3" s="351"/>
      <c r="L3" s="774"/>
      <c r="M3" s="774"/>
      <c r="N3" s="774"/>
    </row>
    <row r="4" spans="2:14" s="332" customFormat="1" ht="15" x14ac:dyDescent="0.2">
      <c r="B4" s="330" t="s">
        <v>567</v>
      </c>
      <c r="F4" s="349"/>
      <c r="G4"/>
      <c r="H4"/>
      <c r="I4" s="282"/>
      <c r="J4" s="282"/>
      <c r="K4" s="351"/>
      <c r="L4" s="774"/>
      <c r="M4" s="774"/>
      <c r="N4" s="774"/>
    </row>
    <row r="5" spans="2:14" ht="13.5" thickBot="1" x14ac:dyDescent="0.25">
      <c r="F5" s="348"/>
      <c r="G5" s="348"/>
      <c r="H5" s="348"/>
      <c r="I5" s="350"/>
      <c r="J5" s="350"/>
      <c r="K5" s="352"/>
      <c r="N5" s="81" t="s">
        <v>5</v>
      </c>
    </row>
    <row r="6" spans="2:14" ht="26.1" customHeight="1" x14ac:dyDescent="0.2">
      <c r="B6" s="80"/>
      <c r="C6" s="729" t="s">
        <v>6</v>
      </c>
      <c r="D6" s="730"/>
      <c r="E6" s="730"/>
      <c r="F6" s="729" t="s">
        <v>81</v>
      </c>
      <c r="G6" s="730"/>
      <c r="H6" s="730"/>
      <c r="I6" s="729" t="s">
        <v>7</v>
      </c>
      <c r="J6" s="730"/>
      <c r="K6" s="730"/>
      <c r="L6" s="729" t="s">
        <v>8</v>
      </c>
      <c r="M6" s="730"/>
      <c r="N6" s="740"/>
    </row>
    <row r="7" spans="2:14" x14ac:dyDescent="0.2">
      <c r="B7" s="629" t="s">
        <v>71</v>
      </c>
      <c r="C7" s="631" t="s">
        <v>70</v>
      </c>
      <c r="D7" s="626" t="s">
        <v>12</v>
      </c>
      <c r="E7" s="627"/>
      <c r="F7" s="631" t="s">
        <v>70</v>
      </c>
      <c r="G7" s="626" t="s">
        <v>12</v>
      </c>
      <c r="H7" s="627"/>
      <c r="I7" s="631" t="s">
        <v>70</v>
      </c>
      <c r="J7" s="626" t="s">
        <v>12</v>
      </c>
      <c r="K7" s="627"/>
      <c r="L7" s="633" t="s">
        <v>70</v>
      </c>
      <c r="M7" s="626" t="s">
        <v>12</v>
      </c>
      <c r="N7" s="741"/>
    </row>
    <row r="8" spans="2:14" ht="39" thickBot="1" x14ac:dyDescent="0.25">
      <c r="B8" s="630"/>
      <c r="C8" s="632"/>
      <c r="D8" s="79" t="s">
        <v>69</v>
      </c>
      <c r="E8" s="79" t="s">
        <v>68</v>
      </c>
      <c r="F8" s="632"/>
      <c r="G8" s="79" t="s">
        <v>69</v>
      </c>
      <c r="H8" s="79" t="s">
        <v>68</v>
      </c>
      <c r="I8" s="632"/>
      <c r="J8" s="79" t="s">
        <v>69</v>
      </c>
      <c r="K8" s="79" t="s">
        <v>68</v>
      </c>
      <c r="L8" s="634"/>
      <c r="M8" s="78" t="s">
        <v>69</v>
      </c>
      <c r="N8" s="77" t="s">
        <v>68</v>
      </c>
    </row>
    <row r="9" spans="2:14" ht="14.25" thickTop="1" thickBot="1" x14ac:dyDescent="0.25">
      <c r="B9" s="76"/>
      <c r="C9" s="75" t="s">
        <v>67</v>
      </c>
      <c r="D9" s="74" t="s">
        <v>66</v>
      </c>
      <c r="E9" s="74" t="s">
        <v>65</v>
      </c>
      <c r="F9" s="75" t="s">
        <v>64</v>
      </c>
      <c r="G9" s="74" t="s">
        <v>63</v>
      </c>
      <c r="H9" s="74" t="s">
        <v>62</v>
      </c>
      <c r="I9" s="75" t="s">
        <v>61</v>
      </c>
      <c r="J9" s="74" t="s">
        <v>60</v>
      </c>
      <c r="K9" s="74" t="s">
        <v>59</v>
      </c>
      <c r="L9" s="75" t="s">
        <v>58</v>
      </c>
      <c r="M9" s="74" t="s">
        <v>57</v>
      </c>
      <c r="N9" s="73" t="s">
        <v>56</v>
      </c>
    </row>
    <row r="10" spans="2:14" ht="15.95" customHeight="1" x14ac:dyDescent="0.25">
      <c r="B10" s="105" t="s">
        <v>55</v>
      </c>
      <c r="C10" s="106">
        <f>D10+E10</f>
        <v>228143</v>
      </c>
      <c r="D10" s="107">
        <f>SUM(D12:D14)</f>
        <v>228143</v>
      </c>
      <c r="E10" s="107">
        <f>SUM(E12:E14)</f>
        <v>0</v>
      </c>
      <c r="F10" s="106">
        <f>G10+H10</f>
        <v>228143</v>
      </c>
      <c r="G10" s="107">
        <f>SUM(G12:G14)</f>
        <v>228143</v>
      </c>
      <c r="H10" s="107">
        <f>SUM(H12:H14)</f>
        <v>0</v>
      </c>
      <c r="I10" s="106">
        <f>J10+K10</f>
        <v>236930</v>
      </c>
      <c r="J10" s="107">
        <f>SUM(J12:J14)</f>
        <v>236930</v>
      </c>
      <c r="K10" s="107">
        <f>SUM(K12:K14)</f>
        <v>0</v>
      </c>
      <c r="L10" s="106">
        <f>M10+N10</f>
        <v>8787</v>
      </c>
      <c r="M10" s="164">
        <f>J10-D10</f>
        <v>8787</v>
      </c>
      <c r="N10" s="165">
        <f>K10-E10</f>
        <v>0</v>
      </c>
    </row>
    <row r="11" spans="2:14" x14ac:dyDescent="0.2">
      <c r="B11" s="72" t="s">
        <v>54</v>
      </c>
      <c r="C11" s="61"/>
      <c r="D11" s="60"/>
      <c r="E11" s="60"/>
      <c r="F11" s="61"/>
      <c r="G11" s="60"/>
      <c r="H11" s="60"/>
      <c r="I11" s="61"/>
      <c r="J11" s="60"/>
      <c r="K11" s="60"/>
      <c r="L11" s="61"/>
      <c r="M11" s="60"/>
      <c r="N11" s="59"/>
    </row>
    <row r="12" spans="2:14" ht="15.95" customHeight="1" x14ac:dyDescent="0.2">
      <c r="B12" s="72" t="s">
        <v>53</v>
      </c>
      <c r="C12" s="70">
        <f>D12+E12</f>
        <v>166450</v>
      </c>
      <c r="D12" s="71">
        <f>'PO - zdravotnictví'!G19-'PO - zdravotnictví'!G13</f>
        <v>166450</v>
      </c>
      <c r="E12" s="71">
        <v>0</v>
      </c>
      <c r="F12" s="70">
        <f>G12+H12</f>
        <v>172500</v>
      </c>
      <c r="G12" s="71">
        <f>'PO - zdravotnictví'!M19-'PO - zdravotnictví'!M13</f>
        <v>172500</v>
      </c>
      <c r="H12" s="71">
        <v>0</v>
      </c>
      <c r="I12" s="70">
        <f>J12+K12</f>
        <v>181100</v>
      </c>
      <c r="J12" s="71">
        <f>'PO - zdravotnictví'!S19-'PO - zdravotnictví'!S13</f>
        <v>181100</v>
      </c>
      <c r="K12" s="71">
        <v>0</v>
      </c>
      <c r="L12" s="70">
        <f>M12+N12</f>
        <v>14650</v>
      </c>
      <c r="M12" s="71">
        <f t="shared" ref="M12:N15" si="0">J12-D12</f>
        <v>14650</v>
      </c>
      <c r="N12" s="59">
        <f t="shared" si="0"/>
        <v>0</v>
      </c>
    </row>
    <row r="13" spans="2:14" ht="15.95" customHeight="1" x14ac:dyDescent="0.2">
      <c r="B13" s="72" t="s">
        <v>52</v>
      </c>
      <c r="C13" s="70">
        <f>D13+E13</f>
        <v>42750</v>
      </c>
      <c r="D13" s="71">
        <f>'PO - zdravotnictví'!H19-'PO - zdravotnictví'!H13</f>
        <v>42750</v>
      </c>
      <c r="E13" s="71">
        <v>0</v>
      </c>
      <c r="F13" s="70">
        <f>G13+H13</f>
        <v>36700</v>
      </c>
      <c r="G13" s="71">
        <f>'PO - zdravotnictví'!N19-'PO - zdravotnictví'!N13</f>
        <v>36700</v>
      </c>
      <c r="H13" s="71">
        <v>0</v>
      </c>
      <c r="I13" s="70">
        <f>J13+K13</f>
        <v>35200</v>
      </c>
      <c r="J13" s="71">
        <f>'PO - zdravotnictví'!T19-'PO - zdravotnictví'!T13</f>
        <v>35200</v>
      </c>
      <c r="K13" s="71">
        <v>0</v>
      </c>
      <c r="L13" s="70">
        <f>M13+N13</f>
        <v>-7550</v>
      </c>
      <c r="M13" s="71">
        <f t="shared" si="0"/>
        <v>-7550</v>
      </c>
      <c r="N13" s="59">
        <f t="shared" si="0"/>
        <v>0</v>
      </c>
    </row>
    <row r="14" spans="2:14" ht="15.95" customHeight="1" x14ac:dyDescent="0.2">
      <c r="B14" s="72" t="s">
        <v>50</v>
      </c>
      <c r="C14" s="70">
        <f>D14+E14</f>
        <v>18943</v>
      </c>
      <c r="D14" s="71">
        <f>'PO - zdravotnictví'!J19-'PO - zdravotnictví'!J13</f>
        <v>18943</v>
      </c>
      <c r="E14" s="71">
        <v>0</v>
      </c>
      <c r="F14" s="70">
        <f>G14+H14</f>
        <v>18943</v>
      </c>
      <c r="G14" s="71">
        <f>'PO - zdravotnictví'!P19-'PO - zdravotnictví'!P13</f>
        <v>18943</v>
      </c>
      <c r="H14" s="71">
        <v>0</v>
      </c>
      <c r="I14" s="70">
        <f>J14+K14</f>
        <v>20630</v>
      </c>
      <c r="J14" s="71">
        <f>'PO - zdravotnictví'!V19-'PO - zdravotnictví'!V13</f>
        <v>20630</v>
      </c>
      <c r="K14" s="71">
        <v>0</v>
      </c>
      <c r="L14" s="70">
        <f>M14+N14</f>
        <v>1687</v>
      </c>
      <c r="M14" s="71">
        <f t="shared" si="0"/>
        <v>1687</v>
      </c>
      <c r="N14" s="59">
        <f t="shared" si="0"/>
        <v>0</v>
      </c>
    </row>
    <row r="15" spans="2:14" s="167" customFormat="1" ht="15.95" customHeight="1" x14ac:dyDescent="0.25">
      <c r="B15" s="110" t="s">
        <v>49</v>
      </c>
      <c r="C15" s="111">
        <f>D15+E15</f>
        <v>2000</v>
      </c>
      <c r="D15" s="112">
        <f>'PO - zdravotnictví'!F13</f>
        <v>2000</v>
      </c>
      <c r="E15" s="112">
        <v>0</v>
      </c>
      <c r="F15" s="111">
        <f>G15+H15</f>
        <v>970.13</v>
      </c>
      <c r="G15" s="112">
        <f>'PO - zdravotnictví'!M13</f>
        <v>970.13</v>
      </c>
      <c r="H15" s="112">
        <v>0</v>
      </c>
      <c r="I15" s="111">
        <f>J15+K15</f>
        <v>1000</v>
      </c>
      <c r="J15" s="112">
        <f>'PO - zdravotnictví'!S13</f>
        <v>1000</v>
      </c>
      <c r="K15" s="112">
        <v>0</v>
      </c>
      <c r="L15" s="111">
        <f>M15+N15</f>
        <v>-1000</v>
      </c>
      <c r="M15" s="112">
        <f t="shared" si="0"/>
        <v>-1000</v>
      </c>
      <c r="N15" s="113">
        <f t="shared" si="0"/>
        <v>0</v>
      </c>
    </row>
    <row r="16" spans="2:14" s="166" customFormat="1" ht="15.95" customHeight="1" thickBot="1" x14ac:dyDescent="0.3">
      <c r="B16" s="168" t="s">
        <v>46</v>
      </c>
      <c r="C16" s="68">
        <f>D16+E16</f>
        <v>230143</v>
      </c>
      <c r="D16" s="157">
        <f>D15+D10</f>
        <v>230143</v>
      </c>
      <c r="E16" s="157">
        <f>E15+E10</f>
        <v>0</v>
      </c>
      <c r="F16" s="68">
        <f>G16+H16</f>
        <v>229113.13</v>
      </c>
      <c r="G16" s="157">
        <f>G15+G10</f>
        <v>229113.13</v>
      </c>
      <c r="H16" s="157">
        <f>H15+H10</f>
        <v>0</v>
      </c>
      <c r="I16" s="68">
        <f>J16+K16</f>
        <v>237930</v>
      </c>
      <c r="J16" s="157">
        <f>J15+J10</f>
        <v>237930</v>
      </c>
      <c r="K16" s="157">
        <f>K15+K10</f>
        <v>0</v>
      </c>
      <c r="L16" s="68">
        <f>M16+N16</f>
        <v>7787</v>
      </c>
      <c r="M16" s="157">
        <f>M15+M10</f>
        <v>7787</v>
      </c>
      <c r="N16" s="169">
        <f>N15+N10</f>
        <v>0</v>
      </c>
    </row>
    <row r="17" spans="1:31" x14ac:dyDescent="0.2">
      <c r="B17" s="62"/>
      <c r="C17" s="61"/>
      <c r="D17" s="60"/>
      <c r="E17" s="60"/>
      <c r="F17" s="61"/>
      <c r="G17" s="60"/>
      <c r="H17" s="60"/>
      <c r="I17" s="61"/>
      <c r="J17" s="60"/>
      <c r="K17" s="60"/>
      <c r="L17" s="61"/>
      <c r="M17" s="60"/>
      <c r="N17" s="59"/>
    </row>
    <row r="18" spans="1:31" ht="15.95" customHeight="1" x14ac:dyDescent="0.25">
      <c r="B18" s="359" t="s">
        <v>47</v>
      </c>
      <c r="C18" s="65">
        <f>D18+E18</f>
        <v>7694</v>
      </c>
      <c r="D18" s="66">
        <f>'PO - zdravotnictví'!I19-'PO - zdravotnictví'!I13</f>
        <v>2374</v>
      </c>
      <c r="E18" s="66">
        <f>'PO - zdravotnictví'!K19</f>
        <v>5320</v>
      </c>
      <c r="F18" s="65">
        <f>G18+H18</f>
        <v>7956.0599999999995</v>
      </c>
      <c r="G18" s="66">
        <f>'PO - zdravotnictví'!O19</f>
        <v>2636.06</v>
      </c>
      <c r="H18" s="66">
        <f>'PO - zdravotnictví'!Q19</f>
        <v>5320</v>
      </c>
      <c r="I18" s="65">
        <f>J18+K18</f>
        <v>8018</v>
      </c>
      <c r="J18" s="66">
        <f>'PO - zdravotnictví'!U19-'PO - zdravotnictví'!U13</f>
        <v>2698</v>
      </c>
      <c r="K18" s="66">
        <f>'PO - zdravotnictví'!W19</f>
        <v>5320</v>
      </c>
      <c r="L18" s="65">
        <f>M18+N18</f>
        <v>324</v>
      </c>
      <c r="M18" s="64">
        <f>J18-D18</f>
        <v>324</v>
      </c>
      <c r="N18" s="63">
        <f>K18-E18</f>
        <v>0</v>
      </c>
    </row>
    <row r="19" spans="1:31" ht="13.5" thickBot="1" x14ac:dyDescent="0.25">
      <c r="B19" s="62"/>
      <c r="C19" s="61"/>
      <c r="D19" s="60"/>
      <c r="E19" s="60"/>
      <c r="F19" s="61"/>
      <c r="G19" s="60"/>
      <c r="H19" s="60"/>
      <c r="I19" s="61"/>
      <c r="J19" s="60"/>
      <c r="K19" s="60"/>
      <c r="L19" s="61"/>
      <c r="M19" s="60"/>
      <c r="N19" s="59"/>
    </row>
    <row r="20" spans="1:31" s="174" customFormat="1" ht="15.95" customHeight="1" thickBot="1" x14ac:dyDescent="0.3">
      <c r="B20" s="170" t="s">
        <v>46</v>
      </c>
      <c r="C20" s="171">
        <f t="shared" ref="C20:N20" si="1">C18+C16</f>
        <v>237837</v>
      </c>
      <c r="D20" s="172">
        <f t="shared" si="1"/>
        <v>232517</v>
      </c>
      <c r="E20" s="172">
        <f>E18+E16</f>
        <v>5320</v>
      </c>
      <c r="F20" s="171">
        <f t="shared" si="1"/>
        <v>237069.19</v>
      </c>
      <c r="G20" s="172">
        <f t="shared" si="1"/>
        <v>231749.19</v>
      </c>
      <c r="H20" s="172">
        <f>H18+H16</f>
        <v>5320</v>
      </c>
      <c r="I20" s="171">
        <f t="shared" si="1"/>
        <v>245948</v>
      </c>
      <c r="J20" s="172">
        <f t="shared" si="1"/>
        <v>240628</v>
      </c>
      <c r="K20" s="172">
        <f t="shared" si="1"/>
        <v>5320</v>
      </c>
      <c r="L20" s="171">
        <f t="shared" si="1"/>
        <v>8111</v>
      </c>
      <c r="M20" s="172">
        <f t="shared" si="1"/>
        <v>8111</v>
      </c>
      <c r="N20" s="173">
        <f t="shared" si="1"/>
        <v>0</v>
      </c>
    </row>
    <row r="23" spans="1:31" s="216" customFormat="1" ht="16.5" customHeight="1" x14ac:dyDescent="0.25">
      <c r="A23" s="207" t="s">
        <v>209</v>
      </c>
      <c r="B23" s="208"/>
      <c r="C23" s="209"/>
      <c r="D23" s="210"/>
      <c r="E23" s="209"/>
      <c r="F23" s="210"/>
      <c r="G23" s="209"/>
      <c r="H23" s="209"/>
      <c r="I23" s="210"/>
      <c r="J23" s="210"/>
      <c r="K23" s="208"/>
      <c r="L23" s="211"/>
      <c r="M23" s="212"/>
      <c r="N23" s="211"/>
      <c r="O23" s="213"/>
      <c r="P23" s="213"/>
      <c r="Q23" s="191"/>
      <c r="R23" s="214"/>
      <c r="S23" s="214"/>
      <c r="T23" s="214"/>
      <c r="U23" s="214"/>
      <c r="V23" s="214"/>
      <c r="W23" s="215"/>
      <c r="X23" s="215"/>
      <c r="Y23" s="215"/>
      <c r="Z23" s="215"/>
      <c r="AA23" s="215"/>
      <c r="AB23" s="215"/>
      <c r="AC23" s="215"/>
      <c r="AD23" s="215"/>
      <c r="AE23" s="215"/>
    </row>
    <row r="24" spans="1:31" s="216" customFormat="1" ht="14.25" customHeight="1" x14ac:dyDescent="0.25">
      <c r="A24" s="217" t="s">
        <v>210</v>
      </c>
      <c r="B24" s="190" t="s">
        <v>14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218"/>
      <c r="N24" s="219"/>
      <c r="O24" s="220"/>
      <c r="P24" s="220"/>
      <c r="Q24" s="220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</row>
    <row r="25" spans="1:31" s="216" customFormat="1" ht="12.75" customHeight="1" x14ac:dyDescent="0.2">
      <c r="A25" s="221"/>
      <c r="B25" s="738" t="s">
        <v>213</v>
      </c>
      <c r="C25" s="739"/>
      <c r="D25" s="739"/>
      <c r="E25" s="739"/>
      <c r="F25" s="739"/>
      <c r="G25" s="739"/>
      <c r="H25" s="739"/>
      <c r="I25" s="739"/>
      <c r="J25" s="739"/>
      <c r="K25" s="739"/>
      <c r="L25" s="739"/>
      <c r="M25" s="739"/>
      <c r="N25" s="739"/>
      <c r="O25" s="228"/>
      <c r="P25" s="228"/>
      <c r="Q25" s="228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spans="1:31" s="216" customFormat="1" ht="18" customHeight="1" x14ac:dyDescent="0.2">
      <c r="A26" s="221"/>
      <c r="B26" s="739"/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228"/>
      <c r="P26" s="228"/>
      <c r="Q26" s="228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s="216" customFormat="1" ht="6" customHeight="1" x14ac:dyDescent="0.2">
      <c r="A27" s="221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 s="216" customFormat="1" ht="4.5" customHeight="1" x14ac:dyDescent="0.2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spans="1:31" s="224" customFormat="1" ht="15.75" x14ac:dyDescent="0.25">
      <c r="A29" s="217" t="s">
        <v>211</v>
      </c>
      <c r="B29" s="245" t="s">
        <v>574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</row>
    <row r="30" spans="1:31" s="224" customFormat="1" ht="16.5" customHeight="1" x14ac:dyDescent="0.2">
      <c r="B30" s="773" t="s">
        <v>571</v>
      </c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229"/>
      <c r="P30" s="229"/>
      <c r="Q30" s="229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</row>
    <row r="31" spans="1:31" s="224" customFormat="1" ht="16.5" customHeight="1" x14ac:dyDescent="0.2">
      <c r="A31" s="225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229"/>
      <c r="P31" s="229"/>
      <c r="Q31" s="229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</row>
    <row r="32" spans="1:31" s="224" customFormat="1" ht="6" customHeight="1" x14ac:dyDescent="0.2">
      <c r="A32" s="225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</row>
    <row r="33" spans="1:31" s="205" customFormat="1" ht="15.75" customHeight="1" x14ac:dyDescent="0.2">
      <c r="A33" s="202" t="s">
        <v>206</v>
      </c>
      <c r="B33" s="358" t="s">
        <v>240</v>
      </c>
      <c r="C33" s="203"/>
      <c r="D33" s="203"/>
      <c r="E33" s="204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</row>
    <row r="34" spans="1:31" customFormat="1" ht="15" customHeight="1" x14ac:dyDescent="0.2">
      <c r="A34" s="202"/>
      <c r="B34" s="674" t="s">
        <v>207</v>
      </c>
      <c r="C34" s="716"/>
      <c r="D34" s="716"/>
      <c r="E34" s="716"/>
      <c r="F34" s="71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</row>
    <row r="35" spans="1:31" customFormat="1" ht="12.75" customHeight="1" x14ac:dyDescent="0.2">
      <c r="A35" s="197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</row>
    <row r="36" spans="1:31" s="216" customFormat="1" ht="15.75" x14ac:dyDescent="0.25">
      <c r="A36" s="217" t="s">
        <v>212</v>
      </c>
      <c r="B36" s="190" t="s">
        <v>238</v>
      </c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</row>
    <row r="37" spans="1:31" s="227" customFormat="1" ht="14.25" x14ac:dyDescent="0.2">
      <c r="A37" s="215"/>
      <c r="B37" s="226" t="s">
        <v>592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15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</row>
    <row r="38" spans="1:31" customFormat="1" x14ac:dyDescent="0.2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</row>
  </sheetData>
  <sheetProtection password="CCFB" sheet="1" objects="1" scenarios="1" selectLockedCells="1"/>
  <mergeCells count="22">
    <mergeCell ref="L3:N3"/>
    <mergeCell ref="L4:N4"/>
    <mergeCell ref="M7:N7"/>
    <mergeCell ref="H1:H2"/>
    <mergeCell ref="I1:I2"/>
    <mergeCell ref="J1:J2"/>
    <mergeCell ref="K1:K2"/>
    <mergeCell ref="I7:I8"/>
    <mergeCell ref="I6:K6"/>
    <mergeCell ref="L6:N6"/>
    <mergeCell ref="C6:E6"/>
    <mergeCell ref="F6:H6"/>
    <mergeCell ref="B34:F34"/>
    <mergeCell ref="B25:N26"/>
    <mergeCell ref="B30:N31"/>
    <mergeCell ref="D7:E7"/>
    <mergeCell ref="G7:H7"/>
    <mergeCell ref="J7:K7"/>
    <mergeCell ref="L7:L8"/>
    <mergeCell ref="B7:B8"/>
    <mergeCell ref="C7:C8"/>
    <mergeCell ref="F7:F8"/>
  </mergeCells>
  <pageMargins left="0.70866141732283472" right="0.70866141732283472" top="0.78740157480314965" bottom="0.78740157480314965" header="0.31496062992125984" footer="0.31496062992125984"/>
  <pageSetup paperSize="9" scale="69" firstPageNumber="76" fitToHeight="9999" orientation="landscape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  <ignoredErrors>
    <ignoredError sqref="H10 K10 E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AD19"/>
  <sheetViews>
    <sheetView showGridLines="0" topLeftCell="A2" workbookViewId="0">
      <selection activeCell="F23" sqref="F23"/>
    </sheetView>
  </sheetViews>
  <sheetFormatPr defaultRowHeight="12.75" x14ac:dyDescent="0.2"/>
  <cols>
    <col min="1" max="1" width="2.7109375" style="55" customWidth="1"/>
    <col min="2" max="2" width="14.7109375" style="55" customWidth="1"/>
    <col min="3" max="3" width="4.7109375" style="55" customWidth="1"/>
    <col min="4" max="4" width="10.7109375" style="55" hidden="1" customWidth="1"/>
    <col min="5" max="5" width="47.5703125" style="55" customWidth="1"/>
    <col min="6" max="6" width="12.7109375" style="114" customWidth="1"/>
    <col min="7" max="10" width="9.7109375" style="114" customWidth="1"/>
    <col min="11" max="11" width="11.42578125" style="114" customWidth="1"/>
    <col min="12" max="12" width="12.7109375" style="114" customWidth="1"/>
    <col min="13" max="16" width="9.7109375" style="114" customWidth="1"/>
    <col min="17" max="17" width="10.5703125" style="114" customWidth="1"/>
    <col min="18" max="18" width="12.7109375" style="114" customWidth="1"/>
    <col min="19" max="21" width="9.7109375" style="114" customWidth="1"/>
    <col min="22" max="22" width="10.140625" style="114" customWidth="1"/>
    <col min="23" max="23" width="11.85546875" style="114" customWidth="1"/>
    <col min="24" max="24" width="12.7109375" style="114" hidden="1" customWidth="1"/>
    <col min="25" max="28" width="9.7109375" style="114" hidden="1" customWidth="1"/>
    <col min="29" max="29" width="12.5703125" style="114" hidden="1" customWidth="1"/>
    <col min="30" max="30" width="9.140625" style="114"/>
    <col min="31" max="16384" width="9.140625" style="55"/>
  </cols>
  <sheetData>
    <row r="2" spans="2:29" ht="21.75" x14ac:dyDescent="0.3">
      <c r="B2" s="156" t="s">
        <v>162</v>
      </c>
      <c r="C2" s="155"/>
      <c r="D2" s="155"/>
      <c r="E2" s="155"/>
      <c r="F2" s="154"/>
      <c r="G2" s="154"/>
      <c r="H2" s="154"/>
      <c r="I2" s="154"/>
      <c r="J2" s="154"/>
      <c r="K2" s="154"/>
      <c r="L2" s="152"/>
      <c r="M2" s="152"/>
      <c r="N2" s="152"/>
      <c r="O2" s="152"/>
      <c r="P2" s="152"/>
      <c r="Q2" s="152"/>
      <c r="R2" s="152"/>
      <c r="S2" s="152"/>
      <c r="T2" s="152"/>
      <c r="V2" s="152"/>
      <c r="W2" s="152" t="s">
        <v>161</v>
      </c>
      <c r="X2" s="152"/>
      <c r="Y2" s="152"/>
      <c r="Z2" s="153" t="s">
        <v>161</v>
      </c>
      <c r="AA2" s="152"/>
      <c r="AB2" s="152"/>
      <c r="AC2" s="152"/>
    </row>
    <row r="3" spans="2:29" ht="15.75" x14ac:dyDescent="0.25">
      <c r="B3" s="151" t="s">
        <v>2</v>
      </c>
      <c r="C3" s="151" t="s">
        <v>174</v>
      </c>
      <c r="D3" s="150"/>
      <c r="E3" s="149"/>
      <c r="F3" s="148"/>
      <c r="G3" s="148"/>
      <c r="H3" s="148"/>
      <c r="I3" s="148"/>
      <c r="J3" s="148"/>
      <c r="K3" s="148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</row>
    <row r="4" spans="2:29" ht="15.75" x14ac:dyDescent="0.25">
      <c r="B4" s="150"/>
      <c r="C4" s="151" t="s">
        <v>4</v>
      </c>
      <c r="D4" s="150"/>
      <c r="E4" s="149"/>
      <c r="F4" s="148"/>
      <c r="G4" s="148"/>
      <c r="H4" s="148"/>
      <c r="I4" s="148"/>
      <c r="J4" s="148"/>
      <c r="K4" s="148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</row>
    <row r="5" spans="2:29" ht="18" x14ac:dyDescent="0.25">
      <c r="B5" s="146"/>
      <c r="C5" s="146"/>
      <c r="D5" s="146"/>
      <c r="E5" s="146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</row>
    <row r="7" spans="2:29" ht="13.5" thickBot="1" x14ac:dyDescent="0.25">
      <c r="B7" s="144"/>
      <c r="C7" s="144"/>
      <c r="D7" s="144"/>
      <c r="E7" s="144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 t="s">
        <v>5</v>
      </c>
      <c r="X7" s="143"/>
      <c r="Y7" s="143"/>
      <c r="Z7" s="143"/>
      <c r="AA7" s="143"/>
      <c r="AB7" s="143"/>
      <c r="AC7" s="143" t="s">
        <v>5</v>
      </c>
    </row>
    <row r="8" spans="2:29" x14ac:dyDescent="0.2">
      <c r="B8" s="80"/>
      <c r="C8" s="142"/>
      <c r="D8" s="80"/>
      <c r="E8" s="80"/>
      <c r="F8" s="759" t="s">
        <v>6</v>
      </c>
      <c r="G8" s="760"/>
      <c r="H8" s="760"/>
      <c r="I8" s="760"/>
      <c r="J8" s="760"/>
      <c r="K8" s="777"/>
      <c r="L8" s="759" t="s">
        <v>81</v>
      </c>
      <c r="M8" s="760"/>
      <c r="N8" s="760"/>
      <c r="O8" s="760"/>
      <c r="P8" s="760"/>
      <c r="Q8" s="175"/>
      <c r="R8" s="759" t="s">
        <v>7</v>
      </c>
      <c r="S8" s="760"/>
      <c r="T8" s="760"/>
      <c r="U8" s="760"/>
      <c r="V8" s="760"/>
      <c r="W8" s="175"/>
      <c r="X8" s="759" t="s">
        <v>8</v>
      </c>
      <c r="Y8" s="760"/>
      <c r="Z8" s="760"/>
      <c r="AA8" s="760"/>
      <c r="AB8" s="760"/>
      <c r="AC8" s="188"/>
    </row>
    <row r="9" spans="2:29" ht="18" customHeight="1" x14ac:dyDescent="0.2">
      <c r="B9" s="771" t="s">
        <v>9</v>
      </c>
      <c r="C9" s="772"/>
      <c r="D9" s="141" t="s">
        <v>10</v>
      </c>
      <c r="E9" s="140" t="s">
        <v>11</v>
      </c>
      <c r="F9" s="778" t="s">
        <v>13</v>
      </c>
      <c r="G9" s="138" t="s">
        <v>12</v>
      </c>
      <c r="H9" s="137"/>
      <c r="I9" s="137"/>
      <c r="J9" s="137"/>
      <c r="K9" s="775" t="s">
        <v>197</v>
      </c>
      <c r="L9" s="778" t="s">
        <v>13</v>
      </c>
      <c r="M9" s="138" t="s">
        <v>12</v>
      </c>
      <c r="N9" s="137"/>
      <c r="O9" s="137"/>
      <c r="P9" s="137"/>
      <c r="Q9" s="775" t="s">
        <v>197</v>
      </c>
      <c r="R9" s="778" t="s">
        <v>13</v>
      </c>
      <c r="S9" s="138" t="s">
        <v>12</v>
      </c>
      <c r="T9" s="137"/>
      <c r="U9" s="137"/>
      <c r="V9" s="137"/>
      <c r="W9" s="775" t="s">
        <v>197</v>
      </c>
      <c r="X9" s="778" t="s">
        <v>13</v>
      </c>
      <c r="Y9" s="138" t="s">
        <v>12</v>
      </c>
      <c r="Z9" s="162"/>
      <c r="AA9" s="162"/>
      <c r="AB9" s="162"/>
      <c r="AC9" s="775" t="s">
        <v>197</v>
      </c>
    </row>
    <row r="10" spans="2:29" ht="48" customHeight="1" x14ac:dyDescent="0.2">
      <c r="B10" s="134"/>
      <c r="C10" s="135"/>
      <c r="D10" s="134"/>
      <c r="E10" s="134"/>
      <c r="F10" s="779"/>
      <c r="G10" s="132" t="s">
        <v>14</v>
      </c>
      <c r="H10" s="132" t="s">
        <v>15</v>
      </c>
      <c r="I10" s="132" t="s">
        <v>16</v>
      </c>
      <c r="J10" s="132" t="s">
        <v>17</v>
      </c>
      <c r="K10" s="776"/>
      <c r="L10" s="779"/>
      <c r="M10" s="132" t="s">
        <v>14</v>
      </c>
      <c r="N10" s="132" t="s">
        <v>15</v>
      </c>
      <c r="O10" s="132" t="s">
        <v>16</v>
      </c>
      <c r="P10" s="132" t="s">
        <v>17</v>
      </c>
      <c r="Q10" s="776"/>
      <c r="R10" s="779"/>
      <c r="S10" s="132" t="s">
        <v>14</v>
      </c>
      <c r="T10" s="132" t="s">
        <v>15</v>
      </c>
      <c r="U10" s="132" t="s">
        <v>16</v>
      </c>
      <c r="V10" s="132" t="s">
        <v>17</v>
      </c>
      <c r="W10" s="776"/>
      <c r="X10" s="779"/>
      <c r="Y10" s="132" t="s">
        <v>14</v>
      </c>
      <c r="Z10" s="132" t="s">
        <v>15</v>
      </c>
      <c r="AA10" s="132" t="s">
        <v>16</v>
      </c>
      <c r="AB10" s="132" t="s">
        <v>17</v>
      </c>
      <c r="AC10" s="776"/>
    </row>
    <row r="11" spans="2:29" ht="13.5" thickBot="1" x14ac:dyDescent="0.25">
      <c r="B11" s="130" t="s">
        <v>18</v>
      </c>
      <c r="C11" s="129" t="s">
        <v>19</v>
      </c>
      <c r="D11" s="76"/>
      <c r="E11" s="76"/>
      <c r="F11" s="75"/>
      <c r="G11" s="74" t="s">
        <v>20</v>
      </c>
      <c r="H11" s="74" t="s">
        <v>21</v>
      </c>
      <c r="I11" s="74" t="s">
        <v>22</v>
      </c>
      <c r="J11" s="74" t="s">
        <v>23</v>
      </c>
      <c r="K11" s="74" t="s">
        <v>22</v>
      </c>
      <c r="L11" s="75"/>
      <c r="M11" s="74" t="s">
        <v>20</v>
      </c>
      <c r="N11" s="74" t="s">
        <v>21</v>
      </c>
      <c r="O11" s="74" t="s">
        <v>22</v>
      </c>
      <c r="P11" s="74" t="s">
        <v>23</v>
      </c>
      <c r="Q11" s="73" t="s">
        <v>22</v>
      </c>
      <c r="R11" s="75"/>
      <c r="S11" s="74" t="s">
        <v>20</v>
      </c>
      <c r="T11" s="74" t="s">
        <v>21</v>
      </c>
      <c r="U11" s="74" t="s">
        <v>22</v>
      </c>
      <c r="V11" s="74" t="s">
        <v>23</v>
      </c>
      <c r="W11" s="73" t="s">
        <v>22</v>
      </c>
      <c r="X11" s="75"/>
      <c r="Y11" s="74" t="s">
        <v>20</v>
      </c>
      <c r="Z11" s="74" t="s">
        <v>21</v>
      </c>
      <c r="AA11" s="74" t="s">
        <v>22</v>
      </c>
      <c r="AB11" s="74" t="s">
        <v>23</v>
      </c>
      <c r="AC11" s="73" t="s">
        <v>22</v>
      </c>
    </row>
    <row r="12" spans="2:29" ht="13.5" thickBot="1" x14ac:dyDescent="0.25">
      <c r="B12" s="127"/>
      <c r="C12" s="128"/>
      <c r="D12" s="127"/>
      <c r="E12" s="127"/>
      <c r="F12" s="126" t="s">
        <v>24</v>
      </c>
      <c r="G12" s="762" t="s">
        <v>24</v>
      </c>
      <c r="H12" s="763"/>
      <c r="I12" s="763"/>
      <c r="J12" s="763"/>
      <c r="K12" s="187" t="s">
        <v>196</v>
      </c>
      <c r="L12" s="126" t="s">
        <v>24</v>
      </c>
      <c r="M12" s="762" t="s">
        <v>24</v>
      </c>
      <c r="N12" s="763"/>
      <c r="O12" s="763"/>
      <c r="P12" s="763"/>
      <c r="Q12" s="189" t="s">
        <v>198</v>
      </c>
      <c r="R12" s="126" t="s">
        <v>24</v>
      </c>
      <c r="S12" s="762" t="s">
        <v>24</v>
      </c>
      <c r="T12" s="763"/>
      <c r="U12" s="763"/>
      <c r="V12" s="763"/>
      <c r="W12" s="189" t="s">
        <v>198</v>
      </c>
      <c r="X12" s="126" t="s">
        <v>24</v>
      </c>
      <c r="Y12" s="762" t="s">
        <v>24</v>
      </c>
      <c r="Z12" s="763"/>
      <c r="AA12" s="763"/>
      <c r="AB12" s="763"/>
      <c r="AC12" s="189" t="s">
        <v>198</v>
      </c>
    </row>
    <row r="13" spans="2:29" ht="15" thickBot="1" x14ac:dyDescent="0.25">
      <c r="B13" s="125" t="s">
        <v>172</v>
      </c>
      <c r="C13" s="124" t="s">
        <v>173</v>
      </c>
      <c r="D13" s="123"/>
      <c r="E13" s="122" t="s">
        <v>171</v>
      </c>
      <c r="F13" s="121">
        <f t="shared" ref="F13:F18" si="0">SUM(G13:J13)</f>
        <v>2000</v>
      </c>
      <c r="G13" s="120">
        <v>2000</v>
      </c>
      <c r="H13" s="120">
        <v>0</v>
      </c>
      <c r="I13" s="120">
        <v>0</v>
      </c>
      <c r="J13" s="120">
        <v>0</v>
      </c>
      <c r="K13" s="119">
        <v>0</v>
      </c>
      <c r="L13" s="121">
        <f t="shared" ref="L13:L18" si="1">SUM(M13:P13)</f>
        <v>970.13</v>
      </c>
      <c r="M13" s="120">
        <f>97013/100</f>
        <v>970.13</v>
      </c>
      <c r="N13" s="120">
        <v>0</v>
      </c>
      <c r="O13" s="120">
        <v>0</v>
      </c>
      <c r="P13" s="120">
        <v>0</v>
      </c>
      <c r="Q13" s="119">
        <v>0</v>
      </c>
      <c r="R13" s="121">
        <f t="shared" ref="R13:R18" si="2">SUM(S13:V13)</f>
        <v>1000</v>
      </c>
      <c r="S13" s="120">
        <v>1000</v>
      </c>
      <c r="T13" s="120">
        <v>0</v>
      </c>
      <c r="U13" s="120">
        <v>0</v>
      </c>
      <c r="V13" s="120">
        <v>0</v>
      </c>
      <c r="W13" s="119">
        <v>0</v>
      </c>
      <c r="X13" s="121">
        <f t="shared" ref="X13:X18" si="3">SUM(Y13:AB13)</f>
        <v>-1000</v>
      </c>
      <c r="Y13" s="160">
        <f t="shared" ref="Y13:AC18" si="4">S13-G13</f>
        <v>-1000</v>
      </c>
      <c r="Z13" s="160">
        <f t="shared" si="4"/>
        <v>0</v>
      </c>
      <c r="AA13" s="160">
        <f t="shared" si="4"/>
        <v>0</v>
      </c>
      <c r="AB13" s="160">
        <f t="shared" si="4"/>
        <v>0</v>
      </c>
      <c r="AC13" s="160">
        <f t="shared" si="4"/>
        <v>0</v>
      </c>
    </row>
    <row r="14" spans="2:29" ht="15" thickBot="1" x14ac:dyDescent="0.25">
      <c r="B14" s="125" t="s">
        <v>170</v>
      </c>
      <c r="C14" s="124" t="s">
        <v>169</v>
      </c>
      <c r="D14" s="123"/>
      <c r="E14" s="122" t="s">
        <v>175</v>
      </c>
      <c r="F14" s="121">
        <f t="shared" si="0"/>
        <v>17850</v>
      </c>
      <c r="G14" s="120">
        <v>17850</v>
      </c>
      <c r="H14" s="120">
        <v>0</v>
      </c>
      <c r="I14" s="120">
        <v>0</v>
      </c>
      <c r="J14" s="120">
        <v>0</v>
      </c>
      <c r="K14" s="119">
        <v>4000</v>
      </c>
      <c r="L14" s="121">
        <f t="shared" si="1"/>
        <v>17850</v>
      </c>
      <c r="M14" s="120">
        <v>17850</v>
      </c>
      <c r="N14" s="120">
        <v>0</v>
      </c>
      <c r="O14" s="120">
        <v>0</v>
      </c>
      <c r="P14" s="120">
        <v>0</v>
      </c>
      <c r="Q14" s="119">
        <v>4000</v>
      </c>
      <c r="R14" s="121">
        <f t="shared" si="2"/>
        <v>17850</v>
      </c>
      <c r="S14" s="120">
        <v>17850</v>
      </c>
      <c r="T14" s="120">
        <v>0</v>
      </c>
      <c r="U14" s="120">
        <v>0</v>
      </c>
      <c r="V14" s="120">
        <v>0</v>
      </c>
      <c r="W14" s="119">
        <v>4000</v>
      </c>
      <c r="X14" s="121">
        <f t="shared" si="3"/>
        <v>0</v>
      </c>
      <c r="Y14" s="160">
        <f t="shared" si="4"/>
        <v>0</v>
      </c>
      <c r="Z14" s="160">
        <f t="shared" si="4"/>
        <v>0</v>
      </c>
      <c r="AA14" s="160">
        <f t="shared" si="4"/>
        <v>0</v>
      </c>
      <c r="AB14" s="160">
        <f t="shared" si="4"/>
        <v>0</v>
      </c>
      <c r="AC14" s="160">
        <f t="shared" si="4"/>
        <v>0</v>
      </c>
    </row>
    <row r="15" spans="2:29" ht="26.25" thickBot="1" x14ac:dyDescent="0.25">
      <c r="B15" s="125" t="s">
        <v>168</v>
      </c>
      <c r="C15" s="124" t="s">
        <v>169</v>
      </c>
      <c r="D15" s="123"/>
      <c r="E15" s="122" t="s">
        <v>176</v>
      </c>
      <c r="F15" s="121">
        <f t="shared" si="0"/>
        <v>9600</v>
      </c>
      <c r="G15" s="120">
        <v>9600</v>
      </c>
      <c r="H15" s="120">
        <v>0</v>
      </c>
      <c r="I15" s="120">
        <v>0</v>
      </c>
      <c r="J15" s="120">
        <v>0</v>
      </c>
      <c r="K15" s="119">
        <v>1320</v>
      </c>
      <c r="L15" s="121">
        <f t="shared" si="1"/>
        <v>9600</v>
      </c>
      <c r="M15" s="120">
        <v>9600</v>
      </c>
      <c r="N15" s="120">
        <v>0</v>
      </c>
      <c r="O15" s="120">
        <v>0</v>
      </c>
      <c r="P15" s="120">
        <v>0</v>
      </c>
      <c r="Q15" s="119">
        <v>1320</v>
      </c>
      <c r="R15" s="121">
        <f t="shared" si="2"/>
        <v>9600</v>
      </c>
      <c r="S15" s="120">
        <v>9600</v>
      </c>
      <c r="T15" s="120">
        <v>0</v>
      </c>
      <c r="U15" s="120">
        <v>0</v>
      </c>
      <c r="V15" s="120">
        <v>0</v>
      </c>
      <c r="W15" s="119">
        <v>1320</v>
      </c>
      <c r="X15" s="121">
        <f t="shared" si="3"/>
        <v>0</v>
      </c>
      <c r="Y15" s="160">
        <f t="shared" si="4"/>
        <v>0</v>
      </c>
      <c r="Z15" s="160">
        <f t="shared" si="4"/>
        <v>0</v>
      </c>
      <c r="AA15" s="160">
        <f t="shared" si="4"/>
        <v>0</v>
      </c>
      <c r="AB15" s="160">
        <f t="shared" si="4"/>
        <v>0</v>
      </c>
      <c r="AC15" s="160">
        <f t="shared" si="4"/>
        <v>0</v>
      </c>
    </row>
    <row r="16" spans="2:29" ht="15" thickBot="1" x14ac:dyDescent="0.25">
      <c r="B16" s="125" t="s">
        <v>167</v>
      </c>
      <c r="C16" s="124" t="s">
        <v>166</v>
      </c>
      <c r="D16" s="123"/>
      <c r="E16" s="122" t="s">
        <v>177</v>
      </c>
      <c r="F16" s="121">
        <f t="shared" si="0"/>
        <v>31000</v>
      </c>
      <c r="G16" s="120">
        <v>3100</v>
      </c>
      <c r="H16" s="120">
        <v>26500</v>
      </c>
      <c r="I16" s="120">
        <v>0</v>
      </c>
      <c r="J16" s="120">
        <v>1400</v>
      </c>
      <c r="K16" s="119">
        <v>0</v>
      </c>
      <c r="L16" s="121">
        <f t="shared" si="1"/>
        <v>31000</v>
      </c>
      <c r="M16" s="120">
        <v>7600</v>
      </c>
      <c r="N16" s="120">
        <v>22000</v>
      </c>
      <c r="O16" s="120">
        <v>0</v>
      </c>
      <c r="P16" s="120">
        <v>1400</v>
      </c>
      <c r="Q16" s="119">
        <v>0</v>
      </c>
      <c r="R16" s="121">
        <f t="shared" si="2"/>
        <v>31000</v>
      </c>
      <c r="S16" s="120">
        <v>7600</v>
      </c>
      <c r="T16" s="120">
        <v>22000</v>
      </c>
      <c r="U16" s="120">
        <v>0</v>
      </c>
      <c r="V16" s="120">
        <v>1400</v>
      </c>
      <c r="W16" s="119">
        <v>0</v>
      </c>
      <c r="X16" s="121">
        <f t="shared" si="3"/>
        <v>0</v>
      </c>
      <c r="Y16" s="160">
        <f t="shared" si="4"/>
        <v>4500</v>
      </c>
      <c r="Z16" s="160">
        <f t="shared" si="4"/>
        <v>-4500</v>
      </c>
      <c r="AA16" s="160">
        <f t="shared" si="4"/>
        <v>0</v>
      </c>
      <c r="AB16" s="160">
        <f t="shared" si="4"/>
        <v>0</v>
      </c>
      <c r="AC16" s="160">
        <f t="shared" si="4"/>
        <v>0</v>
      </c>
    </row>
    <row r="17" spans="2:29" ht="15" thickBot="1" x14ac:dyDescent="0.25">
      <c r="B17" s="125" t="s">
        <v>165</v>
      </c>
      <c r="C17" s="124" t="s">
        <v>166</v>
      </c>
      <c r="D17" s="123"/>
      <c r="E17" s="122" t="s">
        <v>178</v>
      </c>
      <c r="F17" s="121">
        <f t="shared" si="0"/>
        <v>20593</v>
      </c>
      <c r="G17" s="120">
        <v>4000</v>
      </c>
      <c r="H17" s="120">
        <v>16250</v>
      </c>
      <c r="I17" s="120">
        <v>0</v>
      </c>
      <c r="J17" s="120">
        <v>343</v>
      </c>
      <c r="K17" s="119">
        <v>0</v>
      </c>
      <c r="L17" s="121">
        <f t="shared" si="1"/>
        <v>20593</v>
      </c>
      <c r="M17" s="120">
        <v>5550</v>
      </c>
      <c r="N17" s="120">
        <v>14700</v>
      </c>
      <c r="O17" s="120">
        <v>0</v>
      </c>
      <c r="P17" s="120">
        <v>343</v>
      </c>
      <c r="Q17" s="119">
        <v>0</v>
      </c>
      <c r="R17" s="121">
        <f t="shared" si="2"/>
        <v>20560</v>
      </c>
      <c r="S17" s="120">
        <v>7050</v>
      </c>
      <c r="T17" s="120">
        <v>13200</v>
      </c>
      <c r="U17" s="120">
        <v>0</v>
      </c>
      <c r="V17" s="120">
        <v>310</v>
      </c>
      <c r="W17" s="119">
        <v>0</v>
      </c>
      <c r="X17" s="121">
        <f t="shared" si="3"/>
        <v>-33</v>
      </c>
      <c r="Y17" s="160">
        <f t="shared" si="4"/>
        <v>3050</v>
      </c>
      <c r="Z17" s="160">
        <f t="shared" si="4"/>
        <v>-3050</v>
      </c>
      <c r="AA17" s="160">
        <f t="shared" si="4"/>
        <v>0</v>
      </c>
      <c r="AB17" s="160">
        <f t="shared" si="4"/>
        <v>-33</v>
      </c>
      <c r="AC17" s="160">
        <f t="shared" si="4"/>
        <v>0</v>
      </c>
    </row>
    <row r="18" spans="2:29" ht="21" customHeight="1" thickBot="1" x14ac:dyDescent="0.25">
      <c r="B18" s="125" t="s">
        <v>163</v>
      </c>
      <c r="C18" s="124" t="s">
        <v>164</v>
      </c>
      <c r="D18" s="123"/>
      <c r="E18" s="122" t="s">
        <v>612</v>
      </c>
      <c r="F18" s="121">
        <f t="shared" si="0"/>
        <v>151474</v>
      </c>
      <c r="G18" s="120">
        <v>131900</v>
      </c>
      <c r="H18" s="120">
        <v>0</v>
      </c>
      <c r="I18" s="120">
        <v>2374</v>
      </c>
      <c r="J18" s="120">
        <v>17200</v>
      </c>
      <c r="K18" s="119">
        <v>0</v>
      </c>
      <c r="L18" s="121">
        <f t="shared" si="1"/>
        <v>151736.06</v>
      </c>
      <c r="M18" s="120">
        <v>131900</v>
      </c>
      <c r="N18" s="120">
        <v>0</v>
      </c>
      <c r="O18" s="120">
        <f>263606/100</f>
        <v>2636.06</v>
      </c>
      <c r="P18" s="120">
        <v>17200</v>
      </c>
      <c r="Q18" s="119">
        <v>0</v>
      </c>
      <c r="R18" s="121">
        <f t="shared" si="2"/>
        <v>160618</v>
      </c>
      <c r="S18" s="120">
        <v>139000</v>
      </c>
      <c r="T18" s="120">
        <v>0</v>
      </c>
      <c r="U18" s="120">
        <v>2698</v>
      </c>
      <c r="V18" s="120">
        <v>18920</v>
      </c>
      <c r="W18" s="119">
        <v>0</v>
      </c>
      <c r="X18" s="121">
        <f t="shared" si="3"/>
        <v>9144</v>
      </c>
      <c r="Y18" s="160">
        <f t="shared" si="4"/>
        <v>7100</v>
      </c>
      <c r="Z18" s="160">
        <f t="shared" si="4"/>
        <v>0</v>
      </c>
      <c r="AA18" s="160">
        <f t="shared" si="4"/>
        <v>324</v>
      </c>
      <c r="AB18" s="160">
        <f t="shared" si="4"/>
        <v>1720</v>
      </c>
      <c r="AC18" s="160">
        <f t="shared" si="4"/>
        <v>0</v>
      </c>
    </row>
    <row r="19" spans="2:29" ht="15.75" thickBot="1" x14ac:dyDescent="0.25">
      <c r="B19" s="769" t="s">
        <v>45</v>
      </c>
      <c r="C19" s="770"/>
      <c r="D19" s="118"/>
      <c r="E19" s="117"/>
      <c r="F19" s="116">
        <f>SUM(F13:F18)</f>
        <v>232517</v>
      </c>
      <c r="G19" s="159">
        <f t="shared" ref="G19:X19" si="5">SUM(G13:G18)</f>
        <v>168450</v>
      </c>
      <c r="H19" s="159">
        <f t="shared" si="5"/>
        <v>42750</v>
      </c>
      <c r="I19" s="159">
        <f t="shared" si="5"/>
        <v>2374</v>
      </c>
      <c r="J19" s="158">
        <f t="shared" si="5"/>
        <v>18943</v>
      </c>
      <c r="K19" s="115">
        <f>SUM(K13:K18)</f>
        <v>5320</v>
      </c>
      <c r="L19" s="116">
        <f t="shared" si="5"/>
        <v>231749.19</v>
      </c>
      <c r="M19" s="159">
        <f t="shared" si="5"/>
        <v>173470.13</v>
      </c>
      <c r="N19" s="159">
        <f t="shared" si="5"/>
        <v>36700</v>
      </c>
      <c r="O19" s="159">
        <f t="shared" si="5"/>
        <v>2636.06</v>
      </c>
      <c r="P19" s="158">
        <f t="shared" si="5"/>
        <v>18943</v>
      </c>
      <c r="Q19" s="115">
        <f>SUM(Q13:Q18)</f>
        <v>5320</v>
      </c>
      <c r="R19" s="116">
        <f t="shared" si="5"/>
        <v>240628</v>
      </c>
      <c r="S19" s="159">
        <f t="shared" si="5"/>
        <v>182100</v>
      </c>
      <c r="T19" s="159">
        <f t="shared" si="5"/>
        <v>35200</v>
      </c>
      <c r="U19" s="159">
        <f t="shared" si="5"/>
        <v>2698</v>
      </c>
      <c r="V19" s="158">
        <f t="shared" si="5"/>
        <v>20630</v>
      </c>
      <c r="W19" s="115">
        <f>SUM(W13:W18)</f>
        <v>5320</v>
      </c>
      <c r="X19" s="116">
        <f t="shared" si="5"/>
        <v>8111</v>
      </c>
      <c r="Y19" s="159">
        <f>SUM(Y13:Y18)</f>
        <v>13650</v>
      </c>
      <c r="Z19" s="159">
        <f>SUM(Z13:Z18)</f>
        <v>-7550</v>
      </c>
      <c r="AA19" s="159">
        <f>SUM(AA13:AA18)</f>
        <v>324</v>
      </c>
      <c r="AB19" s="158">
        <f>SUM(AB13:AB18)</f>
        <v>1687</v>
      </c>
      <c r="AC19" s="115">
        <f>SUM(AC13:AC18)</f>
        <v>0</v>
      </c>
    </row>
  </sheetData>
  <sheetProtection password="CCFB" sheet="1" objects="1" scenarios="1" selectLockedCells="1"/>
  <mergeCells count="18">
    <mergeCell ref="B19:C19"/>
    <mergeCell ref="L8:P8"/>
    <mergeCell ref="R8:V8"/>
    <mergeCell ref="X8:AB8"/>
    <mergeCell ref="B9:C9"/>
    <mergeCell ref="G12:J12"/>
    <mergeCell ref="M12:P12"/>
    <mergeCell ref="S12:V12"/>
    <mergeCell ref="Y12:AB12"/>
    <mergeCell ref="W9:W10"/>
    <mergeCell ref="X9:X10"/>
    <mergeCell ref="AC9:AC10"/>
    <mergeCell ref="F8:K8"/>
    <mergeCell ref="F9:F10"/>
    <mergeCell ref="K9:K10"/>
    <mergeCell ref="L9:L10"/>
    <mergeCell ref="Q9:Q10"/>
    <mergeCell ref="R9:R10"/>
  </mergeCells>
  <pageMargins left="0.70866141732283472" right="0.70866141732283472" top="0.78740157480314965" bottom="0.78740157480314965" header="0.31496062992125984" footer="0.31496062992125984"/>
  <pageSetup paperSize="9" scale="51" firstPageNumber="76" fitToHeight="9999" orientation="landscape" r:id="rId1"/>
  <headerFooter>
    <oddFooter>&amp;L&amp;"Arial,Kurzíva"&amp;14Zastupitelstvo Olomouckého kraje 16-12-2011
6. - Rozpočet Olomouckého kraje 2012 - návrh rozpočtu 
Příloha č. 3b): Příspěvkové organizace zřizované Olomouckým krajem&amp;R&amp;"Arial,Kurzíva"&amp;14Strana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N312"/>
  <sheetViews>
    <sheetView showGridLines="0" zoomScaleNormal="100" workbookViewId="0">
      <selection activeCell="H29" sqref="H29"/>
    </sheetView>
  </sheetViews>
  <sheetFormatPr defaultRowHeight="12.75" x14ac:dyDescent="0.2"/>
  <cols>
    <col min="1" max="1" width="0.140625" customWidth="1"/>
    <col min="2" max="2" width="43.28515625" customWidth="1"/>
    <col min="3" max="14" width="12.7109375" customWidth="1"/>
  </cols>
  <sheetData>
    <row r="1" spans="2:14" x14ac:dyDescent="0.2">
      <c r="B1" s="192"/>
      <c r="C1" s="192"/>
      <c r="D1" s="192"/>
      <c r="E1" s="192"/>
      <c r="F1" s="455"/>
      <c r="G1" s="455"/>
      <c r="H1" s="663"/>
      <c r="I1" s="663"/>
      <c r="J1" s="664"/>
      <c r="K1" s="666"/>
      <c r="L1" s="192"/>
      <c r="M1" s="192"/>
      <c r="N1" s="192"/>
    </row>
    <row r="2" spans="2:14" ht="23.25" x14ac:dyDescent="0.35">
      <c r="B2" s="456" t="s">
        <v>191</v>
      </c>
      <c r="C2" s="457"/>
      <c r="D2" s="457"/>
      <c r="E2" s="457"/>
      <c r="F2" s="458"/>
      <c r="G2" s="455"/>
      <c r="H2" s="663"/>
      <c r="I2" s="663"/>
      <c r="J2" s="665"/>
      <c r="K2" s="666"/>
      <c r="L2" s="457"/>
      <c r="M2" s="459"/>
      <c r="N2" s="460" t="s">
        <v>260</v>
      </c>
    </row>
    <row r="3" spans="2:14" ht="15" x14ac:dyDescent="0.2">
      <c r="B3" s="461" t="s">
        <v>259</v>
      </c>
      <c r="C3" s="192"/>
      <c r="D3" s="192"/>
      <c r="E3" s="192"/>
      <c r="F3" s="458"/>
      <c r="G3" s="455"/>
      <c r="H3" s="455"/>
      <c r="I3" s="462"/>
      <c r="J3" s="462"/>
      <c r="K3" s="463"/>
      <c r="L3" s="464"/>
      <c r="M3" s="464"/>
      <c r="N3" s="192"/>
    </row>
    <row r="4" spans="2:14" ht="15" x14ac:dyDescent="0.2">
      <c r="B4" s="461" t="s">
        <v>72</v>
      </c>
      <c r="C4" s="192"/>
      <c r="D4" s="192"/>
      <c r="E4" s="192"/>
      <c r="F4" s="458"/>
      <c r="G4" s="455"/>
      <c r="H4" s="455"/>
      <c r="I4" s="462"/>
      <c r="J4" s="462"/>
      <c r="K4" s="463"/>
      <c r="L4" s="464"/>
      <c r="M4" s="464"/>
      <c r="N4" s="192"/>
    </row>
    <row r="5" spans="2:14" ht="13.5" thickBot="1" x14ac:dyDescent="0.25">
      <c r="B5" s="192"/>
      <c r="C5" s="192"/>
      <c r="D5" s="192"/>
      <c r="E5" s="192"/>
      <c r="F5" s="465"/>
      <c r="G5" s="465"/>
      <c r="H5" s="465"/>
      <c r="I5" s="466"/>
      <c r="J5" s="466"/>
      <c r="K5" s="467"/>
      <c r="L5" s="192"/>
      <c r="M5" s="192"/>
      <c r="N5" s="464" t="s">
        <v>5</v>
      </c>
    </row>
    <row r="6" spans="2:14" ht="26.1" customHeight="1" x14ac:dyDescent="0.2">
      <c r="B6" s="407"/>
      <c r="C6" s="658" t="s">
        <v>6</v>
      </c>
      <c r="D6" s="659"/>
      <c r="E6" s="659"/>
      <c r="F6" s="660" t="s">
        <v>81</v>
      </c>
      <c r="G6" s="661"/>
      <c r="H6" s="661"/>
      <c r="I6" s="658" t="s">
        <v>7</v>
      </c>
      <c r="J6" s="659"/>
      <c r="K6" s="662"/>
      <c r="L6" s="658" t="s">
        <v>8</v>
      </c>
      <c r="M6" s="659"/>
      <c r="N6" s="662"/>
    </row>
    <row r="7" spans="2:14" x14ac:dyDescent="0.2">
      <c r="B7" s="652" t="s">
        <v>71</v>
      </c>
      <c r="C7" s="654" t="s">
        <v>70</v>
      </c>
      <c r="D7" s="649" t="s">
        <v>12</v>
      </c>
      <c r="E7" s="650"/>
      <c r="F7" s="654" t="s">
        <v>70</v>
      </c>
      <c r="G7" s="649" t="s">
        <v>12</v>
      </c>
      <c r="H7" s="650"/>
      <c r="I7" s="654" t="s">
        <v>70</v>
      </c>
      <c r="J7" s="649" t="s">
        <v>12</v>
      </c>
      <c r="K7" s="651"/>
      <c r="L7" s="656" t="s">
        <v>70</v>
      </c>
      <c r="M7" s="649" t="s">
        <v>12</v>
      </c>
      <c r="N7" s="651"/>
    </row>
    <row r="8" spans="2:14" ht="39" thickBot="1" x14ac:dyDescent="0.25">
      <c r="B8" s="653"/>
      <c r="C8" s="655"/>
      <c r="D8" s="408" t="s">
        <v>69</v>
      </c>
      <c r="E8" s="408" t="s">
        <v>68</v>
      </c>
      <c r="F8" s="655"/>
      <c r="G8" s="408" t="s">
        <v>69</v>
      </c>
      <c r="H8" s="408" t="s">
        <v>68</v>
      </c>
      <c r="I8" s="655"/>
      <c r="J8" s="408" t="s">
        <v>69</v>
      </c>
      <c r="K8" s="409" t="s">
        <v>68</v>
      </c>
      <c r="L8" s="657"/>
      <c r="M8" s="410" t="s">
        <v>69</v>
      </c>
      <c r="N8" s="411" t="s">
        <v>68</v>
      </c>
    </row>
    <row r="9" spans="2:14" ht="14.25" thickTop="1" thickBot="1" x14ac:dyDescent="0.25">
      <c r="B9" s="412"/>
      <c r="C9" s="413" t="s">
        <v>67</v>
      </c>
      <c r="D9" s="414" t="s">
        <v>66</v>
      </c>
      <c r="E9" s="414" t="s">
        <v>65</v>
      </c>
      <c r="F9" s="413" t="s">
        <v>64</v>
      </c>
      <c r="G9" s="414" t="s">
        <v>63</v>
      </c>
      <c r="H9" s="414" t="s">
        <v>62</v>
      </c>
      <c r="I9" s="413" t="s">
        <v>61</v>
      </c>
      <c r="J9" s="414" t="s">
        <v>60</v>
      </c>
      <c r="K9" s="415" t="s">
        <v>59</v>
      </c>
      <c r="L9" s="413" t="s">
        <v>58</v>
      </c>
      <c r="M9" s="414" t="s">
        <v>57</v>
      </c>
      <c r="N9" s="415" t="s">
        <v>56</v>
      </c>
    </row>
    <row r="10" spans="2:14" ht="15.95" customHeight="1" x14ac:dyDescent="0.25">
      <c r="B10" s="416" t="s">
        <v>55</v>
      </c>
      <c r="C10" s="417">
        <f>D10+E10</f>
        <v>407367</v>
      </c>
      <c r="D10" s="418">
        <f>D12+D13+D14</f>
        <v>407367</v>
      </c>
      <c r="E10" s="418">
        <v>0</v>
      </c>
      <c r="F10" s="417">
        <f>G10+H10</f>
        <v>409079</v>
      </c>
      <c r="G10" s="418">
        <f>G12+G13+G14</f>
        <v>409079</v>
      </c>
      <c r="H10" s="418">
        <v>0</v>
      </c>
      <c r="I10" s="417">
        <f>J10+K10</f>
        <v>405550</v>
      </c>
      <c r="J10" s="418">
        <f>J12+J13+J14</f>
        <v>405550</v>
      </c>
      <c r="K10" s="419">
        <v>0</v>
      </c>
      <c r="L10" s="417">
        <f>M10+N10</f>
        <v>-1817</v>
      </c>
      <c r="M10" s="418">
        <f>M12+M13+M14</f>
        <v>-1817</v>
      </c>
      <c r="N10" s="419">
        <v>0</v>
      </c>
    </row>
    <row r="11" spans="2:14" x14ac:dyDescent="0.2">
      <c r="B11" s="420" t="s">
        <v>54</v>
      </c>
      <c r="C11" s="421"/>
      <c r="D11" s="422"/>
      <c r="E11" s="422"/>
      <c r="F11" s="423"/>
      <c r="G11" s="422"/>
      <c r="H11" s="422"/>
      <c r="I11" s="421"/>
      <c r="J11" s="422"/>
      <c r="K11" s="424"/>
      <c r="L11" s="421"/>
      <c r="M11" s="422"/>
      <c r="N11" s="424"/>
    </row>
    <row r="12" spans="2:14" ht="15.95" customHeight="1" x14ac:dyDescent="0.2">
      <c r="B12" s="420" t="s">
        <v>53</v>
      </c>
      <c r="C12" s="425">
        <f t="shared" ref="C12:C17" si="0">D12+E12</f>
        <v>326503</v>
      </c>
      <c r="D12" s="426">
        <f>'PO - okres Olomouc'!G158+'PO - okres Šumperk'!G103+'PO - okres Přerov'!G102+'PO - okres Prostějov'!G61+'PO - okres Jeseník'!G55-'PO - okres Olomouc'!G15</f>
        <v>326503</v>
      </c>
      <c r="E12" s="427">
        <v>0</v>
      </c>
      <c r="F12" s="428">
        <f t="shared" ref="F12:F17" si="1">G12+H12</f>
        <v>328215</v>
      </c>
      <c r="G12" s="427">
        <f>'PO - okres Olomouc'!L158+'PO - okres Šumperk'!L103+'PO - okres Přerov'!L102+'PO - okres Prostějov'!L61+'PO - okres Jeseník'!L55-'PO - okres Olomouc'!L15</f>
        <v>328215</v>
      </c>
      <c r="H12" s="427">
        <v>0</v>
      </c>
      <c r="I12" s="428">
        <f>J12+K12</f>
        <v>325586</v>
      </c>
      <c r="J12" s="427">
        <f>'PO - okres Olomouc'!Q158+'PO - okres Šumperk'!Q103+'PO - okres Přerov'!Q102+'PO - okres Prostějov'!Q61+'PO - okres Jeseník'!Q55-'PO - okres Olomouc'!Q15</f>
        <v>325586</v>
      </c>
      <c r="K12" s="429">
        <v>0</v>
      </c>
      <c r="L12" s="430">
        <f t="shared" ref="L12:L17" si="2">M12+N12</f>
        <v>-917</v>
      </c>
      <c r="M12" s="427">
        <f t="shared" ref="M12:N17" si="3">J12-D12</f>
        <v>-917</v>
      </c>
      <c r="N12" s="429">
        <f t="shared" si="3"/>
        <v>0</v>
      </c>
    </row>
    <row r="13" spans="2:14" ht="15.95" customHeight="1" x14ac:dyDescent="0.2">
      <c r="B13" s="420" t="s">
        <v>52</v>
      </c>
      <c r="C13" s="428">
        <f t="shared" si="0"/>
        <v>778</v>
      </c>
      <c r="D13" s="427">
        <f>'PO - okres Olomouc'!H158+'PO - okres Šumperk'!H103+'PO - okres Přerov'!H102+'PO - okres Prostějov'!H61+'PO - okres Jeseník'!H55</f>
        <v>778</v>
      </c>
      <c r="E13" s="427">
        <v>0</v>
      </c>
      <c r="F13" s="428">
        <f t="shared" si="1"/>
        <v>778</v>
      </c>
      <c r="G13" s="427">
        <f>'PO - okres Olomouc'!M158+'PO - okres Šumperk'!M103+'PO - okres Přerov'!M102+'PO - okres Prostějov'!M61+'PO - okres Jeseník'!M55</f>
        <v>778</v>
      </c>
      <c r="H13" s="427">
        <v>0</v>
      </c>
      <c r="I13" s="428">
        <v>809</v>
      </c>
      <c r="J13" s="427">
        <f>'PO - okres Olomouc'!R158+'PO - okres Šumperk'!R103+'PO - okres Přerov'!R102+'PO - okres Prostějov'!R61+'PO - okres Jeseník'!R55</f>
        <v>809</v>
      </c>
      <c r="K13" s="429">
        <v>0</v>
      </c>
      <c r="L13" s="430">
        <f t="shared" si="2"/>
        <v>31</v>
      </c>
      <c r="M13" s="427">
        <f t="shared" si="3"/>
        <v>31</v>
      </c>
      <c r="N13" s="429">
        <f t="shared" si="3"/>
        <v>0</v>
      </c>
    </row>
    <row r="14" spans="2:14" ht="15.95" customHeight="1" x14ac:dyDescent="0.2">
      <c r="B14" s="420" t="s">
        <v>50</v>
      </c>
      <c r="C14" s="428">
        <f t="shared" si="0"/>
        <v>80086</v>
      </c>
      <c r="D14" s="427">
        <f>'PO - okres Olomouc'!J158+'PO - okres Šumperk'!J103+'PO - okres Přerov'!J102+'PO - okres Prostějov'!J61+'PO - okres Jeseník'!J55</f>
        <v>80086</v>
      </c>
      <c r="E14" s="427">
        <v>0</v>
      </c>
      <c r="F14" s="428">
        <f t="shared" si="1"/>
        <v>80086</v>
      </c>
      <c r="G14" s="427">
        <f>'PO - okres Olomouc'!O158+'PO - okres Šumperk'!O103+'PO - okres Přerov'!O102+'PO - okres Prostějov'!O61+'PO - okres Jeseník'!O55</f>
        <v>80086</v>
      </c>
      <c r="H14" s="427">
        <v>0</v>
      </c>
      <c r="I14" s="428">
        <f>J14+K14</f>
        <v>79155</v>
      </c>
      <c r="J14" s="427">
        <v>79155</v>
      </c>
      <c r="K14" s="429">
        <v>0</v>
      </c>
      <c r="L14" s="430">
        <f t="shared" si="2"/>
        <v>-931</v>
      </c>
      <c r="M14" s="427">
        <f t="shared" si="3"/>
        <v>-931</v>
      </c>
      <c r="N14" s="429">
        <f t="shared" si="3"/>
        <v>0</v>
      </c>
    </row>
    <row r="15" spans="2:14" ht="15.95" customHeight="1" x14ac:dyDescent="0.2">
      <c r="B15" s="431" t="s">
        <v>49</v>
      </c>
      <c r="C15" s="428">
        <f t="shared" si="0"/>
        <v>1500</v>
      </c>
      <c r="D15" s="427">
        <f>'PO - okres Olomouc'!G15</f>
        <v>1500</v>
      </c>
      <c r="E15" s="427">
        <v>0</v>
      </c>
      <c r="F15" s="428">
        <f t="shared" si="1"/>
        <v>360</v>
      </c>
      <c r="G15" s="427">
        <f>'PO - okres Olomouc'!L15</f>
        <v>360</v>
      </c>
      <c r="H15" s="427">
        <v>0</v>
      </c>
      <c r="I15" s="428">
        <f>J15+K15</f>
        <v>886</v>
      </c>
      <c r="J15" s="427">
        <f>'PO - okres Olomouc'!Q15</f>
        <v>886</v>
      </c>
      <c r="K15" s="429">
        <v>0</v>
      </c>
      <c r="L15" s="430">
        <f t="shared" si="2"/>
        <v>-614</v>
      </c>
      <c r="M15" s="427">
        <f t="shared" si="3"/>
        <v>-614</v>
      </c>
      <c r="N15" s="429">
        <f t="shared" si="3"/>
        <v>0</v>
      </c>
    </row>
    <row r="16" spans="2:14" ht="15.95" customHeight="1" x14ac:dyDescent="0.2">
      <c r="B16" s="431" t="s">
        <v>258</v>
      </c>
      <c r="C16" s="428">
        <f t="shared" si="0"/>
        <v>0</v>
      </c>
      <c r="D16" s="427">
        <v>0</v>
      </c>
      <c r="E16" s="427">
        <v>0</v>
      </c>
      <c r="F16" s="428">
        <f t="shared" si="1"/>
        <v>0</v>
      </c>
      <c r="G16" s="427">
        <v>0</v>
      </c>
      <c r="H16" s="427">
        <v>0</v>
      </c>
      <c r="I16" s="428">
        <f>J16+K16</f>
        <v>931</v>
      </c>
      <c r="J16" s="427">
        <f>'PO - okres Olomouc'!T15</f>
        <v>931</v>
      </c>
      <c r="K16" s="429">
        <v>0</v>
      </c>
      <c r="L16" s="430">
        <f t="shared" si="2"/>
        <v>931</v>
      </c>
      <c r="M16" s="427">
        <f t="shared" si="3"/>
        <v>931</v>
      </c>
      <c r="N16" s="429">
        <f t="shared" si="3"/>
        <v>0</v>
      </c>
    </row>
    <row r="17" spans="2:14" ht="15.95" customHeight="1" thickBot="1" x14ac:dyDescent="0.3">
      <c r="B17" s="432" t="s">
        <v>46</v>
      </c>
      <c r="C17" s="433">
        <f t="shared" si="0"/>
        <v>408867</v>
      </c>
      <c r="D17" s="434">
        <f>D10+D15+D16</f>
        <v>408867</v>
      </c>
      <c r="E17" s="435">
        <v>0</v>
      </c>
      <c r="F17" s="436">
        <f t="shared" si="1"/>
        <v>409439</v>
      </c>
      <c r="G17" s="435">
        <f>G10+G15+G16</f>
        <v>409439</v>
      </c>
      <c r="H17" s="435">
        <v>0</v>
      </c>
      <c r="I17" s="433">
        <f>J17+K17</f>
        <v>407367</v>
      </c>
      <c r="J17" s="435">
        <f>J10+J15+J16</f>
        <v>407367</v>
      </c>
      <c r="K17" s="437">
        <v>0</v>
      </c>
      <c r="L17" s="433">
        <f t="shared" si="2"/>
        <v>-1500</v>
      </c>
      <c r="M17" s="438">
        <f t="shared" si="3"/>
        <v>-1500</v>
      </c>
      <c r="N17" s="439">
        <f t="shared" si="3"/>
        <v>0</v>
      </c>
    </row>
    <row r="18" spans="2:14" x14ac:dyDescent="0.2">
      <c r="B18" s="440"/>
      <c r="C18" s="421"/>
      <c r="D18" s="422"/>
      <c r="E18" s="422"/>
      <c r="F18" s="423"/>
      <c r="G18" s="422"/>
      <c r="H18" s="422"/>
      <c r="I18" s="421"/>
      <c r="J18" s="422"/>
      <c r="K18" s="424"/>
      <c r="L18" s="421"/>
      <c r="M18" s="422"/>
      <c r="N18" s="424"/>
    </row>
    <row r="19" spans="2:14" ht="15.95" customHeight="1" x14ac:dyDescent="0.25">
      <c r="B19" s="441" t="s">
        <v>47</v>
      </c>
      <c r="C19" s="442">
        <f>D19+E19</f>
        <v>613</v>
      </c>
      <c r="D19" s="443">
        <f>'PO - okres Olomouc'!I158+'PO - okres Šumperk'!I103+'PO - okres Přerov'!I102+'PO - okres Prostějov'!I61+'PO - okres Jeseník'!I55</f>
        <v>613</v>
      </c>
      <c r="E19" s="443">
        <v>0</v>
      </c>
      <c r="F19" s="444">
        <f>G19+H19</f>
        <v>613</v>
      </c>
      <c r="G19" s="443">
        <f>'PO - okres Olomouc'!N158+'PO - okres Šumperk'!N103+'PO - okres Přerov'!N102+'PO - okres Prostějov'!N61+'PO - okres Jeseník'!N55</f>
        <v>613</v>
      </c>
      <c r="H19" s="443">
        <v>0</v>
      </c>
      <c r="I19" s="442">
        <f>J19+K19</f>
        <v>519</v>
      </c>
      <c r="J19" s="443">
        <f>'PO - okres Olomouc'!S158+'PO - okres Šumperk'!S103+'PO - okres Přerov'!S102+'PO - okres Prostějov'!S61+'PO - okres Jeseník'!S55</f>
        <v>519</v>
      </c>
      <c r="K19" s="445">
        <v>0</v>
      </c>
      <c r="L19" s="442">
        <f>M19+N19</f>
        <v>-94</v>
      </c>
      <c r="M19" s="446">
        <f>J19-D19</f>
        <v>-94</v>
      </c>
      <c r="N19" s="447">
        <f>K19-E19</f>
        <v>0</v>
      </c>
    </row>
    <row r="20" spans="2:14" ht="13.5" thickBot="1" x14ac:dyDescent="0.25">
      <c r="B20" s="440"/>
      <c r="C20" s="421"/>
      <c r="D20" s="422"/>
      <c r="E20" s="422"/>
      <c r="F20" s="423"/>
      <c r="G20" s="422"/>
      <c r="H20" s="422"/>
      <c r="I20" s="421"/>
      <c r="J20" s="422"/>
      <c r="K20" s="424"/>
      <c r="L20" s="421"/>
      <c r="M20" s="422"/>
      <c r="N20" s="424"/>
    </row>
    <row r="21" spans="2:14" ht="15.95" customHeight="1" thickBot="1" x14ac:dyDescent="0.3">
      <c r="B21" s="448" t="s">
        <v>46</v>
      </c>
      <c r="C21" s="449">
        <f>D21+E21</f>
        <v>409480</v>
      </c>
      <c r="D21" s="450">
        <f>D17+D19</f>
        <v>409480</v>
      </c>
      <c r="E21" s="451">
        <v>0</v>
      </c>
      <c r="F21" s="449">
        <f>G21</f>
        <v>410052</v>
      </c>
      <c r="G21" s="451">
        <f>G17+G19</f>
        <v>410052</v>
      </c>
      <c r="H21" s="451">
        <v>0</v>
      </c>
      <c r="I21" s="449">
        <f>J21+K21</f>
        <v>407886</v>
      </c>
      <c r="J21" s="451">
        <f>J17+J19</f>
        <v>407886</v>
      </c>
      <c r="K21" s="452">
        <v>0</v>
      </c>
      <c r="L21" s="449">
        <f>M21+N21</f>
        <v>-1594</v>
      </c>
      <c r="M21" s="453">
        <f>J21-D21</f>
        <v>-1594</v>
      </c>
      <c r="N21" s="454">
        <f>K21-E21</f>
        <v>0</v>
      </c>
    </row>
    <row r="22" spans="2:14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</row>
    <row r="23" spans="2:14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</row>
    <row r="24" spans="2:14" ht="15.75" x14ac:dyDescent="0.25">
      <c r="B24" s="190" t="s">
        <v>257</v>
      </c>
      <c r="C24" s="468"/>
      <c r="D24" s="468"/>
      <c r="E24" s="468"/>
      <c r="F24" s="468"/>
      <c r="G24" s="468"/>
      <c r="H24" s="468"/>
      <c r="I24" s="468"/>
      <c r="J24" s="468"/>
      <c r="K24" s="192"/>
      <c r="L24" s="192"/>
      <c r="M24" s="192"/>
      <c r="N24" s="192"/>
    </row>
    <row r="25" spans="2:14" ht="14.25" x14ac:dyDescent="0.2">
      <c r="B25" s="669" t="s">
        <v>613</v>
      </c>
      <c r="C25" s="669"/>
      <c r="D25" s="669"/>
      <c r="E25" s="669"/>
      <c r="F25" s="669"/>
      <c r="G25" s="669"/>
      <c r="H25" s="669"/>
      <c r="I25" s="669"/>
      <c r="J25" s="669"/>
      <c r="K25" s="192"/>
      <c r="L25" s="192"/>
      <c r="M25" s="192"/>
      <c r="N25" s="192"/>
    </row>
    <row r="26" spans="2:14" ht="14.25" x14ac:dyDescent="0.2">
      <c r="B26" s="275" t="s">
        <v>256</v>
      </c>
      <c r="C26" s="670" t="s">
        <v>614</v>
      </c>
      <c r="D26" s="670"/>
      <c r="E26" s="215"/>
      <c r="F26" s="469"/>
      <c r="G26" s="215"/>
      <c r="H26" s="215"/>
      <c r="I26" s="215"/>
      <c r="J26" s="215"/>
      <c r="K26" s="192"/>
      <c r="L26" s="192"/>
      <c r="M26" s="192"/>
      <c r="N26" s="192"/>
    </row>
    <row r="27" spans="2:14" ht="14.25" x14ac:dyDescent="0.2">
      <c r="B27" s="557" t="s">
        <v>572</v>
      </c>
      <c r="C27" s="670" t="s">
        <v>255</v>
      </c>
      <c r="D27" s="670"/>
      <c r="E27" s="215"/>
      <c r="F27" s="215"/>
      <c r="G27" s="215"/>
      <c r="H27" s="215"/>
      <c r="I27" s="215"/>
      <c r="J27" s="215"/>
      <c r="K27" s="192"/>
      <c r="L27" s="192"/>
      <c r="M27" s="192"/>
      <c r="N27" s="192"/>
    </row>
    <row r="28" spans="2:14" ht="14.25" x14ac:dyDescent="0.2">
      <c r="B28" s="275" t="s">
        <v>254</v>
      </c>
      <c r="C28" s="670" t="s">
        <v>253</v>
      </c>
      <c r="D28" s="670"/>
      <c r="E28" s="469"/>
      <c r="F28" s="215"/>
      <c r="G28" s="215"/>
      <c r="H28" s="215"/>
      <c r="I28" s="215"/>
      <c r="J28" s="215"/>
      <c r="K28" s="192"/>
      <c r="L28" s="192"/>
      <c r="M28" s="192"/>
      <c r="N28" s="192"/>
    </row>
    <row r="29" spans="2:14" ht="14.25" x14ac:dyDescent="0.2">
      <c r="B29" s="275" t="s">
        <v>252</v>
      </c>
      <c r="C29" s="470"/>
      <c r="D29" s="470" t="s">
        <v>251</v>
      </c>
      <c r="E29" s="215"/>
      <c r="F29" s="215"/>
      <c r="G29" s="469"/>
      <c r="H29" s="215"/>
      <c r="I29" s="215"/>
      <c r="J29" s="215"/>
      <c r="K29" s="192"/>
      <c r="L29" s="192"/>
      <c r="M29" s="192"/>
      <c r="N29" s="192"/>
    </row>
    <row r="30" spans="2:14" x14ac:dyDescent="0.2">
      <c r="B30" s="197"/>
      <c r="C30" s="464"/>
      <c r="D30" s="464"/>
      <c r="E30" s="192"/>
      <c r="F30" s="192"/>
      <c r="G30" s="192"/>
      <c r="H30" s="192"/>
      <c r="I30" s="192"/>
      <c r="J30" s="192"/>
      <c r="K30" s="192"/>
      <c r="L30" s="192"/>
      <c r="M30" s="192"/>
      <c r="N30" s="192"/>
    </row>
    <row r="31" spans="2:14" ht="15.75" x14ac:dyDescent="0.2">
      <c r="B31" s="358" t="s">
        <v>250</v>
      </c>
      <c r="C31" s="192"/>
      <c r="D31" s="197"/>
      <c r="E31" s="192"/>
      <c r="F31" s="192"/>
      <c r="G31" s="192"/>
      <c r="H31" s="192"/>
      <c r="I31" s="192"/>
      <c r="J31" s="192"/>
      <c r="K31" s="192"/>
      <c r="L31" s="192"/>
      <c r="M31" s="192"/>
      <c r="N31" s="192"/>
    </row>
    <row r="32" spans="2:14" ht="27.75" customHeight="1" x14ac:dyDescent="0.2">
      <c r="B32" s="671" t="s">
        <v>615</v>
      </c>
      <c r="C32" s="672"/>
      <c r="D32" s="672"/>
      <c r="E32" s="672"/>
      <c r="F32" s="672"/>
      <c r="G32" s="672"/>
      <c r="H32" s="672"/>
      <c r="I32" s="672"/>
      <c r="J32" s="672"/>
      <c r="K32" s="673"/>
      <c r="L32" s="673"/>
      <c r="M32" s="673"/>
      <c r="N32" s="673"/>
    </row>
    <row r="33" spans="2:14" ht="11.25" customHeight="1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</row>
    <row r="34" spans="2:14" ht="15.75" x14ac:dyDescent="0.2">
      <c r="B34" s="358" t="s">
        <v>249</v>
      </c>
      <c r="C34" s="192"/>
      <c r="D34" s="197"/>
      <c r="E34" s="192"/>
      <c r="F34" s="192"/>
      <c r="G34" s="192"/>
      <c r="H34" s="192"/>
      <c r="I34" s="192"/>
      <c r="J34" s="192"/>
      <c r="K34" s="192"/>
      <c r="L34" s="192"/>
      <c r="M34" s="192"/>
      <c r="N34" s="192"/>
    </row>
    <row r="35" spans="2:14" ht="30.75" customHeight="1" x14ac:dyDescent="0.2">
      <c r="B35" s="667" t="s">
        <v>248</v>
      </c>
      <c r="C35" s="667"/>
      <c r="D35" s="667"/>
      <c r="E35" s="667"/>
      <c r="F35" s="667"/>
      <c r="G35" s="667"/>
      <c r="H35" s="667"/>
      <c r="I35" s="667"/>
      <c r="J35" s="667"/>
      <c r="K35" s="197"/>
      <c r="L35" s="197"/>
      <c r="M35" s="197"/>
      <c r="N35" s="197"/>
    </row>
    <row r="36" spans="2:14" ht="14.25" x14ac:dyDescent="0.2">
      <c r="B36" s="668" t="s">
        <v>247</v>
      </c>
      <c r="C36" s="668"/>
      <c r="D36" s="668"/>
      <c r="E36" s="668"/>
      <c r="F36" s="668"/>
      <c r="G36" s="668"/>
      <c r="H36" s="668"/>
      <c r="I36" s="668"/>
      <c r="J36" s="668"/>
      <c r="K36" s="673"/>
      <c r="L36" s="673"/>
      <c r="M36" s="673"/>
      <c r="N36" s="192"/>
    </row>
    <row r="37" spans="2:14" ht="14.25" x14ac:dyDescent="0.2">
      <c r="B37" s="668" t="s">
        <v>246</v>
      </c>
      <c r="C37" s="668"/>
      <c r="D37" s="668"/>
      <c r="E37" s="668"/>
      <c r="F37" s="668"/>
      <c r="G37" s="668"/>
      <c r="H37" s="668"/>
      <c r="I37" s="668"/>
      <c r="J37" s="668"/>
      <c r="K37" s="192"/>
      <c r="L37" s="192"/>
      <c r="M37" s="192"/>
      <c r="N37" s="192"/>
    </row>
    <row r="38" spans="2:14" ht="14.25" x14ac:dyDescent="0.2">
      <c r="B38" s="668" t="s">
        <v>245</v>
      </c>
      <c r="C38" s="668"/>
      <c r="D38" s="668"/>
      <c r="E38" s="668"/>
      <c r="F38" s="668"/>
      <c r="G38" s="668"/>
      <c r="H38" s="668"/>
      <c r="I38" s="668"/>
      <c r="J38" s="668"/>
      <c r="K38" s="192"/>
      <c r="L38" s="192"/>
      <c r="M38" s="192"/>
      <c r="N38" s="192"/>
    </row>
    <row r="39" spans="2:14" ht="14.25" x14ac:dyDescent="0.2">
      <c r="B39" s="668" t="s">
        <v>244</v>
      </c>
      <c r="C39" s="668"/>
      <c r="D39" s="668"/>
      <c r="E39" s="668"/>
      <c r="F39" s="668"/>
      <c r="G39" s="668"/>
      <c r="H39" s="668"/>
      <c r="I39" s="668"/>
      <c r="J39" s="668"/>
      <c r="K39" s="192"/>
      <c r="L39" s="192"/>
      <c r="M39" s="192"/>
      <c r="N39" s="192"/>
    </row>
    <row r="40" spans="2:14" ht="14.25" x14ac:dyDescent="0.2">
      <c r="B40" s="668" t="s">
        <v>243</v>
      </c>
      <c r="C40" s="668"/>
      <c r="D40" s="668"/>
      <c r="E40" s="668"/>
      <c r="F40" s="668"/>
      <c r="G40" s="668"/>
      <c r="H40" s="668"/>
      <c r="I40" s="668"/>
      <c r="J40" s="668"/>
      <c r="K40" s="192"/>
      <c r="L40" s="192"/>
      <c r="M40" s="192"/>
      <c r="N40" s="192"/>
    </row>
    <row r="41" spans="2:14" ht="29.25" customHeight="1" x14ac:dyDescent="0.2">
      <c r="B41" s="674" t="s">
        <v>242</v>
      </c>
      <c r="C41" s="674"/>
      <c r="D41" s="674"/>
      <c r="E41" s="674"/>
      <c r="F41" s="674"/>
      <c r="G41" s="674"/>
      <c r="H41" s="674"/>
      <c r="I41" s="674"/>
      <c r="J41" s="674"/>
      <c r="K41" s="673"/>
      <c r="L41" s="673"/>
      <c r="M41" s="673"/>
      <c r="N41" s="192"/>
    </row>
    <row r="42" spans="2:14" ht="17.25" customHeight="1" x14ac:dyDescent="0.2">
      <c r="B42" s="676" t="s">
        <v>241</v>
      </c>
      <c r="C42" s="672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2"/>
    </row>
    <row r="43" spans="2:14" ht="15.75" customHeight="1" x14ac:dyDescent="0.2">
      <c r="B43" s="471"/>
      <c r="C43" s="206"/>
      <c r="D43" s="206"/>
      <c r="E43" s="206"/>
      <c r="F43" s="206"/>
      <c r="G43" s="206"/>
      <c r="H43" s="206"/>
      <c r="I43" s="206"/>
      <c r="J43" s="206"/>
      <c r="K43" s="192"/>
      <c r="L43" s="192"/>
      <c r="M43" s="192"/>
      <c r="N43" s="192"/>
    </row>
    <row r="44" spans="2:14" ht="15.75" customHeight="1" x14ac:dyDescent="0.2">
      <c r="B44" s="471"/>
      <c r="C44" s="206"/>
      <c r="D44" s="206"/>
      <c r="E44" s="206"/>
      <c r="F44" s="206"/>
      <c r="G44" s="206"/>
      <c r="H44" s="206"/>
      <c r="I44" s="206"/>
      <c r="J44" s="206"/>
      <c r="K44" s="192"/>
      <c r="L44" s="192"/>
      <c r="M44" s="192"/>
      <c r="N44" s="192"/>
    </row>
    <row r="45" spans="2:14" ht="15.75" x14ac:dyDescent="0.2">
      <c r="B45" s="358" t="s">
        <v>240</v>
      </c>
      <c r="C45" s="203"/>
      <c r="D45" s="197"/>
      <c r="E45" s="192"/>
      <c r="F45" s="192"/>
      <c r="G45" s="192"/>
      <c r="H45" s="192"/>
      <c r="I45" s="192"/>
      <c r="J45" s="192"/>
      <c r="K45" s="192"/>
      <c r="L45" s="192"/>
      <c r="M45" s="192"/>
      <c r="N45" s="192"/>
    </row>
    <row r="46" spans="2:14" ht="65.25" customHeight="1" x14ac:dyDescent="0.2">
      <c r="B46" s="669" t="s">
        <v>610</v>
      </c>
      <c r="C46" s="669"/>
      <c r="D46" s="669"/>
      <c r="E46" s="669"/>
      <c r="F46" s="669"/>
      <c r="G46" s="669"/>
      <c r="H46" s="669"/>
      <c r="I46" s="669"/>
      <c r="J46" s="669"/>
      <c r="K46" s="672"/>
      <c r="L46" s="672"/>
      <c r="M46" s="672"/>
      <c r="N46" s="672"/>
    </row>
    <row r="47" spans="2:14" ht="15.75" customHeight="1" x14ac:dyDescent="0.2">
      <c r="B47" s="675"/>
      <c r="C47" s="675"/>
      <c r="D47" s="675"/>
      <c r="E47" s="675"/>
      <c r="F47" s="675"/>
      <c r="G47" s="675"/>
      <c r="H47" s="675"/>
      <c r="I47" s="675"/>
      <c r="J47" s="675"/>
      <c r="K47" s="192"/>
      <c r="L47" s="192"/>
      <c r="M47" s="192"/>
      <c r="N47" s="192"/>
    </row>
    <row r="48" spans="2:14" ht="15.75" x14ac:dyDescent="0.2">
      <c r="B48" s="358" t="s">
        <v>239</v>
      </c>
      <c r="C48" s="203"/>
      <c r="D48" s="197"/>
      <c r="E48" s="192"/>
      <c r="F48" s="192"/>
      <c r="G48" s="192"/>
      <c r="H48" s="192"/>
      <c r="I48" s="192"/>
      <c r="J48" s="192"/>
      <c r="K48" s="192"/>
      <c r="L48" s="192"/>
      <c r="M48" s="192"/>
      <c r="N48" s="192"/>
    </row>
    <row r="49" spans="2:14" ht="28.5" customHeight="1" x14ac:dyDescent="0.2">
      <c r="B49" s="669" t="s">
        <v>573</v>
      </c>
      <c r="C49" s="669"/>
      <c r="D49" s="669"/>
      <c r="E49" s="669"/>
      <c r="F49" s="669"/>
      <c r="G49" s="669"/>
      <c r="H49" s="669"/>
      <c r="I49" s="669"/>
      <c r="J49" s="669"/>
      <c r="K49" s="672"/>
      <c r="L49" s="672"/>
      <c r="M49" s="672"/>
      <c r="N49" s="672"/>
    </row>
    <row r="50" spans="2:14" x14ac:dyDescent="0.2">
      <c r="B50" s="472"/>
      <c r="C50" s="472"/>
      <c r="D50" s="472"/>
      <c r="E50" s="472"/>
      <c r="F50" s="472"/>
      <c r="G50" s="472"/>
      <c r="H50" s="472"/>
      <c r="I50" s="472"/>
      <c r="J50" s="472"/>
      <c r="K50" s="192"/>
      <c r="L50" s="192"/>
      <c r="M50" s="192"/>
      <c r="N50" s="192"/>
    </row>
    <row r="51" spans="2:14" ht="15.75" x14ac:dyDescent="0.2">
      <c r="B51" s="473" t="s">
        <v>238</v>
      </c>
      <c r="C51" s="192"/>
      <c r="D51" s="197"/>
      <c r="E51" s="192"/>
      <c r="F51" s="192"/>
      <c r="G51" s="192"/>
      <c r="H51" s="192"/>
      <c r="I51" s="192"/>
      <c r="J51" s="192"/>
      <c r="K51" s="192"/>
      <c r="L51" s="192"/>
      <c r="M51" s="192"/>
      <c r="N51" s="192"/>
    </row>
    <row r="52" spans="2:14" x14ac:dyDescent="0.2">
      <c r="B52" s="674" t="s">
        <v>237</v>
      </c>
      <c r="C52" s="674"/>
      <c r="D52" s="674"/>
      <c r="E52" s="674"/>
      <c r="F52" s="674"/>
      <c r="G52" s="674"/>
      <c r="H52" s="674"/>
      <c r="I52" s="674"/>
      <c r="J52" s="674"/>
      <c r="K52" s="192"/>
      <c r="L52" s="192"/>
      <c r="M52" s="192"/>
      <c r="N52" s="192"/>
    </row>
    <row r="53" spans="2:14" x14ac:dyDescent="0.2">
      <c r="B53" s="674"/>
      <c r="C53" s="674"/>
      <c r="D53" s="674"/>
      <c r="E53" s="674"/>
      <c r="F53" s="674"/>
      <c r="G53" s="674"/>
      <c r="H53" s="674"/>
      <c r="I53" s="674"/>
      <c r="J53" s="674"/>
      <c r="K53" s="192"/>
      <c r="L53" s="192"/>
      <c r="M53" s="192"/>
      <c r="N53" s="192"/>
    </row>
    <row r="54" spans="2:14" x14ac:dyDescent="0.2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</row>
    <row r="55" spans="2:14" x14ac:dyDescent="0.2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</row>
    <row r="56" spans="2:14" x14ac:dyDescent="0.2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</row>
    <row r="57" spans="2:14" x14ac:dyDescent="0.2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</row>
    <row r="58" spans="2:14" x14ac:dyDescent="0.2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</row>
    <row r="59" spans="2:14" x14ac:dyDescent="0.2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</row>
    <row r="60" spans="2:14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</row>
    <row r="61" spans="2:14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</row>
    <row r="62" spans="2:14" x14ac:dyDescent="0.2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</row>
    <row r="63" spans="2:14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</row>
    <row r="64" spans="2:14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</row>
    <row r="65" spans="2:14" x14ac:dyDescent="0.2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</row>
    <row r="66" spans="2:14" x14ac:dyDescent="0.2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</row>
    <row r="67" spans="2:14" x14ac:dyDescent="0.2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</row>
    <row r="68" spans="2:14" x14ac:dyDescent="0.2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</row>
    <row r="69" spans="2:14" x14ac:dyDescent="0.2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</row>
    <row r="70" spans="2:14" x14ac:dyDescent="0.2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</row>
    <row r="71" spans="2:14" x14ac:dyDescent="0.2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</row>
    <row r="72" spans="2:14" x14ac:dyDescent="0.2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</row>
    <row r="73" spans="2:14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</row>
    <row r="74" spans="2:14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</row>
    <row r="75" spans="2:14" x14ac:dyDescent="0.2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</row>
    <row r="76" spans="2:14" x14ac:dyDescent="0.2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</row>
    <row r="77" spans="2:14" x14ac:dyDescent="0.2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</row>
    <row r="78" spans="2:14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2:14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</row>
    <row r="80" spans="2:14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</row>
    <row r="81" spans="2:14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</row>
    <row r="82" spans="2:14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</row>
    <row r="83" spans="2:14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</row>
    <row r="84" spans="2:14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</row>
    <row r="85" spans="2:14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</row>
    <row r="86" spans="2:14" x14ac:dyDescent="0.2"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</row>
    <row r="87" spans="2:14" x14ac:dyDescent="0.2"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</row>
    <row r="88" spans="2:14" x14ac:dyDescent="0.2"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</row>
    <row r="89" spans="2:14" x14ac:dyDescent="0.2"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</row>
    <row r="90" spans="2:14" x14ac:dyDescent="0.2"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</row>
    <row r="91" spans="2:14" x14ac:dyDescent="0.2"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</row>
    <row r="92" spans="2:14" x14ac:dyDescent="0.2"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</row>
    <row r="93" spans="2:14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</row>
    <row r="94" spans="2:14" x14ac:dyDescent="0.2"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</row>
    <row r="95" spans="2:14" x14ac:dyDescent="0.2"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</row>
    <row r="96" spans="2:14" x14ac:dyDescent="0.2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</row>
    <row r="97" spans="2:14" x14ac:dyDescent="0.2"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</row>
    <row r="98" spans="2:14" x14ac:dyDescent="0.2"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</row>
    <row r="99" spans="2:14" x14ac:dyDescent="0.2"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</row>
    <row r="100" spans="2:14" x14ac:dyDescent="0.2"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</row>
    <row r="101" spans="2:14" x14ac:dyDescent="0.2"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</row>
    <row r="102" spans="2:14" x14ac:dyDescent="0.2"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</row>
    <row r="103" spans="2:14" x14ac:dyDescent="0.2"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</row>
    <row r="104" spans="2:14" x14ac:dyDescent="0.2"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</row>
    <row r="105" spans="2:14" x14ac:dyDescent="0.2"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</row>
    <row r="106" spans="2:14" x14ac:dyDescent="0.2"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</row>
    <row r="107" spans="2:14" x14ac:dyDescent="0.2"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</row>
    <row r="108" spans="2:14" x14ac:dyDescent="0.2"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</row>
    <row r="109" spans="2:14" x14ac:dyDescent="0.2"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</row>
    <row r="110" spans="2:14" x14ac:dyDescent="0.2"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</row>
    <row r="111" spans="2:14" x14ac:dyDescent="0.2"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</row>
    <row r="112" spans="2:14" x14ac:dyDescent="0.2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</row>
    <row r="113" spans="2:14" x14ac:dyDescent="0.2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</row>
    <row r="114" spans="2:14" x14ac:dyDescent="0.2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</row>
    <row r="115" spans="2:14" x14ac:dyDescent="0.2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</row>
    <row r="116" spans="2:14" x14ac:dyDescent="0.2"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</row>
    <row r="117" spans="2:14" x14ac:dyDescent="0.2"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</row>
    <row r="118" spans="2:14" x14ac:dyDescent="0.2"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</row>
    <row r="119" spans="2:14" x14ac:dyDescent="0.2"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</row>
    <row r="120" spans="2:14" x14ac:dyDescent="0.2"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</row>
    <row r="121" spans="2:14" x14ac:dyDescent="0.2"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</row>
    <row r="122" spans="2:14" x14ac:dyDescent="0.2"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</row>
    <row r="123" spans="2:14" x14ac:dyDescent="0.2"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</row>
    <row r="124" spans="2:14" x14ac:dyDescent="0.2"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</row>
    <row r="125" spans="2:14" x14ac:dyDescent="0.2"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</row>
    <row r="126" spans="2:14" x14ac:dyDescent="0.2"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</row>
    <row r="127" spans="2:14" x14ac:dyDescent="0.2"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</row>
    <row r="128" spans="2:14" x14ac:dyDescent="0.2"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</row>
    <row r="129" spans="2:14" x14ac:dyDescent="0.2"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</row>
    <row r="130" spans="2:14" x14ac:dyDescent="0.2"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</row>
    <row r="131" spans="2:14" x14ac:dyDescent="0.2"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</row>
    <row r="132" spans="2:14" x14ac:dyDescent="0.2"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</row>
    <row r="133" spans="2:14" x14ac:dyDescent="0.2"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</row>
    <row r="134" spans="2:14" x14ac:dyDescent="0.2"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</row>
    <row r="135" spans="2:14" x14ac:dyDescent="0.2"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</row>
    <row r="136" spans="2:14" x14ac:dyDescent="0.2"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</row>
    <row r="137" spans="2:14" x14ac:dyDescent="0.2"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</row>
    <row r="138" spans="2:14" x14ac:dyDescent="0.2"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</row>
    <row r="139" spans="2:14" x14ac:dyDescent="0.2"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</row>
    <row r="140" spans="2:14" x14ac:dyDescent="0.2"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</row>
    <row r="141" spans="2:14" x14ac:dyDescent="0.2"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</row>
    <row r="142" spans="2:14" x14ac:dyDescent="0.2"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</row>
    <row r="143" spans="2:14" x14ac:dyDescent="0.2"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</row>
    <row r="144" spans="2:14" x14ac:dyDescent="0.2"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</row>
    <row r="145" spans="2:14" x14ac:dyDescent="0.2"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</row>
    <row r="146" spans="2:14" x14ac:dyDescent="0.2"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</row>
    <row r="147" spans="2:14" x14ac:dyDescent="0.2"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</row>
    <row r="148" spans="2:14" x14ac:dyDescent="0.2"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</row>
    <row r="149" spans="2:14" x14ac:dyDescent="0.2"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</row>
    <row r="150" spans="2:14" x14ac:dyDescent="0.2"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</row>
    <row r="151" spans="2:14" x14ac:dyDescent="0.2"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</row>
    <row r="152" spans="2:14" x14ac:dyDescent="0.2"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</row>
    <row r="153" spans="2:14" x14ac:dyDescent="0.2"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</row>
    <row r="154" spans="2:14" x14ac:dyDescent="0.2"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</row>
    <row r="155" spans="2:14" x14ac:dyDescent="0.2"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</row>
    <row r="156" spans="2:14" x14ac:dyDescent="0.2"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</row>
    <row r="157" spans="2:14" x14ac:dyDescent="0.2"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</row>
    <row r="158" spans="2:14" x14ac:dyDescent="0.2"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</row>
    <row r="159" spans="2:14" x14ac:dyDescent="0.2"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</row>
    <row r="160" spans="2:14" x14ac:dyDescent="0.2"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</row>
    <row r="161" spans="2:14" x14ac:dyDescent="0.2"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</row>
    <row r="162" spans="2:14" x14ac:dyDescent="0.2"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</row>
    <row r="163" spans="2:14" x14ac:dyDescent="0.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</row>
    <row r="164" spans="2:14" x14ac:dyDescent="0.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</row>
    <row r="165" spans="2:14" x14ac:dyDescent="0.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</row>
    <row r="166" spans="2:14" x14ac:dyDescent="0.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</row>
    <row r="167" spans="2:14" x14ac:dyDescent="0.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</row>
    <row r="168" spans="2:14" x14ac:dyDescent="0.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</row>
    <row r="169" spans="2:14" x14ac:dyDescent="0.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</row>
    <row r="170" spans="2:14" x14ac:dyDescent="0.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</row>
    <row r="171" spans="2:14" x14ac:dyDescent="0.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</row>
    <row r="172" spans="2:14" x14ac:dyDescent="0.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</row>
    <row r="173" spans="2:14" x14ac:dyDescent="0.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</row>
    <row r="174" spans="2:14" x14ac:dyDescent="0.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</row>
    <row r="175" spans="2:14" x14ac:dyDescent="0.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</row>
    <row r="176" spans="2:14" x14ac:dyDescent="0.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</row>
    <row r="177" spans="2:14" x14ac:dyDescent="0.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</row>
    <row r="178" spans="2:14" x14ac:dyDescent="0.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</row>
    <row r="179" spans="2:14" x14ac:dyDescent="0.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</row>
    <row r="180" spans="2:14" x14ac:dyDescent="0.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</row>
    <row r="181" spans="2:14" x14ac:dyDescent="0.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</row>
    <row r="182" spans="2:14" x14ac:dyDescent="0.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</row>
    <row r="183" spans="2:14" x14ac:dyDescent="0.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</row>
    <row r="184" spans="2:14" x14ac:dyDescent="0.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</row>
    <row r="185" spans="2:14" x14ac:dyDescent="0.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</row>
    <row r="186" spans="2:14" x14ac:dyDescent="0.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</row>
    <row r="187" spans="2:14" x14ac:dyDescent="0.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</row>
    <row r="188" spans="2:14" x14ac:dyDescent="0.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</row>
    <row r="189" spans="2:14" x14ac:dyDescent="0.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</row>
    <row r="190" spans="2:14" x14ac:dyDescent="0.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</row>
    <row r="191" spans="2:14" x14ac:dyDescent="0.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</row>
    <row r="192" spans="2:14" x14ac:dyDescent="0.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</row>
    <row r="193" spans="2:14" x14ac:dyDescent="0.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</row>
    <row r="194" spans="2:14" x14ac:dyDescent="0.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</row>
    <row r="195" spans="2:14" x14ac:dyDescent="0.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</row>
    <row r="196" spans="2:14" x14ac:dyDescent="0.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</row>
    <row r="197" spans="2:14" x14ac:dyDescent="0.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</row>
    <row r="198" spans="2:14" x14ac:dyDescent="0.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</row>
    <row r="199" spans="2:14" x14ac:dyDescent="0.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</row>
    <row r="200" spans="2:14" x14ac:dyDescent="0.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</row>
    <row r="201" spans="2:14" x14ac:dyDescent="0.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</row>
    <row r="202" spans="2:14" x14ac:dyDescent="0.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</row>
    <row r="203" spans="2:14" x14ac:dyDescent="0.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</row>
    <row r="204" spans="2:14" x14ac:dyDescent="0.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</row>
    <row r="205" spans="2:14" x14ac:dyDescent="0.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</row>
    <row r="206" spans="2:14" x14ac:dyDescent="0.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</row>
    <row r="207" spans="2:14" x14ac:dyDescent="0.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</row>
    <row r="208" spans="2:14" x14ac:dyDescent="0.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</row>
    <row r="209" spans="2:14" x14ac:dyDescent="0.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</row>
    <row r="210" spans="2:14" x14ac:dyDescent="0.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</row>
    <row r="211" spans="2:14" x14ac:dyDescent="0.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</row>
    <row r="212" spans="2:14" x14ac:dyDescent="0.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</row>
    <row r="213" spans="2:14" x14ac:dyDescent="0.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</row>
    <row r="214" spans="2:14" x14ac:dyDescent="0.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</row>
    <row r="215" spans="2:14" x14ac:dyDescent="0.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</row>
    <row r="216" spans="2:14" x14ac:dyDescent="0.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</row>
    <row r="217" spans="2:14" x14ac:dyDescent="0.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</row>
    <row r="218" spans="2:14" x14ac:dyDescent="0.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</row>
    <row r="219" spans="2:14" x14ac:dyDescent="0.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</row>
    <row r="220" spans="2:14" x14ac:dyDescent="0.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</row>
    <row r="221" spans="2:14" x14ac:dyDescent="0.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</row>
    <row r="222" spans="2:14" x14ac:dyDescent="0.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</row>
    <row r="223" spans="2:14" x14ac:dyDescent="0.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</row>
    <row r="224" spans="2:14" x14ac:dyDescent="0.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</row>
    <row r="225" spans="2:14" x14ac:dyDescent="0.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</row>
    <row r="226" spans="2:14" x14ac:dyDescent="0.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</row>
    <row r="227" spans="2:14" x14ac:dyDescent="0.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</row>
    <row r="228" spans="2:14" x14ac:dyDescent="0.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</row>
    <row r="229" spans="2:14" x14ac:dyDescent="0.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</row>
    <row r="230" spans="2:14" x14ac:dyDescent="0.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</row>
    <row r="231" spans="2:14" x14ac:dyDescent="0.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</row>
    <row r="232" spans="2:14" x14ac:dyDescent="0.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</row>
    <row r="233" spans="2:14" x14ac:dyDescent="0.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</row>
    <row r="234" spans="2:14" x14ac:dyDescent="0.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</row>
    <row r="235" spans="2:14" x14ac:dyDescent="0.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</row>
    <row r="236" spans="2:14" x14ac:dyDescent="0.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</row>
    <row r="237" spans="2:14" x14ac:dyDescent="0.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</row>
    <row r="238" spans="2:14" x14ac:dyDescent="0.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</row>
    <row r="239" spans="2:14" x14ac:dyDescent="0.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</row>
    <row r="240" spans="2:14" x14ac:dyDescent="0.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</row>
    <row r="241" spans="2:14" x14ac:dyDescent="0.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</row>
    <row r="242" spans="2:14" x14ac:dyDescent="0.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</row>
    <row r="243" spans="2:14" x14ac:dyDescent="0.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</row>
    <row r="244" spans="2:14" x14ac:dyDescent="0.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</row>
    <row r="245" spans="2:14" x14ac:dyDescent="0.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</row>
    <row r="246" spans="2:14" x14ac:dyDescent="0.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</row>
    <row r="247" spans="2:14" x14ac:dyDescent="0.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</row>
    <row r="248" spans="2:14" x14ac:dyDescent="0.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</row>
    <row r="249" spans="2:14" x14ac:dyDescent="0.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</row>
    <row r="250" spans="2:14" x14ac:dyDescent="0.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</row>
    <row r="251" spans="2:14" x14ac:dyDescent="0.2"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</row>
    <row r="252" spans="2:14" x14ac:dyDescent="0.2"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</row>
    <row r="253" spans="2:14" x14ac:dyDescent="0.2"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</row>
    <row r="254" spans="2:14" x14ac:dyDescent="0.2"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</row>
    <row r="255" spans="2:14" x14ac:dyDescent="0.2"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</row>
    <row r="256" spans="2:14" x14ac:dyDescent="0.2"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</row>
    <row r="257" spans="2:14" x14ac:dyDescent="0.2"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</row>
    <row r="258" spans="2:14" x14ac:dyDescent="0.2"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</row>
    <row r="259" spans="2:14" x14ac:dyDescent="0.2"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</row>
    <row r="260" spans="2:14" x14ac:dyDescent="0.2"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</row>
    <row r="261" spans="2:14" x14ac:dyDescent="0.2"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</row>
    <row r="262" spans="2:14" x14ac:dyDescent="0.2"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</row>
    <row r="263" spans="2:14" x14ac:dyDescent="0.2"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</row>
    <row r="264" spans="2:14" x14ac:dyDescent="0.2"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</row>
    <row r="265" spans="2:14" x14ac:dyDescent="0.2"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</row>
    <row r="266" spans="2:14" x14ac:dyDescent="0.2"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</row>
    <row r="267" spans="2:14" x14ac:dyDescent="0.2"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</row>
    <row r="268" spans="2:14" x14ac:dyDescent="0.2"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</row>
    <row r="269" spans="2:14" x14ac:dyDescent="0.2"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</row>
    <row r="270" spans="2:14" x14ac:dyDescent="0.2"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</row>
    <row r="271" spans="2:14" x14ac:dyDescent="0.2"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</row>
    <row r="272" spans="2:14" x14ac:dyDescent="0.2"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</row>
    <row r="273" spans="2:14" x14ac:dyDescent="0.2"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</row>
    <row r="274" spans="2:14" x14ac:dyDescent="0.2"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</row>
    <row r="275" spans="2:14" x14ac:dyDescent="0.2"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</row>
    <row r="276" spans="2:14" x14ac:dyDescent="0.2"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</row>
    <row r="277" spans="2:14" x14ac:dyDescent="0.2"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</row>
    <row r="278" spans="2:14" x14ac:dyDescent="0.2"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</row>
    <row r="279" spans="2:14" x14ac:dyDescent="0.2"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</row>
    <row r="280" spans="2:14" x14ac:dyDescent="0.2"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</row>
    <row r="281" spans="2:14" x14ac:dyDescent="0.2"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</row>
    <row r="282" spans="2:14" x14ac:dyDescent="0.2"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</row>
    <row r="283" spans="2:14" x14ac:dyDescent="0.2"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</row>
    <row r="284" spans="2:14" x14ac:dyDescent="0.2"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</row>
    <row r="285" spans="2:14" x14ac:dyDescent="0.2"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</row>
    <row r="286" spans="2:14" x14ac:dyDescent="0.2"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</row>
    <row r="287" spans="2:14" x14ac:dyDescent="0.2"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</row>
    <row r="288" spans="2:14" x14ac:dyDescent="0.2"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</row>
    <row r="289" spans="2:14" x14ac:dyDescent="0.2"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</row>
    <row r="290" spans="2:14" x14ac:dyDescent="0.2"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</row>
    <row r="291" spans="2:14" x14ac:dyDescent="0.2"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</row>
    <row r="292" spans="2:14" x14ac:dyDescent="0.2"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</row>
    <row r="293" spans="2:14" x14ac:dyDescent="0.2">
      <c r="B293" s="19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</row>
    <row r="294" spans="2:14" x14ac:dyDescent="0.2"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</row>
    <row r="295" spans="2:14" x14ac:dyDescent="0.2">
      <c r="B295" s="19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</row>
    <row r="296" spans="2:14" x14ac:dyDescent="0.2"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</row>
    <row r="297" spans="2:14" x14ac:dyDescent="0.2"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</row>
    <row r="298" spans="2:14" x14ac:dyDescent="0.2"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</row>
    <row r="299" spans="2:14" x14ac:dyDescent="0.2">
      <c r="B299" s="19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</row>
    <row r="300" spans="2:14" x14ac:dyDescent="0.2"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</row>
    <row r="301" spans="2:14" x14ac:dyDescent="0.2">
      <c r="B301" s="19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</row>
    <row r="302" spans="2:14" x14ac:dyDescent="0.2">
      <c r="B302" s="19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</row>
    <row r="303" spans="2:14" x14ac:dyDescent="0.2"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</row>
    <row r="304" spans="2:14" x14ac:dyDescent="0.2"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</row>
    <row r="305" spans="2:14" x14ac:dyDescent="0.2"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</row>
    <row r="306" spans="2:14" x14ac:dyDescent="0.2">
      <c r="B306" s="19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</row>
    <row r="307" spans="2:14" x14ac:dyDescent="0.2"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</row>
    <row r="308" spans="2:14" x14ac:dyDescent="0.2"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</row>
    <row r="309" spans="2:14" x14ac:dyDescent="0.2"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</row>
    <row r="310" spans="2:14" x14ac:dyDescent="0.2"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</row>
    <row r="311" spans="2:14" x14ac:dyDescent="0.2"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</row>
    <row r="312" spans="2:14" x14ac:dyDescent="0.2"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</row>
  </sheetData>
  <sheetProtection selectLockedCells="1"/>
  <mergeCells count="34">
    <mergeCell ref="B52:J53"/>
    <mergeCell ref="B38:J38"/>
    <mergeCell ref="B39:J39"/>
    <mergeCell ref="B40:J40"/>
    <mergeCell ref="B47:J47"/>
    <mergeCell ref="B41:M41"/>
    <mergeCell ref="B42:N42"/>
    <mergeCell ref="B46:N46"/>
    <mergeCell ref="B49:N49"/>
    <mergeCell ref="B35:J35"/>
    <mergeCell ref="B37:J37"/>
    <mergeCell ref="B25:J25"/>
    <mergeCell ref="C26:D26"/>
    <mergeCell ref="C27:D27"/>
    <mergeCell ref="C28:D28"/>
    <mergeCell ref="B32:N32"/>
    <mergeCell ref="B36:M36"/>
    <mergeCell ref="C6:E6"/>
    <mergeCell ref="F6:H6"/>
    <mergeCell ref="I6:K6"/>
    <mergeCell ref="L6:N6"/>
    <mergeCell ref="H1:H2"/>
    <mergeCell ref="I1:I2"/>
    <mergeCell ref="J1:J2"/>
    <mergeCell ref="K1:K2"/>
    <mergeCell ref="D7:E7"/>
    <mergeCell ref="G7:H7"/>
    <mergeCell ref="J7:K7"/>
    <mergeCell ref="M7:N7"/>
    <mergeCell ref="B7:B8"/>
    <mergeCell ref="C7:C8"/>
    <mergeCell ref="F7:F8"/>
    <mergeCell ref="I7:I8"/>
    <mergeCell ref="L7:L8"/>
  </mergeCells>
  <pageMargins left="0.70866141732283472" right="0.70866141732283472" top="0.78740157480314965" bottom="0.78740157480314965" header="0.31496062992125984" footer="0.31496062992125984"/>
  <pageSetup paperSize="9" scale="68" firstPageNumber="76" fitToHeight="9999" orientation="landscape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A158"/>
  <sheetViews>
    <sheetView showGridLines="0" zoomScaleNormal="100" workbookViewId="0">
      <selection activeCell="K2" sqref="K2"/>
    </sheetView>
  </sheetViews>
  <sheetFormatPr defaultRowHeight="12.75" x14ac:dyDescent="0.2"/>
  <cols>
    <col min="1" max="1" width="2.7109375" style="480" customWidth="1"/>
    <col min="2" max="2" width="14.7109375" style="480" customWidth="1"/>
    <col min="3" max="3" width="5.5703125" style="480" customWidth="1"/>
    <col min="4" max="4" width="10.7109375" style="480" hidden="1" customWidth="1"/>
    <col min="5" max="5" width="57.5703125" style="480" customWidth="1"/>
    <col min="6" max="6" width="13.85546875" style="479" customWidth="1"/>
    <col min="7" max="10" width="9.7109375" style="479" customWidth="1"/>
    <col min="11" max="11" width="12.7109375" style="479" customWidth="1"/>
    <col min="12" max="15" width="9.7109375" style="479" customWidth="1"/>
    <col min="16" max="16" width="12.7109375" style="594" customWidth="1"/>
    <col min="17" max="20" width="9.7109375" style="594" customWidth="1"/>
    <col min="21" max="21" width="12.7109375" style="479" hidden="1" customWidth="1"/>
    <col min="22" max="25" width="9.7109375" style="479" hidden="1" customWidth="1"/>
    <col min="26" max="27" width="9.140625" style="479"/>
    <col min="28" max="16384" width="9.140625" style="480"/>
  </cols>
  <sheetData>
    <row r="2" spans="2:25" ht="21.75" x14ac:dyDescent="0.3">
      <c r="B2" s="474" t="s">
        <v>191</v>
      </c>
      <c r="C2" s="475"/>
      <c r="D2" s="475"/>
      <c r="E2" s="475"/>
      <c r="F2" s="476"/>
      <c r="G2" s="476"/>
      <c r="H2" s="476"/>
      <c r="I2" s="476"/>
      <c r="J2" s="476"/>
      <c r="K2" s="477"/>
      <c r="L2" s="477"/>
      <c r="M2" s="477"/>
      <c r="N2" s="477"/>
      <c r="O2" s="477"/>
      <c r="P2" s="558"/>
      <c r="Q2" s="558"/>
      <c r="R2" s="558"/>
      <c r="S2" s="558"/>
      <c r="T2" s="558" t="s">
        <v>260</v>
      </c>
      <c r="U2" s="477"/>
      <c r="V2" s="477"/>
      <c r="W2" s="478" t="s">
        <v>374</v>
      </c>
    </row>
    <row r="3" spans="2:25" ht="15.75" x14ac:dyDescent="0.25">
      <c r="B3" s="481" t="s">
        <v>2</v>
      </c>
      <c r="C3" s="481" t="s">
        <v>373</v>
      </c>
      <c r="D3" s="482"/>
      <c r="E3" s="483"/>
      <c r="F3" s="484"/>
      <c r="G3" s="484"/>
      <c r="H3" s="484"/>
      <c r="I3" s="484"/>
      <c r="J3" s="484"/>
      <c r="K3" s="485"/>
      <c r="L3" s="485"/>
      <c r="M3" s="485"/>
      <c r="N3" s="485"/>
      <c r="O3" s="485"/>
      <c r="P3" s="559"/>
      <c r="Q3" s="559"/>
      <c r="R3" s="559"/>
      <c r="S3" s="559"/>
      <c r="T3" s="559"/>
      <c r="U3" s="485"/>
      <c r="V3" s="485"/>
      <c r="W3" s="485"/>
      <c r="X3" s="485"/>
      <c r="Y3" s="485"/>
    </row>
    <row r="4" spans="2:25" ht="15.75" x14ac:dyDescent="0.25">
      <c r="B4" s="482"/>
      <c r="C4" s="481" t="s">
        <v>4</v>
      </c>
      <c r="D4" s="482"/>
      <c r="E4" s="483"/>
      <c r="F4" s="484"/>
      <c r="G4" s="484"/>
      <c r="H4" s="484"/>
      <c r="I4" s="484"/>
      <c r="J4" s="484"/>
      <c r="K4" s="485"/>
      <c r="L4" s="485"/>
      <c r="M4" s="485"/>
      <c r="N4" s="485"/>
      <c r="O4" s="485"/>
      <c r="P4" s="559"/>
      <c r="Q4" s="559"/>
      <c r="R4" s="559"/>
      <c r="S4" s="559"/>
      <c r="T4" s="559"/>
      <c r="U4" s="485"/>
      <c r="V4" s="485"/>
      <c r="W4" s="485"/>
      <c r="X4" s="485"/>
      <c r="Y4" s="485"/>
    </row>
    <row r="6" spans="2:25" ht="18" x14ac:dyDescent="0.25">
      <c r="B6" s="486" t="s">
        <v>372</v>
      </c>
      <c r="C6" s="487"/>
      <c r="D6" s="487"/>
      <c r="E6" s="487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560"/>
      <c r="Q6" s="560"/>
      <c r="R6" s="560"/>
      <c r="S6" s="560"/>
      <c r="T6" s="560"/>
      <c r="U6" s="488"/>
      <c r="V6" s="488"/>
      <c r="W6" s="488"/>
      <c r="X6" s="488"/>
      <c r="Y6" s="488"/>
    </row>
    <row r="8" spans="2:25" ht="13.5" thickBot="1" x14ac:dyDescent="0.25">
      <c r="B8" s="489"/>
      <c r="C8" s="489"/>
      <c r="D8" s="489"/>
      <c r="E8" s="4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561"/>
      <c r="Q8" s="561"/>
      <c r="R8" s="561"/>
      <c r="S8" s="561"/>
      <c r="T8" s="561" t="s">
        <v>5</v>
      </c>
      <c r="U8" s="490"/>
      <c r="V8" s="490"/>
      <c r="W8" s="490"/>
      <c r="X8" s="490"/>
    </row>
    <row r="9" spans="2:25" x14ac:dyDescent="0.2">
      <c r="B9" s="407"/>
      <c r="C9" s="491"/>
      <c r="D9" s="407"/>
      <c r="E9" s="407"/>
      <c r="F9" s="679" t="s">
        <v>6</v>
      </c>
      <c r="G9" s="680"/>
      <c r="H9" s="680"/>
      <c r="I9" s="680"/>
      <c r="J9" s="681"/>
      <c r="K9" s="679" t="s">
        <v>81</v>
      </c>
      <c r="L9" s="680"/>
      <c r="M9" s="680"/>
      <c r="N9" s="680"/>
      <c r="O9" s="680"/>
      <c r="P9" s="682" t="s">
        <v>7</v>
      </c>
      <c r="Q9" s="683"/>
      <c r="R9" s="683"/>
      <c r="S9" s="683"/>
      <c r="T9" s="684"/>
      <c r="U9" s="679" t="s">
        <v>8</v>
      </c>
      <c r="V9" s="680"/>
      <c r="W9" s="680"/>
      <c r="X9" s="680"/>
      <c r="Y9" s="681"/>
    </row>
    <row r="10" spans="2:25" ht="18" customHeight="1" x14ac:dyDescent="0.2">
      <c r="B10" s="685" t="s">
        <v>9</v>
      </c>
      <c r="C10" s="686"/>
      <c r="D10" s="492" t="s">
        <v>10</v>
      </c>
      <c r="E10" s="493" t="s">
        <v>11</v>
      </c>
      <c r="F10" s="494"/>
      <c r="G10" s="495" t="s">
        <v>12</v>
      </c>
      <c r="H10" s="494"/>
      <c r="I10" s="494"/>
      <c r="J10" s="494"/>
      <c r="K10" s="496"/>
      <c r="L10" s="495" t="s">
        <v>12</v>
      </c>
      <c r="M10" s="494"/>
      <c r="N10" s="494"/>
      <c r="O10" s="494"/>
      <c r="P10" s="562"/>
      <c r="Q10" s="563" t="s">
        <v>12</v>
      </c>
      <c r="R10" s="564"/>
      <c r="S10" s="564"/>
      <c r="T10" s="565"/>
      <c r="U10" s="496"/>
      <c r="V10" s="495" t="s">
        <v>12</v>
      </c>
      <c r="W10" s="494"/>
      <c r="X10" s="494"/>
      <c r="Y10" s="497"/>
    </row>
    <row r="11" spans="2:25" ht="48" customHeight="1" x14ac:dyDescent="0.2">
      <c r="B11" s="498"/>
      <c r="C11" s="499"/>
      <c r="D11" s="498"/>
      <c r="E11" s="498"/>
      <c r="F11" s="500" t="s">
        <v>13</v>
      </c>
      <c r="G11" s="501" t="s">
        <v>14</v>
      </c>
      <c r="H11" s="501" t="s">
        <v>15</v>
      </c>
      <c r="I11" s="501" t="s">
        <v>16</v>
      </c>
      <c r="J11" s="501" t="s">
        <v>17</v>
      </c>
      <c r="K11" s="500" t="s">
        <v>13</v>
      </c>
      <c r="L11" s="501" t="s">
        <v>14</v>
      </c>
      <c r="M11" s="501" t="s">
        <v>15</v>
      </c>
      <c r="N11" s="501" t="s">
        <v>16</v>
      </c>
      <c r="O11" s="501" t="s">
        <v>17</v>
      </c>
      <c r="P11" s="566" t="s">
        <v>13</v>
      </c>
      <c r="Q11" s="567" t="s">
        <v>14</v>
      </c>
      <c r="R11" s="567" t="s">
        <v>15</v>
      </c>
      <c r="S11" s="567" t="s">
        <v>16</v>
      </c>
      <c r="T11" s="568" t="s">
        <v>17</v>
      </c>
      <c r="U11" s="500" t="s">
        <v>13</v>
      </c>
      <c r="V11" s="501" t="s">
        <v>14</v>
      </c>
      <c r="W11" s="501" t="s">
        <v>15</v>
      </c>
      <c r="X11" s="501" t="s">
        <v>16</v>
      </c>
      <c r="Y11" s="502" t="s">
        <v>17</v>
      </c>
    </row>
    <row r="12" spans="2:25" ht="13.5" thickBot="1" x14ac:dyDescent="0.25">
      <c r="B12" s="503" t="s">
        <v>18</v>
      </c>
      <c r="C12" s="504" t="s">
        <v>19</v>
      </c>
      <c r="D12" s="412"/>
      <c r="E12" s="412"/>
      <c r="F12" s="413"/>
      <c r="G12" s="414" t="s">
        <v>20</v>
      </c>
      <c r="H12" s="414" t="s">
        <v>21</v>
      </c>
      <c r="I12" s="414" t="s">
        <v>22</v>
      </c>
      <c r="J12" s="414" t="s">
        <v>23</v>
      </c>
      <c r="K12" s="413"/>
      <c r="L12" s="414" t="s">
        <v>20</v>
      </c>
      <c r="M12" s="414" t="s">
        <v>21</v>
      </c>
      <c r="N12" s="414" t="s">
        <v>22</v>
      </c>
      <c r="O12" s="414" t="s">
        <v>23</v>
      </c>
      <c r="P12" s="569"/>
      <c r="Q12" s="570" t="s">
        <v>20</v>
      </c>
      <c r="R12" s="570" t="s">
        <v>21</v>
      </c>
      <c r="S12" s="570" t="s">
        <v>22</v>
      </c>
      <c r="T12" s="571" t="s">
        <v>23</v>
      </c>
      <c r="U12" s="413"/>
      <c r="V12" s="414" t="s">
        <v>20</v>
      </c>
      <c r="W12" s="414" t="s">
        <v>21</v>
      </c>
      <c r="X12" s="414" t="s">
        <v>22</v>
      </c>
      <c r="Y12" s="415" t="s">
        <v>23</v>
      </c>
    </row>
    <row r="13" spans="2:25" ht="13.5" thickBot="1" x14ac:dyDescent="0.25">
      <c r="B13" s="505"/>
      <c r="C13" s="506"/>
      <c r="D13" s="505"/>
      <c r="E13" s="505"/>
      <c r="F13" s="507" t="s">
        <v>24</v>
      </c>
      <c r="G13" s="687" t="s">
        <v>24</v>
      </c>
      <c r="H13" s="688"/>
      <c r="I13" s="688"/>
      <c r="J13" s="689"/>
      <c r="K13" s="507" t="s">
        <v>24</v>
      </c>
      <c r="L13" s="687" t="s">
        <v>24</v>
      </c>
      <c r="M13" s="688"/>
      <c r="N13" s="688"/>
      <c r="O13" s="689"/>
      <c r="P13" s="572" t="s">
        <v>24</v>
      </c>
      <c r="Q13" s="690" t="s">
        <v>24</v>
      </c>
      <c r="R13" s="691"/>
      <c r="S13" s="691"/>
      <c r="T13" s="692"/>
      <c r="U13" s="507" t="s">
        <v>24</v>
      </c>
      <c r="V13" s="687" t="s">
        <v>24</v>
      </c>
      <c r="W13" s="688"/>
      <c r="X13" s="688"/>
      <c r="Y13" s="689"/>
    </row>
    <row r="14" spans="2:25" ht="15" thickBot="1" x14ac:dyDescent="0.25">
      <c r="B14" s="508" t="s">
        <v>370</v>
      </c>
      <c r="C14" s="509" t="s">
        <v>371</v>
      </c>
      <c r="D14" s="510" t="s">
        <v>262</v>
      </c>
      <c r="E14" s="511" t="s">
        <v>369</v>
      </c>
      <c r="F14" s="512">
        <f t="shared" ref="F14:F45" si="0">G14+H14+I14+J14</f>
        <v>1500</v>
      </c>
      <c r="G14" s="513">
        <v>1500</v>
      </c>
      <c r="H14" s="513">
        <v>0</v>
      </c>
      <c r="I14" s="513">
        <v>0</v>
      </c>
      <c r="J14" s="513">
        <v>0</v>
      </c>
      <c r="K14" s="512">
        <f t="shared" ref="K14:K45" si="1">L14+M14+N14+O14</f>
        <v>360</v>
      </c>
      <c r="L14" s="513">
        <v>360</v>
      </c>
      <c r="M14" s="513">
        <v>0</v>
      </c>
      <c r="N14" s="513">
        <v>0</v>
      </c>
      <c r="O14" s="513">
        <v>0</v>
      </c>
      <c r="P14" s="573">
        <f>Q14+R14+S14+T14</f>
        <v>1817</v>
      </c>
      <c r="Q14" s="574">
        <v>886</v>
      </c>
      <c r="R14" s="574">
        <v>0</v>
      </c>
      <c r="S14" s="574">
        <v>0</v>
      </c>
      <c r="T14" s="575">
        <v>931</v>
      </c>
      <c r="U14" s="512">
        <v>1817</v>
      </c>
      <c r="V14" s="513">
        <v>886</v>
      </c>
      <c r="W14" s="513">
        <v>0</v>
      </c>
      <c r="X14" s="513">
        <v>0</v>
      </c>
      <c r="Y14" s="514">
        <v>931</v>
      </c>
    </row>
    <row r="15" spans="2:25" ht="15.75" thickBot="1" x14ac:dyDescent="0.25">
      <c r="B15" s="515" t="s">
        <v>370</v>
      </c>
      <c r="C15" s="516"/>
      <c r="D15" s="517" t="s">
        <v>262</v>
      </c>
      <c r="E15" s="518" t="s">
        <v>369</v>
      </c>
      <c r="F15" s="519">
        <f t="shared" si="0"/>
        <v>1500</v>
      </c>
      <c r="G15" s="520">
        <f>G14</f>
        <v>1500</v>
      </c>
      <c r="H15" s="520">
        <f>H14</f>
        <v>0</v>
      </c>
      <c r="I15" s="520">
        <f>I14</f>
        <v>0</v>
      </c>
      <c r="J15" s="520">
        <f>J14</f>
        <v>0</v>
      </c>
      <c r="K15" s="519">
        <f t="shared" si="1"/>
        <v>360</v>
      </c>
      <c r="L15" s="520">
        <f>L14</f>
        <v>360</v>
      </c>
      <c r="M15" s="520">
        <f>M14</f>
        <v>0</v>
      </c>
      <c r="N15" s="520">
        <f>N14</f>
        <v>0</v>
      </c>
      <c r="O15" s="520">
        <f>O14</f>
        <v>0</v>
      </c>
      <c r="P15" s="576">
        <f t="shared" ref="P15:P45" si="2">Q15+R15+S15+T15</f>
        <v>1817</v>
      </c>
      <c r="Q15" s="577">
        <f>Q14</f>
        <v>886</v>
      </c>
      <c r="R15" s="577">
        <f>R14</f>
        <v>0</v>
      </c>
      <c r="S15" s="577">
        <f>S14</f>
        <v>0</v>
      </c>
      <c r="T15" s="578">
        <f>T14</f>
        <v>931</v>
      </c>
      <c r="U15" s="519">
        <v>1817</v>
      </c>
      <c r="V15" s="520">
        <v>886</v>
      </c>
      <c r="W15" s="520">
        <v>0</v>
      </c>
      <c r="X15" s="520">
        <v>0</v>
      </c>
      <c r="Y15" s="521">
        <v>931</v>
      </c>
    </row>
    <row r="16" spans="2:25" ht="15" thickBot="1" x14ac:dyDescent="0.25">
      <c r="B16" s="522" t="s">
        <v>368</v>
      </c>
      <c r="C16" s="523">
        <v>3111</v>
      </c>
      <c r="D16" s="524"/>
      <c r="E16" s="525" t="s">
        <v>367</v>
      </c>
      <c r="F16" s="526">
        <f t="shared" si="0"/>
        <v>0</v>
      </c>
      <c r="G16" s="527">
        <v>0</v>
      </c>
      <c r="H16" s="527">
        <v>0</v>
      </c>
      <c r="I16" s="527">
        <v>0</v>
      </c>
      <c r="J16" s="527">
        <v>0</v>
      </c>
      <c r="K16" s="526">
        <f t="shared" si="1"/>
        <v>0</v>
      </c>
      <c r="L16" s="527">
        <v>0</v>
      </c>
      <c r="M16" s="527">
        <v>0</v>
      </c>
      <c r="N16" s="527">
        <v>0</v>
      </c>
      <c r="O16" s="527">
        <v>0</v>
      </c>
      <c r="P16" s="579">
        <f t="shared" si="2"/>
        <v>0</v>
      </c>
      <c r="Q16" s="580">
        <v>0</v>
      </c>
      <c r="R16" s="580">
        <v>0</v>
      </c>
      <c r="S16" s="580">
        <v>0</v>
      </c>
      <c r="T16" s="581">
        <v>0</v>
      </c>
      <c r="U16" s="526">
        <v>0</v>
      </c>
      <c r="V16" s="527">
        <v>0</v>
      </c>
      <c r="W16" s="527">
        <v>0</v>
      </c>
      <c r="X16" s="527">
        <v>0</v>
      </c>
      <c r="Y16" s="528">
        <v>0</v>
      </c>
    </row>
    <row r="17" spans="2:25" ht="15" thickBot="1" x14ac:dyDescent="0.25">
      <c r="B17" s="522" t="s">
        <v>368</v>
      </c>
      <c r="C17" s="529">
        <v>3113</v>
      </c>
      <c r="D17" s="524"/>
      <c r="E17" s="525" t="s">
        <v>367</v>
      </c>
      <c r="F17" s="526">
        <f t="shared" si="0"/>
        <v>0</v>
      </c>
      <c r="G17" s="527">
        <v>0</v>
      </c>
      <c r="H17" s="527">
        <v>0</v>
      </c>
      <c r="I17" s="527">
        <v>0</v>
      </c>
      <c r="J17" s="527">
        <v>0</v>
      </c>
      <c r="K17" s="526">
        <f t="shared" si="1"/>
        <v>0</v>
      </c>
      <c r="L17" s="527">
        <v>0</v>
      </c>
      <c r="M17" s="527">
        <v>0</v>
      </c>
      <c r="N17" s="527">
        <v>0</v>
      </c>
      <c r="O17" s="527">
        <v>0</v>
      </c>
      <c r="P17" s="579">
        <f t="shared" si="2"/>
        <v>0</v>
      </c>
      <c r="Q17" s="580">
        <v>0</v>
      </c>
      <c r="R17" s="580">
        <v>0</v>
      </c>
      <c r="S17" s="580">
        <v>0</v>
      </c>
      <c r="T17" s="581">
        <v>0</v>
      </c>
      <c r="U17" s="526">
        <v>0</v>
      </c>
      <c r="V17" s="527">
        <v>0</v>
      </c>
      <c r="W17" s="527">
        <v>0</v>
      </c>
      <c r="X17" s="527">
        <v>0</v>
      </c>
      <c r="Y17" s="528">
        <v>0</v>
      </c>
    </row>
    <row r="18" spans="2:25" ht="15" thickBot="1" x14ac:dyDescent="0.25">
      <c r="B18" s="522" t="s">
        <v>368</v>
      </c>
      <c r="C18" s="529">
        <v>3141</v>
      </c>
      <c r="D18" s="524"/>
      <c r="E18" s="525" t="s">
        <v>367</v>
      </c>
      <c r="F18" s="526">
        <f t="shared" si="0"/>
        <v>0</v>
      </c>
      <c r="G18" s="527">
        <v>0</v>
      </c>
      <c r="H18" s="527">
        <v>0</v>
      </c>
      <c r="I18" s="527">
        <v>0</v>
      </c>
      <c r="J18" s="527">
        <v>0</v>
      </c>
      <c r="K18" s="526">
        <f t="shared" si="1"/>
        <v>0</v>
      </c>
      <c r="L18" s="527">
        <v>0</v>
      </c>
      <c r="M18" s="527">
        <v>0</v>
      </c>
      <c r="N18" s="527">
        <v>0</v>
      </c>
      <c r="O18" s="527">
        <v>0</v>
      </c>
      <c r="P18" s="579">
        <f t="shared" si="2"/>
        <v>0</v>
      </c>
      <c r="Q18" s="580">
        <v>0</v>
      </c>
      <c r="R18" s="580">
        <v>0</v>
      </c>
      <c r="S18" s="580">
        <v>0</v>
      </c>
      <c r="T18" s="581">
        <v>0</v>
      </c>
      <c r="U18" s="526">
        <v>0</v>
      </c>
      <c r="V18" s="527">
        <v>0</v>
      </c>
      <c r="W18" s="527">
        <v>0</v>
      </c>
      <c r="X18" s="527">
        <v>0</v>
      </c>
      <c r="Y18" s="528">
        <v>0</v>
      </c>
    </row>
    <row r="19" spans="2:25" ht="15" thickBot="1" x14ac:dyDescent="0.25">
      <c r="B19" s="522" t="s">
        <v>368</v>
      </c>
      <c r="C19" s="529">
        <v>3143</v>
      </c>
      <c r="D19" s="524"/>
      <c r="E19" s="525" t="s">
        <v>367</v>
      </c>
      <c r="F19" s="526">
        <f t="shared" si="0"/>
        <v>0</v>
      </c>
      <c r="G19" s="527">
        <v>0</v>
      </c>
      <c r="H19" s="527">
        <v>0</v>
      </c>
      <c r="I19" s="527">
        <v>0</v>
      </c>
      <c r="J19" s="527">
        <v>0</v>
      </c>
      <c r="K19" s="526">
        <f t="shared" si="1"/>
        <v>0</v>
      </c>
      <c r="L19" s="527">
        <v>0</v>
      </c>
      <c r="M19" s="527">
        <v>0</v>
      </c>
      <c r="N19" s="527">
        <v>0</v>
      </c>
      <c r="O19" s="527">
        <v>0</v>
      </c>
      <c r="P19" s="579">
        <f t="shared" si="2"/>
        <v>0</v>
      </c>
      <c r="Q19" s="580">
        <v>0</v>
      </c>
      <c r="R19" s="580">
        <v>0</v>
      </c>
      <c r="S19" s="580">
        <v>0</v>
      </c>
      <c r="T19" s="581">
        <v>0</v>
      </c>
      <c r="U19" s="526">
        <v>0</v>
      </c>
      <c r="V19" s="527">
        <v>0</v>
      </c>
      <c r="W19" s="527">
        <v>0</v>
      </c>
      <c r="X19" s="527">
        <v>0</v>
      </c>
      <c r="Y19" s="528">
        <v>0</v>
      </c>
    </row>
    <row r="20" spans="2:25" ht="15.75" thickBot="1" x14ac:dyDescent="0.25">
      <c r="B20" s="530" t="s">
        <v>368</v>
      </c>
      <c r="C20" s="529"/>
      <c r="D20" s="524"/>
      <c r="E20" s="524" t="s">
        <v>367</v>
      </c>
      <c r="F20" s="531">
        <f t="shared" si="0"/>
        <v>0</v>
      </c>
      <c r="G20" s="532">
        <f>G16+G17+G18+G19</f>
        <v>0</v>
      </c>
      <c r="H20" s="532">
        <f>H16+H17+H18+H19</f>
        <v>0</v>
      </c>
      <c r="I20" s="532">
        <f>I16+I17+I18+I19</f>
        <v>0</v>
      </c>
      <c r="J20" s="532">
        <f>J16+J17+J18+J19</f>
        <v>0</v>
      </c>
      <c r="K20" s="533">
        <f t="shared" si="1"/>
        <v>0</v>
      </c>
      <c r="L20" s="534">
        <f>L16+L17+L18+L19</f>
        <v>0</v>
      </c>
      <c r="M20" s="534">
        <f>M16+M17+M18+M19</f>
        <v>0</v>
      </c>
      <c r="N20" s="534">
        <f>N16+N17+N18+N19</f>
        <v>0</v>
      </c>
      <c r="O20" s="534">
        <f>O16+O17+O18+O19</f>
        <v>0</v>
      </c>
      <c r="P20" s="582">
        <f t="shared" si="2"/>
        <v>0</v>
      </c>
      <c r="Q20" s="583">
        <f>Q16+Q17+Q18+Q19</f>
        <v>0</v>
      </c>
      <c r="R20" s="583">
        <f>R16+R17+R18+R19</f>
        <v>0</v>
      </c>
      <c r="S20" s="583">
        <f>S16+S17+S18+S19</f>
        <v>0</v>
      </c>
      <c r="T20" s="584">
        <f>T16+T17+T18+T19</f>
        <v>0</v>
      </c>
      <c r="U20" s="535">
        <v>0</v>
      </c>
      <c r="V20" s="534">
        <v>0</v>
      </c>
      <c r="W20" s="534">
        <v>0</v>
      </c>
      <c r="X20" s="534">
        <v>0</v>
      </c>
      <c r="Y20" s="536">
        <v>0</v>
      </c>
    </row>
    <row r="21" spans="2:25" ht="15" thickBot="1" x14ac:dyDescent="0.25">
      <c r="B21" s="508" t="s">
        <v>366</v>
      </c>
      <c r="C21" s="509" t="s">
        <v>362</v>
      </c>
      <c r="D21" s="510" t="s">
        <v>262</v>
      </c>
      <c r="E21" s="511" t="s">
        <v>365</v>
      </c>
      <c r="F21" s="512">
        <f t="shared" si="0"/>
        <v>415</v>
      </c>
      <c r="G21" s="513">
        <v>370</v>
      </c>
      <c r="H21" s="513">
        <v>0</v>
      </c>
      <c r="I21" s="513">
        <v>0</v>
      </c>
      <c r="J21" s="513">
        <v>45</v>
      </c>
      <c r="K21" s="512">
        <f t="shared" si="1"/>
        <v>415</v>
      </c>
      <c r="L21" s="513">
        <v>370</v>
      </c>
      <c r="M21" s="513">
        <v>0</v>
      </c>
      <c r="N21" s="513">
        <v>0</v>
      </c>
      <c r="O21" s="513">
        <v>45</v>
      </c>
      <c r="P21" s="573">
        <f t="shared" si="2"/>
        <v>459</v>
      </c>
      <c r="Q21" s="574">
        <v>391</v>
      </c>
      <c r="R21" s="574">
        <v>0</v>
      </c>
      <c r="S21" s="574">
        <v>0</v>
      </c>
      <c r="T21" s="575">
        <v>68</v>
      </c>
      <c r="U21" s="512">
        <v>46</v>
      </c>
      <c r="V21" s="513">
        <v>23</v>
      </c>
      <c r="W21" s="513">
        <v>0</v>
      </c>
      <c r="X21" s="513">
        <v>0</v>
      </c>
      <c r="Y21" s="514">
        <v>23</v>
      </c>
    </row>
    <row r="22" spans="2:25" ht="15.75" thickBot="1" x14ac:dyDescent="0.25">
      <c r="B22" s="515" t="s">
        <v>366</v>
      </c>
      <c r="C22" s="516"/>
      <c r="D22" s="517" t="s">
        <v>262</v>
      </c>
      <c r="E22" s="518" t="s">
        <v>365</v>
      </c>
      <c r="F22" s="519">
        <f t="shared" si="0"/>
        <v>415</v>
      </c>
      <c r="G22" s="520">
        <f>G21</f>
        <v>370</v>
      </c>
      <c r="H22" s="520">
        <f>H21</f>
        <v>0</v>
      </c>
      <c r="I22" s="520">
        <f>I21</f>
        <v>0</v>
      </c>
      <c r="J22" s="520">
        <f>J21</f>
        <v>45</v>
      </c>
      <c r="K22" s="519">
        <f t="shared" si="1"/>
        <v>415</v>
      </c>
      <c r="L22" s="520">
        <f>L21</f>
        <v>370</v>
      </c>
      <c r="M22" s="520">
        <f>M21</f>
        <v>0</v>
      </c>
      <c r="N22" s="520">
        <f>N21</f>
        <v>0</v>
      </c>
      <c r="O22" s="520">
        <f>O21</f>
        <v>45</v>
      </c>
      <c r="P22" s="576">
        <f t="shared" si="2"/>
        <v>459</v>
      </c>
      <c r="Q22" s="585">
        <f>Q21</f>
        <v>391</v>
      </c>
      <c r="R22" s="585">
        <f>R21</f>
        <v>0</v>
      </c>
      <c r="S22" s="585">
        <f>S21</f>
        <v>0</v>
      </c>
      <c r="T22" s="586">
        <f>T21</f>
        <v>68</v>
      </c>
      <c r="U22" s="519">
        <v>46</v>
      </c>
      <c r="V22" s="520">
        <v>23</v>
      </c>
      <c r="W22" s="520">
        <v>0</v>
      </c>
      <c r="X22" s="520">
        <v>0</v>
      </c>
      <c r="Y22" s="521">
        <v>23</v>
      </c>
    </row>
    <row r="23" spans="2:25" ht="15" thickBot="1" x14ac:dyDescent="0.25">
      <c r="B23" s="508" t="s">
        <v>364</v>
      </c>
      <c r="C23" s="509" t="s">
        <v>362</v>
      </c>
      <c r="D23" s="510" t="s">
        <v>262</v>
      </c>
      <c r="E23" s="511" t="s">
        <v>363</v>
      </c>
      <c r="F23" s="512">
        <f t="shared" si="0"/>
        <v>433</v>
      </c>
      <c r="G23" s="513">
        <v>428</v>
      </c>
      <c r="H23" s="513">
        <v>0</v>
      </c>
      <c r="I23" s="513">
        <v>0</v>
      </c>
      <c r="J23" s="513">
        <v>5</v>
      </c>
      <c r="K23" s="512">
        <f t="shared" si="1"/>
        <v>433</v>
      </c>
      <c r="L23" s="513">
        <v>428</v>
      </c>
      <c r="M23" s="513">
        <v>0</v>
      </c>
      <c r="N23" s="513">
        <v>0</v>
      </c>
      <c r="O23" s="513">
        <v>5</v>
      </c>
      <c r="P23" s="573">
        <f t="shared" si="2"/>
        <v>433</v>
      </c>
      <c r="Q23" s="574">
        <v>428</v>
      </c>
      <c r="R23" s="574">
        <v>0</v>
      </c>
      <c r="S23" s="574">
        <v>0</v>
      </c>
      <c r="T23" s="575">
        <v>5</v>
      </c>
      <c r="U23" s="512">
        <v>0</v>
      </c>
      <c r="V23" s="513">
        <v>0</v>
      </c>
      <c r="W23" s="513">
        <v>0</v>
      </c>
      <c r="X23" s="513">
        <v>0</v>
      </c>
      <c r="Y23" s="514">
        <v>0</v>
      </c>
    </row>
    <row r="24" spans="2:25" ht="15" thickBot="1" x14ac:dyDescent="0.25">
      <c r="B24" s="508" t="s">
        <v>364</v>
      </c>
      <c r="C24" s="509" t="s">
        <v>345</v>
      </c>
      <c r="D24" s="510" t="s">
        <v>262</v>
      </c>
      <c r="E24" s="511" t="s">
        <v>363</v>
      </c>
      <c r="F24" s="512">
        <f t="shared" si="0"/>
        <v>150</v>
      </c>
      <c r="G24" s="513">
        <v>150</v>
      </c>
      <c r="H24" s="513">
        <v>0</v>
      </c>
      <c r="I24" s="513">
        <v>0</v>
      </c>
      <c r="J24" s="513">
        <v>0</v>
      </c>
      <c r="K24" s="512">
        <f t="shared" si="1"/>
        <v>150</v>
      </c>
      <c r="L24" s="513">
        <v>150</v>
      </c>
      <c r="M24" s="513">
        <v>0</v>
      </c>
      <c r="N24" s="513">
        <v>0</v>
      </c>
      <c r="O24" s="513">
        <v>0</v>
      </c>
      <c r="P24" s="573">
        <f t="shared" si="2"/>
        <v>147</v>
      </c>
      <c r="Q24" s="574">
        <v>147</v>
      </c>
      <c r="R24" s="574">
        <v>0</v>
      </c>
      <c r="S24" s="574">
        <v>0</v>
      </c>
      <c r="T24" s="575">
        <v>0</v>
      </c>
      <c r="U24" s="512">
        <v>0</v>
      </c>
      <c r="V24" s="513">
        <v>0</v>
      </c>
      <c r="W24" s="513">
        <v>0</v>
      </c>
      <c r="X24" s="513">
        <v>0</v>
      </c>
      <c r="Y24" s="514">
        <v>0</v>
      </c>
    </row>
    <row r="25" spans="2:25" ht="15.75" thickBot="1" x14ac:dyDescent="0.25">
      <c r="B25" s="515" t="s">
        <v>364</v>
      </c>
      <c r="C25" s="516"/>
      <c r="D25" s="517" t="s">
        <v>262</v>
      </c>
      <c r="E25" s="518" t="s">
        <v>363</v>
      </c>
      <c r="F25" s="519">
        <f t="shared" si="0"/>
        <v>583</v>
      </c>
      <c r="G25" s="520">
        <f>G23+G24</f>
        <v>578</v>
      </c>
      <c r="H25" s="520">
        <f>H23+H24</f>
        <v>0</v>
      </c>
      <c r="I25" s="520">
        <f>I23+I24</f>
        <v>0</v>
      </c>
      <c r="J25" s="520">
        <f>J23+J24</f>
        <v>5</v>
      </c>
      <c r="K25" s="519">
        <f t="shared" si="1"/>
        <v>583</v>
      </c>
      <c r="L25" s="520">
        <f>L23+L24</f>
        <v>578</v>
      </c>
      <c r="M25" s="520">
        <f>M23+M24</f>
        <v>0</v>
      </c>
      <c r="N25" s="520">
        <f>N23+N24</f>
        <v>0</v>
      </c>
      <c r="O25" s="520">
        <f>O23+O24</f>
        <v>5</v>
      </c>
      <c r="P25" s="576">
        <f t="shared" si="2"/>
        <v>580</v>
      </c>
      <c r="Q25" s="577">
        <f>Q23+Q24</f>
        <v>575</v>
      </c>
      <c r="R25" s="577">
        <f>R23+R24</f>
        <v>0</v>
      </c>
      <c r="S25" s="577">
        <f>S23+S24</f>
        <v>0</v>
      </c>
      <c r="T25" s="578">
        <f>T23+T24</f>
        <v>5</v>
      </c>
      <c r="U25" s="519">
        <v>0</v>
      </c>
      <c r="V25" s="520">
        <v>0</v>
      </c>
      <c r="W25" s="520">
        <v>0</v>
      </c>
      <c r="X25" s="520">
        <v>0</v>
      </c>
      <c r="Y25" s="521">
        <v>0</v>
      </c>
    </row>
    <row r="26" spans="2:25" ht="15" thickBot="1" x14ac:dyDescent="0.25">
      <c r="B26" s="508" t="s">
        <v>361</v>
      </c>
      <c r="C26" s="509" t="s">
        <v>362</v>
      </c>
      <c r="D26" s="510" t="s">
        <v>262</v>
      </c>
      <c r="E26" s="511" t="s">
        <v>360</v>
      </c>
      <c r="F26" s="512">
        <f t="shared" si="0"/>
        <v>100</v>
      </c>
      <c r="G26" s="513">
        <v>100</v>
      </c>
      <c r="H26" s="513">
        <v>0</v>
      </c>
      <c r="I26" s="513">
        <v>0</v>
      </c>
      <c r="J26" s="513">
        <v>0</v>
      </c>
      <c r="K26" s="512">
        <f t="shared" si="1"/>
        <v>100</v>
      </c>
      <c r="L26" s="513">
        <v>100</v>
      </c>
      <c r="M26" s="513">
        <v>0</v>
      </c>
      <c r="N26" s="513">
        <v>0</v>
      </c>
      <c r="O26" s="513">
        <v>0</v>
      </c>
      <c r="P26" s="573">
        <f t="shared" si="2"/>
        <v>90</v>
      </c>
      <c r="Q26" s="574">
        <v>90</v>
      </c>
      <c r="R26" s="574">
        <v>0</v>
      </c>
      <c r="S26" s="574">
        <v>0</v>
      </c>
      <c r="T26" s="575">
        <v>0</v>
      </c>
      <c r="U26" s="512">
        <v>-10</v>
      </c>
      <c r="V26" s="513">
        <v>-10</v>
      </c>
      <c r="W26" s="513">
        <v>0</v>
      </c>
      <c r="X26" s="513">
        <v>0</v>
      </c>
      <c r="Y26" s="514">
        <v>0</v>
      </c>
    </row>
    <row r="27" spans="2:25" ht="15" thickBot="1" x14ac:dyDescent="0.25">
      <c r="B27" s="508" t="s">
        <v>361</v>
      </c>
      <c r="C27" s="509" t="s">
        <v>345</v>
      </c>
      <c r="D27" s="510" t="s">
        <v>262</v>
      </c>
      <c r="E27" s="511" t="s">
        <v>360</v>
      </c>
      <c r="F27" s="512">
        <f t="shared" si="0"/>
        <v>3208</v>
      </c>
      <c r="G27" s="513">
        <v>2149</v>
      </c>
      <c r="H27" s="513">
        <v>0</v>
      </c>
      <c r="I27" s="513">
        <v>0</v>
      </c>
      <c r="J27" s="513">
        <v>1059</v>
      </c>
      <c r="K27" s="512">
        <f t="shared" si="1"/>
        <v>3208</v>
      </c>
      <c r="L27" s="513">
        <v>2149</v>
      </c>
      <c r="M27" s="513">
        <v>0</v>
      </c>
      <c r="N27" s="513">
        <v>0</v>
      </c>
      <c r="O27" s="513">
        <v>1059</v>
      </c>
      <c r="P27" s="573">
        <f t="shared" si="2"/>
        <v>3203</v>
      </c>
      <c r="Q27" s="574">
        <v>2134</v>
      </c>
      <c r="R27" s="574">
        <v>0</v>
      </c>
      <c r="S27" s="574">
        <v>0</v>
      </c>
      <c r="T27" s="575">
        <v>1069</v>
      </c>
      <c r="U27" s="512">
        <v>10</v>
      </c>
      <c r="V27" s="513">
        <v>0</v>
      </c>
      <c r="W27" s="513">
        <v>0</v>
      </c>
      <c r="X27" s="513">
        <v>0</v>
      </c>
      <c r="Y27" s="514">
        <v>10</v>
      </c>
    </row>
    <row r="28" spans="2:25" ht="15" thickBot="1" x14ac:dyDescent="0.25">
      <c r="B28" s="508" t="s">
        <v>361</v>
      </c>
      <c r="C28" s="509" t="s">
        <v>267</v>
      </c>
      <c r="D28" s="510" t="s">
        <v>262</v>
      </c>
      <c r="E28" s="511" t="s">
        <v>360</v>
      </c>
      <c r="F28" s="512">
        <f t="shared" si="0"/>
        <v>350</v>
      </c>
      <c r="G28" s="513">
        <v>350</v>
      </c>
      <c r="H28" s="513">
        <v>0</v>
      </c>
      <c r="I28" s="513">
        <v>0</v>
      </c>
      <c r="J28" s="513">
        <v>0</v>
      </c>
      <c r="K28" s="512">
        <f t="shared" si="1"/>
        <v>350</v>
      </c>
      <c r="L28" s="513">
        <v>350</v>
      </c>
      <c r="M28" s="513">
        <v>0</v>
      </c>
      <c r="N28" s="513">
        <v>0</v>
      </c>
      <c r="O28" s="513">
        <v>0</v>
      </c>
      <c r="P28" s="573">
        <f t="shared" si="2"/>
        <v>350</v>
      </c>
      <c r="Q28" s="574">
        <v>350</v>
      </c>
      <c r="R28" s="574">
        <v>0</v>
      </c>
      <c r="S28" s="574">
        <v>0</v>
      </c>
      <c r="T28" s="575">
        <v>0</v>
      </c>
      <c r="U28" s="512">
        <v>0</v>
      </c>
      <c r="V28" s="513">
        <v>0</v>
      </c>
      <c r="W28" s="513">
        <v>0</v>
      </c>
      <c r="X28" s="513">
        <v>0</v>
      </c>
      <c r="Y28" s="514">
        <v>0</v>
      </c>
    </row>
    <row r="29" spans="2:25" ht="15" thickBot="1" x14ac:dyDescent="0.25">
      <c r="B29" s="508" t="s">
        <v>361</v>
      </c>
      <c r="C29" s="509" t="s">
        <v>354</v>
      </c>
      <c r="D29" s="510" t="s">
        <v>262</v>
      </c>
      <c r="E29" s="511" t="s">
        <v>360</v>
      </c>
      <c r="F29" s="512">
        <f t="shared" si="0"/>
        <v>400</v>
      </c>
      <c r="G29" s="513">
        <v>400</v>
      </c>
      <c r="H29" s="513">
        <v>0</v>
      </c>
      <c r="I29" s="513">
        <v>0</v>
      </c>
      <c r="J29" s="513">
        <v>0</v>
      </c>
      <c r="K29" s="512">
        <f t="shared" si="1"/>
        <v>400</v>
      </c>
      <c r="L29" s="513">
        <v>400</v>
      </c>
      <c r="M29" s="513">
        <v>0</v>
      </c>
      <c r="N29" s="513">
        <v>0</v>
      </c>
      <c r="O29" s="513">
        <v>0</v>
      </c>
      <c r="P29" s="573">
        <f t="shared" si="2"/>
        <v>400</v>
      </c>
      <c r="Q29" s="574">
        <v>400</v>
      </c>
      <c r="R29" s="574">
        <v>0</v>
      </c>
      <c r="S29" s="574">
        <v>0</v>
      </c>
      <c r="T29" s="575">
        <v>0</v>
      </c>
      <c r="U29" s="512">
        <v>0</v>
      </c>
      <c r="V29" s="513">
        <v>0</v>
      </c>
      <c r="W29" s="513">
        <v>0</v>
      </c>
      <c r="X29" s="513">
        <v>0</v>
      </c>
      <c r="Y29" s="514">
        <v>0</v>
      </c>
    </row>
    <row r="30" spans="2:25" ht="15" thickBot="1" x14ac:dyDescent="0.25">
      <c r="B30" s="508" t="s">
        <v>361</v>
      </c>
      <c r="C30" s="509" t="s">
        <v>264</v>
      </c>
      <c r="D30" s="510" t="s">
        <v>262</v>
      </c>
      <c r="E30" s="511" t="s">
        <v>360</v>
      </c>
      <c r="F30" s="512">
        <f t="shared" si="0"/>
        <v>290</v>
      </c>
      <c r="G30" s="513">
        <v>290</v>
      </c>
      <c r="H30" s="513">
        <v>0</v>
      </c>
      <c r="I30" s="513">
        <v>0</v>
      </c>
      <c r="J30" s="513">
        <v>0</v>
      </c>
      <c r="K30" s="512">
        <f t="shared" si="1"/>
        <v>290</v>
      </c>
      <c r="L30" s="513">
        <v>290</v>
      </c>
      <c r="M30" s="513">
        <v>0</v>
      </c>
      <c r="N30" s="513">
        <v>0</v>
      </c>
      <c r="O30" s="513">
        <v>0</v>
      </c>
      <c r="P30" s="573">
        <f t="shared" si="2"/>
        <v>300</v>
      </c>
      <c r="Q30" s="574">
        <v>300</v>
      </c>
      <c r="R30" s="574">
        <v>0</v>
      </c>
      <c r="S30" s="574">
        <v>0</v>
      </c>
      <c r="T30" s="575">
        <v>0</v>
      </c>
      <c r="U30" s="512">
        <v>10</v>
      </c>
      <c r="V30" s="513">
        <v>10</v>
      </c>
      <c r="W30" s="513">
        <v>0</v>
      </c>
      <c r="X30" s="513">
        <v>0</v>
      </c>
      <c r="Y30" s="514">
        <v>0</v>
      </c>
    </row>
    <row r="31" spans="2:25" ht="15.75" thickBot="1" x14ac:dyDescent="0.25">
      <c r="B31" s="515" t="s">
        <v>361</v>
      </c>
      <c r="C31" s="516"/>
      <c r="D31" s="517" t="s">
        <v>262</v>
      </c>
      <c r="E31" s="518" t="s">
        <v>360</v>
      </c>
      <c r="F31" s="519">
        <f t="shared" si="0"/>
        <v>4348</v>
      </c>
      <c r="G31" s="520">
        <f>G26+G27+G28+G29+G30</f>
        <v>3289</v>
      </c>
      <c r="H31" s="520">
        <f>H26+H27+H28+H29+H30</f>
        <v>0</v>
      </c>
      <c r="I31" s="520">
        <f>I26+I27+I28+I29+I30</f>
        <v>0</v>
      </c>
      <c r="J31" s="520">
        <f>J26+J27+J28+J29+J30</f>
        <v>1059</v>
      </c>
      <c r="K31" s="519">
        <f t="shared" si="1"/>
        <v>4348</v>
      </c>
      <c r="L31" s="520">
        <f>L26+L27+L28+L29+L30</f>
        <v>3289</v>
      </c>
      <c r="M31" s="520">
        <f>M26+M27+M28+M29+M30</f>
        <v>0</v>
      </c>
      <c r="N31" s="520">
        <f>N26+N27+N28+N29+N30</f>
        <v>0</v>
      </c>
      <c r="O31" s="520">
        <f>O26+O27+O28+O29+O30</f>
        <v>1059</v>
      </c>
      <c r="P31" s="576">
        <f t="shared" si="2"/>
        <v>4343</v>
      </c>
      <c r="Q31" s="577">
        <f>Q26+Q27+Q28+Q29+Q30</f>
        <v>3274</v>
      </c>
      <c r="R31" s="577">
        <f>R26+R27+R28+R29+R30</f>
        <v>0</v>
      </c>
      <c r="S31" s="577">
        <f>S26+S27+S28+S29+S30</f>
        <v>0</v>
      </c>
      <c r="T31" s="578">
        <f>T26+T27+T28+T29+T30</f>
        <v>1069</v>
      </c>
      <c r="U31" s="519">
        <v>10</v>
      </c>
      <c r="V31" s="520">
        <v>0</v>
      </c>
      <c r="W31" s="520">
        <v>0</v>
      </c>
      <c r="X31" s="520">
        <v>0</v>
      </c>
      <c r="Y31" s="521">
        <v>10</v>
      </c>
    </row>
    <row r="32" spans="2:25" ht="15" thickBot="1" x14ac:dyDescent="0.25">
      <c r="B32" s="508" t="s">
        <v>359</v>
      </c>
      <c r="C32" s="509" t="s">
        <v>345</v>
      </c>
      <c r="D32" s="510" t="s">
        <v>262</v>
      </c>
      <c r="E32" s="511" t="s">
        <v>358</v>
      </c>
      <c r="F32" s="512">
        <f t="shared" si="0"/>
        <v>1649</v>
      </c>
      <c r="G32" s="513">
        <v>1384</v>
      </c>
      <c r="H32" s="513">
        <v>0</v>
      </c>
      <c r="I32" s="513">
        <v>0</v>
      </c>
      <c r="J32" s="513">
        <v>265</v>
      </c>
      <c r="K32" s="512">
        <f t="shared" si="1"/>
        <v>1649</v>
      </c>
      <c r="L32" s="513">
        <v>1384</v>
      </c>
      <c r="M32" s="513">
        <v>0</v>
      </c>
      <c r="N32" s="513">
        <v>0</v>
      </c>
      <c r="O32" s="513">
        <v>265</v>
      </c>
      <c r="P32" s="573">
        <f t="shared" si="2"/>
        <v>1670</v>
      </c>
      <c r="Q32" s="574">
        <v>1425</v>
      </c>
      <c r="R32" s="574">
        <v>0</v>
      </c>
      <c r="S32" s="574">
        <v>0</v>
      </c>
      <c r="T32" s="575">
        <v>245</v>
      </c>
      <c r="U32" s="512">
        <v>31</v>
      </c>
      <c r="V32" s="513">
        <v>51</v>
      </c>
      <c r="W32" s="513">
        <v>0</v>
      </c>
      <c r="X32" s="513">
        <v>0</v>
      </c>
      <c r="Y32" s="514">
        <v>-20</v>
      </c>
    </row>
    <row r="33" spans="2:25" ht="15" thickBot="1" x14ac:dyDescent="0.25">
      <c r="B33" s="508" t="s">
        <v>359</v>
      </c>
      <c r="C33" s="509" t="s">
        <v>267</v>
      </c>
      <c r="D33" s="510" t="s">
        <v>262</v>
      </c>
      <c r="E33" s="511" t="s">
        <v>358</v>
      </c>
      <c r="F33" s="512">
        <f t="shared" si="0"/>
        <v>180</v>
      </c>
      <c r="G33" s="513">
        <v>180</v>
      </c>
      <c r="H33" s="513">
        <v>0</v>
      </c>
      <c r="I33" s="513">
        <v>0</v>
      </c>
      <c r="J33" s="513">
        <v>0</v>
      </c>
      <c r="K33" s="512">
        <f t="shared" si="1"/>
        <v>180</v>
      </c>
      <c r="L33" s="513">
        <v>180</v>
      </c>
      <c r="M33" s="513">
        <v>0</v>
      </c>
      <c r="N33" s="513">
        <v>0</v>
      </c>
      <c r="O33" s="513">
        <v>0</v>
      </c>
      <c r="P33" s="573">
        <f t="shared" si="2"/>
        <v>100</v>
      </c>
      <c r="Q33" s="574">
        <v>100</v>
      </c>
      <c r="R33" s="574">
        <v>0</v>
      </c>
      <c r="S33" s="574">
        <v>0</v>
      </c>
      <c r="T33" s="575">
        <v>0</v>
      </c>
      <c r="U33" s="512">
        <v>-80</v>
      </c>
      <c r="V33" s="513">
        <v>-80</v>
      </c>
      <c r="W33" s="513">
        <v>0</v>
      </c>
      <c r="X33" s="513">
        <v>0</v>
      </c>
      <c r="Y33" s="514">
        <v>0</v>
      </c>
    </row>
    <row r="34" spans="2:25" ht="15" thickBot="1" x14ac:dyDescent="0.25">
      <c r="B34" s="508" t="s">
        <v>359</v>
      </c>
      <c r="C34" s="509" t="s">
        <v>357</v>
      </c>
      <c r="D34" s="510" t="s">
        <v>262</v>
      </c>
      <c r="E34" s="511" t="s">
        <v>358</v>
      </c>
      <c r="F34" s="512">
        <f t="shared" si="0"/>
        <v>40</v>
      </c>
      <c r="G34" s="513">
        <v>40</v>
      </c>
      <c r="H34" s="513">
        <v>0</v>
      </c>
      <c r="I34" s="513">
        <v>0</v>
      </c>
      <c r="J34" s="513">
        <v>0</v>
      </c>
      <c r="K34" s="512">
        <f t="shared" si="1"/>
        <v>40</v>
      </c>
      <c r="L34" s="513">
        <v>40</v>
      </c>
      <c r="M34" s="513">
        <v>0</v>
      </c>
      <c r="N34" s="513">
        <v>0</v>
      </c>
      <c r="O34" s="513">
        <v>0</v>
      </c>
      <c r="P34" s="573">
        <f t="shared" si="2"/>
        <v>40</v>
      </c>
      <c r="Q34" s="574">
        <v>40</v>
      </c>
      <c r="R34" s="574">
        <v>0</v>
      </c>
      <c r="S34" s="574">
        <v>0</v>
      </c>
      <c r="T34" s="575">
        <v>0</v>
      </c>
      <c r="U34" s="512">
        <v>0</v>
      </c>
      <c r="V34" s="513">
        <v>0</v>
      </c>
      <c r="W34" s="513">
        <v>0</v>
      </c>
      <c r="X34" s="513">
        <v>0</v>
      </c>
      <c r="Y34" s="514">
        <v>0</v>
      </c>
    </row>
    <row r="35" spans="2:25" ht="15" thickBot="1" x14ac:dyDescent="0.25">
      <c r="B35" s="508" t="s">
        <v>359</v>
      </c>
      <c r="C35" s="509" t="s">
        <v>354</v>
      </c>
      <c r="D35" s="510" t="s">
        <v>262</v>
      </c>
      <c r="E35" s="511" t="s">
        <v>358</v>
      </c>
      <c r="F35" s="512">
        <f t="shared" si="0"/>
        <v>400</v>
      </c>
      <c r="G35" s="513">
        <v>400</v>
      </c>
      <c r="H35" s="513">
        <v>0</v>
      </c>
      <c r="I35" s="513">
        <v>0</v>
      </c>
      <c r="J35" s="513">
        <v>0</v>
      </c>
      <c r="K35" s="512">
        <f t="shared" si="1"/>
        <v>400</v>
      </c>
      <c r="L35" s="513">
        <v>400</v>
      </c>
      <c r="M35" s="513">
        <v>0</v>
      </c>
      <c r="N35" s="513">
        <v>0</v>
      </c>
      <c r="O35" s="513">
        <v>0</v>
      </c>
      <c r="P35" s="573">
        <f t="shared" si="2"/>
        <v>500</v>
      </c>
      <c r="Q35" s="574">
        <v>500</v>
      </c>
      <c r="R35" s="574">
        <v>0</v>
      </c>
      <c r="S35" s="574">
        <v>0</v>
      </c>
      <c r="T35" s="575">
        <v>0</v>
      </c>
      <c r="U35" s="512">
        <v>100</v>
      </c>
      <c r="V35" s="513">
        <v>100</v>
      </c>
      <c r="W35" s="513">
        <v>0</v>
      </c>
      <c r="X35" s="513">
        <v>0</v>
      </c>
      <c r="Y35" s="514">
        <v>0</v>
      </c>
    </row>
    <row r="36" spans="2:25" ht="15" thickBot="1" x14ac:dyDescent="0.25">
      <c r="B36" s="508" t="s">
        <v>359</v>
      </c>
      <c r="C36" s="509" t="s">
        <v>264</v>
      </c>
      <c r="D36" s="510" t="s">
        <v>262</v>
      </c>
      <c r="E36" s="511" t="s">
        <v>358</v>
      </c>
      <c r="F36" s="512">
        <f t="shared" si="0"/>
        <v>40</v>
      </c>
      <c r="G36" s="513">
        <v>40</v>
      </c>
      <c r="H36" s="513">
        <v>0</v>
      </c>
      <c r="I36" s="513">
        <v>0</v>
      </c>
      <c r="J36" s="513">
        <v>0</v>
      </c>
      <c r="K36" s="512">
        <f t="shared" si="1"/>
        <v>40</v>
      </c>
      <c r="L36" s="513">
        <v>40</v>
      </c>
      <c r="M36" s="513">
        <v>0</v>
      </c>
      <c r="N36" s="513">
        <v>0</v>
      </c>
      <c r="O36" s="513">
        <v>0</v>
      </c>
      <c r="P36" s="573">
        <f t="shared" si="2"/>
        <v>50</v>
      </c>
      <c r="Q36" s="574">
        <v>50</v>
      </c>
      <c r="R36" s="574">
        <v>0</v>
      </c>
      <c r="S36" s="574">
        <v>0</v>
      </c>
      <c r="T36" s="575">
        <v>0</v>
      </c>
      <c r="U36" s="512">
        <v>10</v>
      </c>
      <c r="V36" s="513">
        <v>10</v>
      </c>
      <c r="W36" s="513">
        <v>0</v>
      </c>
      <c r="X36" s="513">
        <v>0</v>
      </c>
      <c r="Y36" s="514">
        <v>0</v>
      </c>
    </row>
    <row r="37" spans="2:25" ht="15" customHeight="1" thickBot="1" x14ac:dyDescent="0.25">
      <c r="B37" s="515" t="s">
        <v>359</v>
      </c>
      <c r="C37" s="516"/>
      <c r="D37" s="517" t="s">
        <v>262</v>
      </c>
      <c r="E37" s="518" t="s">
        <v>358</v>
      </c>
      <c r="F37" s="519">
        <f t="shared" si="0"/>
        <v>2309</v>
      </c>
      <c r="G37" s="520">
        <f>G32+G33+G34+G35+G36</f>
        <v>2044</v>
      </c>
      <c r="H37" s="520">
        <f>H32+H33+H34+H35+H36</f>
        <v>0</v>
      </c>
      <c r="I37" s="520">
        <f>I32+I33+I34+I35+I36</f>
        <v>0</v>
      </c>
      <c r="J37" s="520">
        <f>J32+J33+J34+J35+J36</f>
        <v>265</v>
      </c>
      <c r="K37" s="519">
        <f t="shared" si="1"/>
        <v>2309</v>
      </c>
      <c r="L37" s="520">
        <f>L32+L33+L34+L35+L36</f>
        <v>2044</v>
      </c>
      <c r="M37" s="520">
        <f>M32+M33+M34+M35+M36</f>
        <v>0</v>
      </c>
      <c r="N37" s="520">
        <f>N32+N33+N34+N35+N36</f>
        <v>0</v>
      </c>
      <c r="O37" s="520">
        <f>O32+O33+O34+O35+O36</f>
        <v>265</v>
      </c>
      <c r="P37" s="576">
        <f t="shared" si="2"/>
        <v>2360</v>
      </c>
      <c r="Q37" s="577">
        <f>Q32+Q33+Q34+Q35+Q36</f>
        <v>2115</v>
      </c>
      <c r="R37" s="577">
        <f>R32+R33+R34+R35+R36</f>
        <v>0</v>
      </c>
      <c r="S37" s="577">
        <f>S32+S33+S34+S35+S36</f>
        <v>0</v>
      </c>
      <c r="T37" s="587">
        <f>T32+T33+T34+T35+T36</f>
        <v>245</v>
      </c>
      <c r="U37" s="519">
        <v>61</v>
      </c>
      <c r="V37" s="520">
        <v>81</v>
      </c>
      <c r="W37" s="520">
        <v>0</v>
      </c>
      <c r="X37" s="520">
        <v>0</v>
      </c>
      <c r="Y37" s="521">
        <v>-20</v>
      </c>
    </row>
    <row r="38" spans="2:25" ht="15" thickBot="1" x14ac:dyDescent="0.25">
      <c r="B38" s="508" t="s">
        <v>356</v>
      </c>
      <c r="C38" s="509" t="s">
        <v>345</v>
      </c>
      <c r="D38" s="510" t="s">
        <v>262</v>
      </c>
      <c r="E38" s="511" t="s">
        <v>355</v>
      </c>
      <c r="F38" s="512">
        <f t="shared" si="0"/>
        <v>2784</v>
      </c>
      <c r="G38" s="513">
        <v>2750</v>
      </c>
      <c r="H38" s="513">
        <v>0</v>
      </c>
      <c r="I38" s="513">
        <v>0</v>
      </c>
      <c r="J38" s="513">
        <v>34</v>
      </c>
      <c r="K38" s="512">
        <f t="shared" si="1"/>
        <v>2784</v>
      </c>
      <c r="L38" s="513">
        <v>2750</v>
      </c>
      <c r="M38" s="513">
        <v>0</v>
      </c>
      <c r="N38" s="513">
        <v>0</v>
      </c>
      <c r="O38" s="513">
        <v>34</v>
      </c>
      <c r="P38" s="573">
        <f t="shared" si="2"/>
        <v>2770</v>
      </c>
      <c r="Q38" s="574">
        <v>2736</v>
      </c>
      <c r="R38" s="574">
        <v>0</v>
      </c>
      <c r="S38" s="574">
        <v>0</v>
      </c>
      <c r="T38" s="575">
        <v>34</v>
      </c>
      <c r="U38" s="512">
        <v>0</v>
      </c>
      <c r="V38" s="513">
        <v>0</v>
      </c>
      <c r="W38" s="513">
        <v>0</v>
      </c>
      <c r="X38" s="513">
        <v>0</v>
      </c>
      <c r="Y38" s="514">
        <v>0</v>
      </c>
    </row>
    <row r="39" spans="2:25" ht="15" thickBot="1" x14ac:dyDescent="0.25">
      <c r="B39" s="508" t="s">
        <v>356</v>
      </c>
      <c r="C39" s="509" t="s">
        <v>267</v>
      </c>
      <c r="D39" s="510" t="s">
        <v>262</v>
      </c>
      <c r="E39" s="511" t="s">
        <v>355</v>
      </c>
      <c r="F39" s="512">
        <f t="shared" si="0"/>
        <v>77</v>
      </c>
      <c r="G39" s="513">
        <v>77</v>
      </c>
      <c r="H39" s="513">
        <v>0</v>
      </c>
      <c r="I39" s="513">
        <v>0</v>
      </c>
      <c r="J39" s="513">
        <v>0</v>
      </c>
      <c r="K39" s="512">
        <f t="shared" si="1"/>
        <v>77</v>
      </c>
      <c r="L39" s="513">
        <v>77</v>
      </c>
      <c r="M39" s="513">
        <v>0</v>
      </c>
      <c r="N39" s="513">
        <v>0</v>
      </c>
      <c r="O39" s="513">
        <v>0</v>
      </c>
      <c r="P39" s="573">
        <f t="shared" si="2"/>
        <v>77</v>
      </c>
      <c r="Q39" s="574">
        <v>77</v>
      </c>
      <c r="R39" s="574">
        <v>0</v>
      </c>
      <c r="S39" s="574">
        <v>0</v>
      </c>
      <c r="T39" s="575">
        <v>0</v>
      </c>
      <c r="U39" s="512">
        <v>0</v>
      </c>
      <c r="V39" s="513">
        <v>0</v>
      </c>
      <c r="W39" s="513">
        <v>0</v>
      </c>
      <c r="X39" s="513">
        <v>0</v>
      </c>
      <c r="Y39" s="514">
        <v>0</v>
      </c>
    </row>
    <row r="40" spans="2:25" ht="15" thickBot="1" x14ac:dyDescent="0.25">
      <c r="B40" s="508" t="s">
        <v>356</v>
      </c>
      <c r="C40" s="509" t="s">
        <v>357</v>
      </c>
      <c r="D40" s="510" t="s">
        <v>262</v>
      </c>
      <c r="E40" s="511" t="s">
        <v>355</v>
      </c>
      <c r="F40" s="512">
        <f t="shared" si="0"/>
        <v>30</v>
      </c>
      <c r="G40" s="513">
        <v>30</v>
      </c>
      <c r="H40" s="513">
        <v>0</v>
      </c>
      <c r="I40" s="513">
        <v>0</v>
      </c>
      <c r="J40" s="513">
        <v>0</v>
      </c>
      <c r="K40" s="512">
        <f t="shared" si="1"/>
        <v>30</v>
      </c>
      <c r="L40" s="513">
        <v>30</v>
      </c>
      <c r="M40" s="513">
        <v>0</v>
      </c>
      <c r="N40" s="513">
        <v>0</v>
      </c>
      <c r="O40" s="513">
        <v>0</v>
      </c>
      <c r="P40" s="573">
        <f t="shared" si="2"/>
        <v>30</v>
      </c>
      <c r="Q40" s="574">
        <v>30</v>
      </c>
      <c r="R40" s="574">
        <v>0</v>
      </c>
      <c r="S40" s="574">
        <v>0</v>
      </c>
      <c r="T40" s="575">
        <v>0</v>
      </c>
      <c r="U40" s="512">
        <v>0</v>
      </c>
      <c r="V40" s="513">
        <v>0</v>
      </c>
      <c r="W40" s="513">
        <v>0</v>
      </c>
      <c r="X40" s="513">
        <v>0</v>
      </c>
      <c r="Y40" s="514">
        <v>0</v>
      </c>
    </row>
    <row r="41" spans="2:25" ht="15" thickBot="1" x14ac:dyDescent="0.25">
      <c r="B41" s="508" t="s">
        <v>356</v>
      </c>
      <c r="C41" s="509" t="s">
        <v>354</v>
      </c>
      <c r="D41" s="510" t="s">
        <v>262</v>
      </c>
      <c r="E41" s="511" t="s">
        <v>355</v>
      </c>
      <c r="F41" s="512">
        <f t="shared" si="0"/>
        <v>225</v>
      </c>
      <c r="G41" s="513">
        <v>225</v>
      </c>
      <c r="H41" s="513">
        <v>0</v>
      </c>
      <c r="I41" s="513">
        <v>0</v>
      </c>
      <c r="J41" s="513">
        <v>0</v>
      </c>
      <c r="K41" s="512">
        <f t="shared" si="1"/>
        <v>225</v>
      </c>
      <c r="L41" s="513">
        <v>225</v>
      </c>
      <c r="M41" s="513">
        <v>0</v>
      </c>
      <c r="N41" s="513">
        <v>0</v>
      </c>
      <c r="O41" s="513">
        <v>0</v>
      </c>
      <c r="P41" s="573">
        <f t="shared" si="2"/>
        <v>225</v>
      </c>
      <c r="Q41" s="574">
        <v>225</v>
      </c>
      <c r="R41" s="574">
        <v>0</v>
      </c>
      <c r="S41" s="574">
        <v>0</v>
      </c>
      <c r="T41" s="575">
        <v>0</v>
      </c>
      <c r="U41" s="512">
        <v>0</v>
      </c>
      <c r="V41" s="513">
        <v>0</v>
      </c>
      <c r="W41" s="513">
        <v>0</v>
      </c>
      <c r="X41" s="513">
        <v>0</v>
      </c>
      <c r="Y41" s="514">
        <v>0</v>
      </c>
    </row>
    <row r="42" spans="2:25" ht="15" thickBot="1" x14ac:dyDescent="0.25">
      <c r="B42" s="508" t="s">
        <v>356</v>
      </c>
      <c r="C42" s="509" t="s">
        <v>264</v>
      </c>
      <c r="D42" s="510" t="s">
        <v>262</v>
      </c>
      <c r="E42" s="511" t="s">
        <v>355</v>
      </c>
      <c r="F42" s="512">
        <f t="shared" si="0"/>
        <v>60</v>
      </c>
      <c r="G42" s="513">
        <v>60</v>
      </c>
      <c r="H42" s="513">
        <v>0</v>
      </c>
      <c r="I42" s="513">
        <v>0</v>
      </c>
      <c r="J42" s="513">
        <v>0</v>
      </c>
      <c r="K42" s="512">
        <f t="shared" si="1"/>
        <v>60</v>
      </c>
      <c r="L42" s="513">
        <v>60</v>
      </c>
      <c r="M42" s="513">
        <v>0</v>
      </c>
      <c r="N42" s="513">
        <v>0</v>
      </c>
      <c r="O42" s="513">
        <v>0</v>
      </c>
      <c r="P42" s="573">
        <f t="shared" si="2"/>
        <v>60</v>
      </c>
      <c r="Q42" s="574">
        <v>60</v>
      </c>
      <c r="R42" s="574">
        <v>0</v>
      </c>
      <c r="S42" s="574">
        <v>0</v>
      </c>
      <c r="T42" s="575">
        <v>0</v>
      </c>
      <c r="U42" s="512">
        <v>0</v>
      </c>
      <c r="V42" s="513">
        <v>0</v>
      </c>
      <c r="W42" s="513">
        <v>0</v>
      </c>
      <c r="X42" s="513">
        <v>0</v>
      </c>
      <c r="Y42" s="514">
        <v>0</v>
      </c>
    </row>
    <row r="43" spans="2:25" ht="15.75" thickBot="1" x14ac:dyDescent="0.25">
      <c r="B43" s="515" t="s">
        <v>356</v>
      </c>
      <c r="C43" s="516"/>
      <c r="D43" s="517" t="s">
        <v>262</v>
      </c>
      <c r="E43" s="518" t="s">
        <v>355</v>
      </c>
      <c r="F43" s="519">
        <f t="shared" si="0"/>
        <v>3176</v>
      </c>
      <c r="G43" s="520">
        <f>G38+G39+G40+G41+G42</f>
        <v>3142</v>
      </c>
      <c r="H43" s="520">
        <f>H38+H39+H40+H41+H42</f>
        <v>0</v>
      </c>
      <c r="I43" s="520">
        <f>I38+I39+I40+I41+I42</f>
        <v>0</v>
      </c>
      <c r="J43" s="520">
        <f>J38+J39+J40+J41+J42</f>
        <v>34</v>
      </c>
      <c r="K43" s="519">
        <f t="shared" si="1"/>
        <v>3176</v>
      </c>
      <c r="L43" s="520">
        <f>L38+L39+L40+L41+L42</f>
        <v>3142</v>
      </c>
      <c r="M43" s="520">
        <f>M38+M39+M40+M41+M42</f>
        <v>0</v>
      </c>
      <c r="N43" s="520">
        <f>N38+N39+N40+N41+N42</f>
        <v>0</v>
      </c>
      <c r="O43" s="520">
        <f>O38+O39+O40+O41+O42</f>
        <v>34</v>
      </c>
      <c r="P43" s="576">
        <f t="shared" si="2"/>
        <v>3162</v>
      </c>
      <c r="Q43" s="577">
        <f>Q38+Q39+Q40+Q41+Q42</f>
        <v>3128</v>
      </c>
      <c r="R43" s="577">
        <f>R38+R39+R40+R41+R42</f>
        <v>0</v>
      </c>
      <c r="S43" s="577">
        <f>S38+S39+S40+S41+S42</f>
        <v>0</v>
      </c>
      <c r="T43" s="578">
        <f>T38+T39+T40+T41+T42</f>
        <v>34</v>
      </c>
      <c r="U43" s="519">
        <v>0</v>
      </c>
      <c r="V43" s="520">
        <v>0</v>
      </c>
      <c r="W43" s="520">
        <v>0</v>
      </c>
      <c r="X43" s="520">
        <v>0</v>
      </c>
      <c r="Y43" s="521">
        <v>0</v>
      </c>
    </row>
    <row r="44" spans="2:25" ht="15" thickBot="1" x14ac:dyDescent="0.25">
      <c r="B44" s="508" t="s">
        <v>353</v>
      </c>
      <c r="C44" s="509" t="s">
        <v>323</v>
      </c>
      <c r="D44" s="510" t="s">
        <v>262</v>
      </c>
      <c r="E44" s="511" t="s">
        <v>352</v>
      </c>
      <c r="F44" s="512">
        <f t="shared" si="0"/>
        <v>2410</v>
      </c>
      <c r="G44" s="513">
        <v>2253</v>
      </c>
      <c r="H44" s="513">
        <v>0</v>
      </c>
      <c r="I44" s="513">
        <v>0</v>
      </c>
      <c r="J44" s="513">
        <v>157</v>
      </c>
      <c r="K44" s="512">
        <f t="shared" si="1"/>
        <v>2410</v>
      </c>
      <c r="L44" s="513">
        <v>2253</v>
      </c>
      <c r="M44" s="513">
        <v>0</v>
      </c>
      <c r="N44" s="513">
        <v>0</v>
      </c>
      <c r="O44" s="513">
        <v>157</v>
      </c>
      <c r="P44" s="573">
        <f t="shared" si="2"/>
        <v>2422</v>
      </c>
      <c r="Q44" s="574">
        <v>2238</v>
      </c>
      <c r="R44" s="574">
        <v>0</v>
      </c>
      <c r="S44" s="574">
        <v>0</v>
      </c>
      <c r="T44" s="575">
        <v>184</v>
      </c>
      <c r="U44" s="512">
        <v>25</v>
      </c>
      <c r="V44" s="513">
        <v>-2</v>
      </c>
      <c r="W44" s="513">
        <v>0</v>
      </c>
      <c r="X44" s="513">
        <v>0</v>
      </c>
      <c r="Y44" s="514">
        <v>27</v>
      </c>
    </row>
    <row r="45" spans="2:25" ht="15" thickBot="1" x14ac:dyDescent="0.25">
      <c r="B45" s="508" t="s">
        <v>353</v>
      </c>
      <c r="C45" s="509" t="s">
        <v>267</v>
      </c>
      <c r="D45" s="510" t="s">
        <v>262</v>
      </c>
      <c r="E45" s="511" t="s">
        <v>352</v>
      </c>
      <c r="F45" s="512">
        <f t="shared" si="0"/>
        <v>459</v>
      </c>
      <c r="G45" s="513">
        <v>350</v>
      </c>
      <c r="H45" s="513">
        <v>71</v>
      </c>
      <c r="I45" s="513">
        <v>0</v>
      </c>
      <c r="J45" s="513">
        <v>38</v>
      </c>
      <c r="K45" s="512">
        <f t="shared" si="1"/>
        <v>459</v>
      </c>
      <c r="L45" s="513">
        <v>350</v>
      </c>
      <c r="M45" s="513">
        <v>71</v>
      </c>
      <c r="N45" s="513">
        <v>0</v>
      </c>
      <c r="O45" s="513">
        <v>38</v>
      </c>
      <c r="P45" s="573">
        <f t="shared" si="2"/>
        <v>446</v>
      </c>
      <c r="Q45" s="574">
        <v>348</v>
      </c>
      <c r="R45" s="574">
        <v>60</v>
      </c>
      <c r="S45" s="574">
        <v>0</v>
      </c>
      <c r="T45" s="575">
        <v>38</v>
      </c>
      <c r="U45" s="512">
        <v>-13</v>
      </c>
      <c r="V45" s="513">
        <v>-2</v>
      </c>
      <c r="W45" s="513">
        <v>-11</v>
      </c>
      <c r="X45" s="513">
        <v>0</v>
      </c>
      <c r="Y45" s="514">
        <v>0</v>
      </c>
    </row>
    <row r="46" spans="2:25" ht="15" thickBot="1" x14ac:dyDescent="0.25">
      <c r="B46" s="508" t="s">
        <v>353</v>
      </c>
      <c r="C46" s="509" t="s">
        <v>354</v>
      </c>
      <c r="D46" s="510" t="s">
        <v>262</v>
      </c>
      <c r="E46" s="511" t="s">
        <v>352</v>
      </c>
      <c r="F46" s="512">
        <f t="shared" ref="F46:F77" si="3">G46+H46+I46+J46</f>
        <v>200</v>
      </c>
      <c r="G46" s="513">
        <v>200</v>
      </c>
      <c r="H46" s="513">
        <v>0</v>
      </c>
      <c r="I46" s="513">
        <v>0</v>
      </c>
      <c r="J46" s="513">
        <v>0</v>
      </c>
      <c r="K46" s="512">
        <f t="shared" ref="K46:K77" si="4">L46+M46+N46+O46</f>
        <v>200</v>
      </c>
      <c r="L46" s="513">
        <v>200</v>
      </c>
      <c r="M46" s="513">
        <v>0</v>
      </c>
      <c r="N46" s="513">
        <v>0</v>
      </c>
      <c r="O46" s="513">
        <v>0</v>
      </c>
      <c r="P46" s="573">
        <f t="shared" ref="P46:P77" si="5">Q46+R46+S46+T46</f>
        <v>204</v>
      </c>
      <c r="Q46" s="574">
        <v>204</v>
      </c>
      <c r="R46" s="574">
        <v>0</v>
      </c>
      <c r="S46" s="574">
        <v>0</v>
      </c>
      <c r="T46" s="575">
        <v>0</v>
      </c>
      <c r="U46" s="512">
        <v>4</v>
      </c>
      <c r="V46" s="513">
        <v>4</v>
      </c>
      <c r="W46" s="513">
        <v>0</v>
      </c>
      <c r="X46" s="513">
        <v>0</v>
      </c>
      <c r="Y46" s="514">
        <v>0</v>
      </c>
    </row>
    <row r="47" spans="2:25" ht="15.75" thickBot="1" x14ac:dyDescent="0.25">
      <c r="B47" s="515" t="s">
        <v>353</v>
      </c>
      <c r="C47" s="516"/>
      <c r="D47" s="517" t="s">
        <v>262</v>
      </c>
      <c r="E47" s="518" t="s">
        <v>352</v>
      </c>
      <c r="F47" s="519">
        <f t="shared" si="3"/>
        <v>3069</v>
      </c>
      <c r="G47" s="520">
        <f>G44+G45+G46</f>
        <v>2803</v>
      </c>
      <c r="H47" s="520">
        <f>H44+H45+H46</f>
        <v>71</v>
      </c>
      <c r="I47" s="520">
        <f>I44+I45+I46</f>
        <v>0</v>
      </c>
      <c r="J47" s="520">
        <f>J44+J45+J46</f>
        <v>195</v>
      </c>
      <c r="K47" s="519">
        <f t="shared" si="4"/>
        <v>3069</v>
      </c>
      <c r="L47" s="520">
        <v>2803</v>
      </c>
      <c r="M47" s="520">
        <v>71</v>
      </c>
      <c r="N47" s="520">
        <v>0</v>
      </c>
      <c r="O47" s="520">
        <v>195</v>
      </c>
      <c r="P47" s="576">
        <f t="shared" si="5"/>
        <v>3072</v>
      </c>
      <c r="Q47" s="577">
        <f>Q44+Q45+Q46</f>
        <v>2790</v>
      </c>
      <c r="R47" s="577">
        <f>R44+R45+R46</f>
        <v>60</v>
      </c>
      <c r="S47" s="577">
        <f>S44+S45+S46</f>
        <v>0</v>
      </c>
      <c r="T47" s="578">
        <f>T44+T45+T46</f>
        <v>222</v>
      </c>
      <c r="U47" s="519">
        <v>16</v>
      </c>
      <c r="V47" s="520">
        <v>0</v>
      </c>
      <c r="W47" s="520">
        <v>-11</v>
      </c>
      <c r="X47" s="520">
        <v>0</v>
      </c>
      <c r="Y47" s="521">
        <v>27</v>
      </c>
    </row>
    <row r="48" spans="2:25" ht="15" thickBot="1" x14ac:dyDescent="0.25">
      <c r="B48" s="508" t="s">
        <v>351</v>
      </c>
      <c r="C48" s="509" t="s">
        <v>345</v>
      </c>
      <c r="D48" s="510" t="s">
        <v>262</v>
      </c>
      <c r="E48" s="511" t="s">
        <v>350</v>
      </c>
      <c r="F48" s="512">
        <f t="shared" si="3"/>
        <v>1164</v>
      </c>
      <c r="G48" s="513">
        <v>955</v>
      </c>
      <c r="H48" s="513">
        <v>0</v>
      </c>
      <c r="I48" s="513">
        <v>0</v>
      </c>
      <c r="J48" s="513">
        <v>209</v>
      </c>
      <c r="K48" s="512">
        <f t="shared" si="4"/>
        <v>1164</v>
      </c>
      <c r="L48" s="513">
        <v>955</v>
      </c>
      <c r="M48" s="513">
        <v>0</v>
      </c>
      <c r="N48" s="513">
        <v>0</v>
      </c>
      <c r="O48" s="513">
        <v>209</v>
      </c>
      <c r="P48" s="573">
        <f t="shared" si="5"/>
        <v>1212</v>
      </c>
      <c r="Q48" s="574">
        <v>951</v>
      </c>
      <c r="R48" s="574">
        <v>0</v>
      </c>
      <c r="S48" s="574">
        <v>0</v>
      </c>
      <c r="T48" s="575">
        <v>261</v>
      </c>
      <c r="U48" s="512">
        <v>52</v>
      </c>
      <c r="V48" s="513">
        <v>0</v>
      </c>
      <c r="W48" s="513">
        <v>0</v>
      </c>
      <c r="X48" s="513">
        <v>0</v>
      </c>
      <c r="Y48" s="514">
        <v>52</v>
      </c>
    </row>
    <row r="49" spans="2:25" ht="15.75" thickBot="1" x14ac:dyDescent="0.25">
      <c r="B49" s="515" t="s">
        <v>351</v>
      </c>
      <c r="C49" s="516"/>
      <c r="D49" s="517" t="s">
        <v>262</v>
      </c>
      <c r="E49" s="518" t="s">
        <v>350</v>
      </c>
      <c r="F49" s="519">
        <f t="shared" si="3"/>
        <v>1164</v>
      </c>
      <c r="G49" s="520">
        <f>G48</f>
        <v>955</v>
      </c>
      <c r="H49" s="520">
        <f>H48</f>
        <v>0</v>
      </c>
      <c r="I49" s="520">
        <f>I48</f>
        <v>0</v>
      </c>
      <c r="J49" s="520">
        <f>J48</f>
        <v>209</v>
      </c>
      <c r="K49" s="519">
        <f t="shared" si="4"/>
        <v>1164</v>
      </c>
      <c r="L49" s="520">
        <v>955</v>
      </c>
      <c r="M49" s="520">
        <v>0</v>
      </c>
      <c r="N49" s="520">
        <v>0</v>
      </c>
      <c r="O49" s="520">
        <v>209</v>
      </c>
      <c r="P49" s="576">
        <f t="shared" si="5"/>
        <v>1212</v>
      </c>
      <c r="Q49" s="577">
        <f>Q48</f>
        <v>951</v>
      </c>
      <c r="R49" s="577">
        <f>R48</f>
        <v>0</v>
      </c>
      <c r="S49" s="577">
        <f>S48</f>
        <v>0</v>
      </c>
      <c r="T49" s="578">
        <f>T48</f>
        <v>261</v>
      </c>
      <c r="U49" s="519">
        <v>52</v>
      </c>
      <c r="V49" s="520">
        <v>0</v>
      </c>
      <c r="W49" s="520">
        <v>0</v>
      </c>
      <c r="X49" s="520">
        <v>0</v>
      </c>
      <c r="Y49" s="521">
        <v>52</v>
      </c>
    </row>
    <row r="50" spans="2:25" ht="15" thickBot="1" x14ac:dyDescent="0.25">
      <c r="B50" s="508" t="s">
        <v>349</v>
      </c>
      <c r="C50" s="509" t="s">
        <v>345</v>
      </c>
      <c r="D50" s="510" t="s">
        <v>262</v>
      </c>
      <c r="E50" s="511" t="s">
        <v>604</v>
      </c>
      <c r="F50" s="512">
        <f t="shared" si="3"/>
        <v>807</v>
      </c>
      <c r="G50" s="513">
        <v>795</v>
      </c>
      <c r="H50" s="513">
        <v>0</v>
      </c>
      <c r="I50" s="513">
        <v>0</v>
      </c>
      <c r="J50" s="513">
        <v>12</v>
      </c>
      <c r="K50" s="512">
        <f t="shared" si="4"/>
        <v>807</v>
      </c>
      <c r="L50" s="513">
        <v>795</v>
      </c>
      <c r="M50" s="513">
        <v>0</v>
      </c>
      <c r="N50" s="513">
        <v>0</v>
      </c>
      <c r="O50" s="513">
        <v>12</v>
      </c>
      <c r="P50" s="573">
        <f t="shared" si="5"/>
        <v>819</v>
      </c>
      <c r="Q50" s="574">
        <v>791</v>
      </c>
      <c r="R50" s="574">
        <v>0</v>
      </c>
      <c r="S50" s="574">
        <v>0</v>
      </c>
      <c r="T50" s="575">
        <v>28</v>
      </c>
      <c r="U50" s="512">
        <v>16</v>
      </c>
      <c r="V50" s="513">
        <v>0</v>
      </c>
      <c r="W50" s="513">
        <v>0</v>
      </c>
      <c r="X50" s="513">
        <v>0</v>
      </c>
      <c r="Y50" s="514">
        <v>16</v>
      </c>
    </row>
    <row r="51" spans="2:25" ht="15.75" thickBot="1" x14ac:dyDescent="0.25">
      <c r="B51" s="515" t="s">
        <v>349</v>
      </c>
      <c r="C51" s="516"/>
      <c r="D51" s="517" t="s">
        <v>262</v>
      </c>
      <c r="E51" s="518" t="s">
        <v>604</v>
      </c>
      <c r="F51" s="519">
        <f t="shared" si="3"/>
        <v>807</v>
      </c>
      <c r="G51" s="520">
        <f>G50</f>
        <v>795</v>
      </c>
      <c r="H51" s="520">
        <f>H50</f>
        <v>0</v>
      </c>
      <c r="I51" s="520">
        <f>I50</f>
        <v>0</v>
      </c>
      <c r="J51" s="520">
        <f>J50</f>
        <v>12</v>
      </c>
      <c r="K51" s="519">
        <f t="shared" si="4"/>
        <v>807</v>
      </c>
      <c r="L51" s="520">
        <v>795</v>
      </c>
      <c r="M51" s="520">
        <v>0</v>
      </c>
      <c r="N51" s="520">
        <v>0</v>
      </c>
      <c r="O51" s="520">
        <v>12</v>
      </c>
      <c r="P51" s="576">
        <f t="shared" si="5"/>
        <v>819</v>
      </c>
      <c r="Q51" s="577">
        <f>Q50</f>
        <v>791</v>
      </c>
      <c r="R51" s="577">
        <f>R50</f>
        <v>0</v>
      </c>
      <c r="S51" s="577">
        <f>S50</f>
        <v>0</v>
      </c>
      <c r="T51" s="578">
        <f>T50</f>
        <v>28</v>
      </c>
      <c r="U51" s="519">
        <v>16</v>
      </c>
      <c r="V51" s="520">
        <v>0</v>
      </c>
      <c r="W51" s="520">
        <v>0</v>
      </c>
      <c r="X51" s="520">
        <v>0</v>
      </c>
      <c r="Y51" s="521">
        <v>16</v>
      </c>
    </row>
    <row r="52" spans="2:25" ht="15" thickBot="1" x14ac:dyDescent="0.25">
      <c r="B52" s="508" t="s">
        <v>346</v>
      </c>
      <c r="C52" s="509" t="s">
        <v>345</v>
      </c>
      <c r="D52" s="510" t="s">
        <v>262</v>
      </c>
      <c r="E52" s="511" t="s">
        <v>347</v>
      </c>
      <c r="F52" s="512">
        <f t="shared" si="3"/>
        <v>707</v>
      </c>
      <c r="G52" s="513">
        <v>707</v>
      </c>
      <c r="H52" s="513">
        <v>0</v>
      </c>
      <c r="I52" s="513">
        <v>0</v>
      </c>
      <c r="J52" s="513">
        <v>0</v>
      </c>
      <c r="K52" s="512">
        <f t="shared" si="4"/>
        <v>707</v>
      </c>
      <c r="L52" s="513">
        <v>707</v>
      </c>
      <c r="M52" s="513">
        <v>0</v>
      </c>
      <c r="N52" s="513">
        <v>0</v>
      </c>
      <c r="O52" s="513">
        <v>0</v>
      </c>
      <c r="P52" s="573">
        <f t="shared" si="5"/>
        <v>659</v>
      </c>
      <c r="Q52" s="574">
        <v>659</v>
      </c>
      <c r="R52" s="574">
        <v>0</v>
      </c>
      <c r="S52" s="574">
        <v>0</v>
      </c>
      <c r="T52" s="575">
        <v>0</v>
      </c>
      <c r="U52" s="512">
        <v>-39</v>
      </c>
      <c r="V52" s="513">
        <v>-39</v>
      </c>
      <c r="W52" s="513">
        <v>0</v>
      </c>
      <c r="X52" s="513">
        <v>0</v>
      </c>
      <c r="Y52" s="514">
        <v>0</v>
      </c>
    </row>
    <row r="53" spans="2:25" ht="15" thickBot="1" x14ac:dyDescent="0.25">
      <c r="B53" s="508" t="s">
        <v>346</v>
      </c>
      <c r="C53" s="509" t="s">
        <v>348</v>
      </c>
      <c r="D53" s="510" t="s">
        <v>262</v>
      </c>
      <c r="E53" s="511" t="s">
        <v>347</v>
      </c>
      <c r="F53" s="512">
        <f t="shared" si="3"/>
        <v>81</v>
      </c>
      <c r="G53" s="513">
        <v>81</v>
      </c>
      <c r="H53" s="513">
        <v>0</v>
      </c>
      <c r="I53" s="513">
        <v>0</v>
      </c>
      <c r="J53" s="513">
        <v>0</v>
      </c>
      <c r="K53" s="512">
        <f t="shared" si="4"/>
        <v>81</v>
      </c>
      <c r="L53" s="513">
        <v>81</v>
      </c>
      <c r="M53" s="513">
        <v>0</v>
      </c>
      <c r="N53" s="513">
        <v>0</v>
      </c>
      <c r="O53" s="513">
        <v>0</v>
      </c>
      <c r="P53" s="573">
        <f t="shared" si="5"/>
        <v>78</v>
      </c>
      <c r="Q53" s="574">
        <v>78</v>
      </c>
      <c r="R53" s="574">
        <v>0</v>
      </c>
      <c r="S53" s="574">
        <v>0</v>
      </c>
      <c r="T53" s="575">
        <v>0</v>
      </c>
      <c r="U53" s="512">
        <v>-3</v>
      </c>
      <c r="V53" s="513">
        <v>-3</v>
      </c>
      <c r="W53" s="513">
        <v>0</v>
      </c>
      <c r="X53" s="513">
        <v>0</v>
      </c>
      <c r="Y53" s="514">
        <v>0</v>
      </c>
    </row>
    <row r="54" spans="2:25" ht="15" thickBot="1" x14ac:dyDescent="0.25">
      <c r="B54" s="508" t="s">
        <v>346</v>
      </c>
      <c r="C54" s="509" t="s">
        <v>270</v>
      </c>
      <c r="D54" s="510" t="s">
        <v>262</v>
      </c>
      <c r="E54" s="511" t="s">
        <v>347</v>
      </c>
      <c r="F54" s="512">
        <f t="shared" si="3"/>
        <v>1445</v>
      </c>
      <c r="G54" s="513">
        <v>1136</v>
      </c>
      <c r="H54" s="513">
        <v>0</v>
      </c>
      <c r="I54" s="513">
        <v>0</v>
      </c>
      <c r="J54" s="513">
        <v>309</v>
      </c>
      <c r="K54" s="512">
        <f t="shared" si="4"/>
        <v>1445</v>
      </c>
      <c r="L54" s="513">
        <v>1136</v>
      </c>
      <c r="M54" s="513">
        <v>0</v>
      </c>
      <c r="N54" s="513">
        <v>0</v>
      </c>
      <c r="O54" s="513">
        <v>309</v>
      </c>
      <c r="P54" s="573">
        <f t="shared" si="5"/>
        <v>1481</v>
      </c>
      <c r="Q54" s="574">
        <v>1178</v>
      </c>
      <c r="R54" s="574">
        <v>0</v>
      </c>
      <c r="S54" s="574">
        <v>0</v>
      </c>
      <c r="T54" s="575">
        <v>303</v>
      </c>
      <c r="U54" s="512">
        <v>36</v>
      </c>
      <c r="V54" s="513">
        <v>42</v>
      </c>
      <c r="W54" s="513">
        <v>0</v>
      </c>
      <c r="X54" s="513">
        <v>0</v>
      </c>
      <c r="Y54" s="514">
        <v>-6</v>
      </c>
    </row>
    <row r="55" spans="2:25" ht="15.75" thickBot="1" x14ac:dyDescent="0.25">
      <c r="B55" s="515" t="s">
        <v>346</v>
      </c>
      <c r="C55" s="516"/>
      <c r="D55" s="517" t="s">
        <v>262</v>
      </c>
      <c r="E55" s="518" t="s">
        <v>347</v>
      </c>
      <c r="F55" s="519">
        <f t="shared" si="3"/>
        <v>2233</v>
      </c>
      <c r="G55" s="520">
        <f>G52+G53+G54</f>
        <v>1924</v>
      </c>
      <c r="H55" s="520">
        <f>H52+H53+H54</f>
        <v>0</v>
      </c>
      <c r="I55" s="520">
        <f>I52+I53+I54</f>
        <v>0</v>
      </c>
      <c r="J55" s="520">
        <f>J52+J53+J54</f>
        <v>309</v>
      </c>
      <c r="K55" s="519">
        <f t="shared" si="4"/>
        <v>2233</v>
      </c>
      <c r="L55" s="520">
        <v>1924</v>
      </c>
      <c r="M55" s="520">
        <v>0</v>
      </c>
      <c r="N55" s="520">
        <v>0</v>
      </c>
      <c r="O55" s="520">
        <v>309</v>
      </c>
      <c r="P55" s="576">
        <f t="shared" si="5"/>
        <v>2218</v>
      </c>
      <c r="Q55" s="585">
        <f>Q52+Q53+Q54</f>
        <v>1915</v>
      </c>
      <c r="R55" s="585">
        <f>R52+R53+R54</f>
        <v>0</v>
      </c>
      <c r="S55" s="585">
        <f>S52+S53+S54</f>
        <v>0</v>
      </c>
      <c r="T55" s="586">
        <f>T52+T53+T54</f>
        <v>303</v>
      </c>
      <c r="U55" s="519">
        <v>-6</v>
      </c>
      <c r="V55" s="520">
        <v>0</v>
      </c>
      <c r="W55" s="520">
        <v>0</v>
      </c>
      <c r="X55" s="520">
        <v>0</v>
      </c>
      <c r="Y55" s="521">
        <v>-6</v>
      </c>
    </row>
    <row r="56" spans="2:25" ht="15" thickBot="1" x14ac:dyDescent="0.25">
      <c r="B56" s="508" t="s">
        <v>344</v>
      </c>
      <c r="C56" s="509" t="s">
        <v>345</v>
      </c>
      <c r="D56" s="510" t="s">
        <v>262</v>
      </c>
      <c r="E56" s="511" t="s">
        <v>343</v>
      </c>
      <c r="F56" s="512">
        <f t="shared" si="3"/>
        <v>400</v>
      </c>
      <c r="G56" s="513">
        <v>397</v>
      </c>
      <c r="H56" s="513">
        <v>0</v>
      </c>
      <c r="I56" s="513">
        <v>0</v>
      </c>
      <c r="J56" s="513">
        <v>3</v>
      </c>
      <c r="K56" s="512">
        <f t="shared" si="4"/>
        <v>400</v>
      </c>
      <c r="L56" s="513">
        <v>397</v>
      </c>
      <c r="M56" s="513">
        <v>0</v>
      </c>
      <c r="N56" s="513">
        <v>0</v>
      </c>
      <c r="O56" s="513">
        <v>3</v>
      </c>
      <c r="P56" s="573">
        <f t="shared" si="5"/>
        <v>396</v>
      </c>
      <c r="Q56" s="574">
        <v>395</v>
      </c>
      <c r="R56" s="574">
        <v>0</v>
      </c>
      <c r="S56" s="574">
        <v>0</v>
      </c>
      <c r="T56" s="575">
        <v>1</v>
      </c>
      <c r="U56" s="512">
        <v>-2</v>
      </c>
      <c r="V56" s="513">
        <v>0</v>
      </c>
      <c r="W56" s="513">
        <v>0</v>
      </c>
      <c r="X56" s="513">
        <v>0</v>
      </c>
      <c r="Y56" s="514">
        <v>-2</v>
      </c>
    </row>
    <row r="57" spans="2:25" ht="15.75" thickBot="1" x14ac:dyDescent="0.25">
      <c r="B57" s="515" t="s">
        <v>344</v>
      </c>
      <c r="C57" s="516"/>
      <c r="D57" s="517" t="s">
        <v>262</v>
      </c>
      <c r="E57" s="518" t="s">
        <v>343</v>
      </c>
      <c r="F57" s="519">
        <f t="shared" si="3"/>
        <v>400</v>
      </c>
      <c r="G57" s="520">
        <f>G56</f>
        <v>397</v>
      </c>
      <c r="H57" s="520">
        <f>H56</f>
        <v>0</v>
      </c>
      <c r="I57" s="520">
        <f>I56</f>
        <v>0</v>
      </c>
      <c r="J57" s="520">
        <f>J56</f>
        <v>3</v>
      </c>
      <c r="K57" s="519">
        <f t="shared" si="4"/>
        <v>400</v>
      </c>
      <c r="L57" s="520">
        <v>397</v>
      </c>
      <c r="M57" s="520">
        <v>0</v>
      </c>
      <c r="N57" s="520">
        <v>0</v>
      </c>
      <c r="O57" s="520">
        <v>3</v>
      </c>
      <c r="P57" s="576">
        <f t="shared" si="5"/>
        <v>396</v>
      </c>
      <c r="Q57" s="585">
        <f>Q56</f>
        <v>395</v>
      </c>
      <c r="R57" s="585">
        <f>R56</f>
        <v>0</v>
      </c>
      <c r="S57" s="585">
        <f>S56</f>
        <v>0</v>
      </c>
      <c r="T57" s="586">
        <f>T56</f>
        <v>1</v>
      </c>
      <c r="U57" s="519">
        <v>-2</v>
      </c>
      <c r="V57" s="520">
        <v>0</v>
      </c>
      <c r="W57" s="520">
        <v>0</v>
      </c>
      <c r="X57" s="520">
        <v>0</v>
      </c>
      <c r="Y57" s="521">
        <v>-2</v>
      </c>
    </row>
    <row r="58" spans="2:25" ht="15" thickBot="1" x14ac:dyDescent="0.25">
      <c r="B58" s="508" t="s">
        <v>342</v>
      </c>
      <c r="C58" s="509" t="s">
        <v>332</v>
      </c>
      <c r="D58" s="510" t="s">
        <v>262</v>
      </c>
      <c r="E58" s="511" t="s">
        <v>341</v>
      </c>
      <c r="F58" s="512">
        <f t="shared" si="3"/>
        <v>3071</v>
      </c>
      <c r="G58" s="513">
        <v>3000</v>
      </c>
      <c r="H58" s="513">
        <v>0</v>
      </c>
      <c r="I58" s="513">
        <v>0</v>
      </c>
      <c r="J58" s="513">
        <v>71</v>
      </c>
      <c r="K58" s="512">
        <f t="shared" si="4"/>
        <v>3071</v>
      </c>
      <c r="L58" s="513">
        <v>3000</v>
      </c>
      <c r="M58" s="513">
        <v>0</v>
      </c>
      <c r="N58" s="513">
        <v>0</v>
      </c>
      <c r="O58" s="513">
        <v>71</v>
      </c>
      <c r="P58" s="573">
        <f t="shared" si="5"/>
        <v>3046</v>
      </c>
      <c r="Q58" s="574">
        <v>2984</v>
      </c>
      <c r="R58" s="574">
        <v>0</v>
      </c>
      <c r="S58" s="574">
        <v>0</v>
      </c>
      <c r="T58" s="575">
        <v>62</v>
      </c>
      <c r="U58" s="512">
        <v>-9</v>
      </c>
      <c r="V58" s="513">
        <v>0</v>
      </c>
      <c r="W58" s="513">
        <v>0</v>
      </c>
      <c r="X58" s="513">
        <v>0</v>
      </c>
      <c r="Y58" s="514">
        <v>-9</v>
      </c>
    </row>
    <row r="59" spans="2:25" ht="15" thickBot="1" x14ac:dyDescent="0.25">
      <c r="B59" s="508" t="s">
        <v>342</v>
      </c>
      <c r="C59" s="509" t="s">
        <v>267</v>
      </c>
      <c r="D59" s="510" t="s">
        <v>262</v>
      </c>
      <c r="E59" s="511" t="s">
        <v>341</v>
      </c>
      <c r="F59" s="512">
        <f t="shared" si="3"/>
        <v>400</v>
      </c>
      <c r="G59" s="513">
        <v>400</v>
      </c>
      <c r="H59" s="513">
        <v>0</v>
      </c>
      <c r="I59" s="513">
        <v>0</v>
      </c>
      <c r="J59" s="513">
        <v>0</v>
      </c>
      <c r="K59" s="512">
        <f t="shared" si="4"/>
        <v>400</v>
      </c>
      <c r="L59" s="513">
        <v>400</v>
      </c>
      <c r="M59" s="513">
        <v>0</v>
      </c>
      <c r="N59" s="513">
        <v>0</v>
      </c>
      <c r="O59" s="513">
        <v>0</v>
      </c>
      <c r="P59" s="573">
        <f t="shared" si="5"/>
        <v>400</v>
      </c>
      <c r="Q59" s="574">
        <v>400</v>
      </c>
      <c r="R59" s="574">
        <v>0</v>
      </c>
      <c r="S59" s="574">
        <v>0</v>
      </c>
      <c r="T59" s="575">
        <v>0</v>
      </c>
      <c r="U59" s="512">
        <v>0</v>
      </c>
      <c r="V59" s="513">
        <v>0</v>
      </c>
      <c r="W59" s="513">
        <v>0</v>
      </c>
      <c r="X59" s="513">
        <v>0</v>
      </c>
      <c r="Y59" s="514">
        <v>0</v>
      </c>
    </row>
    <row r="60" spans="2:25" ht="15" customHeight="1" thickBot="1" x14ac:dyDescent="0.25">
      <c r="B60" s="515" t="s">
        <v>342</v>
      </c>
      <c r="C60" s="516"/>
      <c r="D60" s="517" t="s">
        <v>262</v>
      </c>
      <c r="E60" s="518" t="s">
        <v>341</v>
      </c>
      <c r="F60" s="519">
        <f t="shared" si="3"/>
        <v>3471</v>
      </c>
      <c r="G60" s="520">
        <f>G58+G59</f>
        <v>3400</v>
      </c>
      <c r="H60" s="520">
        <f>H58+H59</f>
        <v>0</v>
      </c>
      <c r="I60" s="520">
        <f>I58+I59</f>
        <v>0</v>
      </c>
      <c r="J60" s="520">
        <f>J58+J59</f>
        <v>71</v>
      </c>
      <c r="K60" s="519">
        <f t="shared" si="4"/>
        <v>3471</v>
      </c>
      <c r="L60" s="520">
        <v>3400</v>
      </c>
      <c r="M60" s="520">
        <v>0</v>
      </c>
      <c r="N60" s="520">
        <v>0</v>
      </c>
      <c r="O60" s="520">
        <v>71</v>
      </c>
      <c r="P60" s="576">
        <f t="shared" si="5"/>
        <v>3446</v>
      </c>
      <c r="Q60" s="585">
        <f>Q58+Q59</f>
        <v>3384</v>
      </c>
      <c r="R60" s="585">
        <f>R58+R59</f>
        <v>0</v>
      </c>
      <c r="S60" s="585">
        <f>S58+S59</f>
        <v>0</v>
      </c>
      <c r="T60" s="586">
        <f>T58+T59</f>
        <v>62</v>
      </c>
      <c r="U60" s="519">
        <v>-9</v>
      </c>
      <c r="V60" s="520">
        <v>0</v>
      </c>
      <c r="W60" s="520">
        <v>0</v>
      </c>
      <c r="X60" s="520">
        <v>0</v>
      </c>
      <c r="Y60" s="521">
        <v>-9</v>
      </c>
    </row>
    <row r="61" spans="2:25" ht="15" thickBot="1" x14ac:dyDescent="0.25">
      <c r="B61" s="508" t="s">
        <v>340</v>
      </c>
      <c r="C61" s="509" t="s">
        <v>332</v>
      </c>
      <c r="D61" s="510" t="s">
        <v>262</v>
      </c>
      <c r="E61" s="511" t="s">
        <v>339</v>
      </c>
      <c r="F61" s="512">
        <f t="shared" si="3"/>
        <v>3209</v>
      </c>
      <c r="G61" s="513">
        <v>2985</v>
      </c>
      <c r="H61" s="513">
        <v>0</v>
      </c>
      <c r="I61" s="513">
        <v>0</v>
      </c>
      <c r="J61" s="513">
        <v>224</v>
      </c>
      <c r="K61" s="512">
        <f t="shared" si="4"/>
        <v>3209</v>
      </c>
      <c r="L61" s="513">
        <v>2985</v>
      </c>
      <c r="M61" s="513">
        <v>0</v>
      </c>
      <c r="N61" s="513">
        <v>0</v>
      </c>
      <c r="O61" s="513">
        <v>224</v>
      </c>
      <c r="P61" s="573">
        <f t="shared" si="5"/>
        <v>3187</v>
      </c>
      <c r="Q61" s="574">
        <v>2969</v>
      </c>
      <c r="R61" s="574">
        <v>0</v>
      </c>
      <c r="S61" s="574">
        <v>0</v>
      </c>
      <c r="T61" s="575">
        <v>218</v>
      </c>
      <c r="U61" s="512">
        <v>-6</v>
      </c>
      <c r="V61" s="513">
        <v>0</v>
      </c>
      <c r="W61" s="513">
        <v>0</v>
      </c>
      <c r="X61" s="513">
        <v>0</v>
      </c>
      <c r="Y61" s="514">
        <v>-6</v>
      </c>
    </row>
    <row r="62" spans="2:25" ht="15" thickBot="1" x14ac:dyDescent="0.25">
      <c r="B62" s="508" t="s">
        <v>340</v>
      </c>
      <c r="C62" s="509" t="s">
        <v>267</v>
      </c>
      <c r="D62" s="510" t="s">
        <v>262</v>
      </c>
      <c r="E62" s="511" t="s">
        <v>339</v>
      </c>
      <c r="F62" s="512">
        <f t="shared" si="3"/>
        <v>649</v>
      </c>
      <c r="G62" s="513">
        <v>550</v>
      </c>
      <c r="H62" s="513">
        <v>0</v>
      </c>
      <c r="I62" s="513">
        <v>0</v>
      </c>
      <c r="J62" s="513">
        <v>99</v>
      </c>
      <c r="K62" s="512">
        <f t="shared" si="4"/>
        <v>649</v>
      </c>
      <c r="L62" s="513">
        <v>550</v>
      </c>
      <c r="M62" s="513">
        <v>0</v>
      </c>
      <c r="N62" s="513">
        <v>0</v>
      </c>
      <c r="O62" s="513">
        <v>99</v>
      </c>
      <c r="P62" s="573">
        <f t="shared" si="5"/>
        <v>649</v>
      </c>
      <c r="Q62" s="574">
        <v>550</v>
      </c>
      <c r="R62" s="574">
        <v>0</v>
      </c>
      <c r="S62" s="574">
        <v>0</v>
      </c>
      <c r="T62" s="575">
        <v>99</v>
      </c>
      <c r="U62" s="512">
        <v>0</v>
      </c>
      <c r="V62" s="513">
        <v>0</v>
      </c>
      <c r="W62" s="513">
        <v>0</v>
      </c>
      <c r="X62" s="513">
        <v>0</v>
      </c>
      <c r="Y62" s="514">
        <v>0</v>
      </c>
    </row>
    <row r="63" spans="2:25" ht="15.75" thickBot="1" x14ac:dyDescent="0.25">
      <c r="B63" s="515" t="s">
        <v>340</v>
      </c>
      <c r="C63" s="516"/>
      <c r="D63" s="517" t="s">
        <v>262</v>
      </c>
      <c r="E63" s="518" t="s">
        <v>339</v>
      </c>
      <c r="F63" s="519">
        <f t="shared" si="3"/>
        <v>3858</v>
      </c>
      <c r="G63" s="520">
        <f>G61+G62</f>
        <v>3535</v>
      </c>
      <c r="H63" s="520">
        <f>H61+H62</f>
        <v>0</v>
      </c>
      <c r="I63" s="520">
        <f>I61+I62</f>
        <v>0</v>
      </c>
      <c r="J63" s="520">
        <f>J61+J62</f>
        <v>323</v>
      </c>
      <c r="K63" s="519">
        <f t="shared" si="4"/>
        <v>3858</v>
      </c>
      <c r="L63" s="520">
        <v>3535</v>
      </c>
      <c r="M63" s="520">
        <v>0</v>
      </c>
      <c r="N63" s="520">
        <v>0</v>
      </c>
      <c r="O63" s="520">
        <v>323</v>
      </c>
      <c r="P63" s="576">
        <f t="shared" si="5"/>
        <v>3836</v>
      </c>
      <c r="Q63" s="585">
        <f>Q61+Q62</f>
        <v>3519</v>
      </c>
      <c r="R63" s="585">
        <f>R61+R62</f>
        <v>0</v>
      </c>
      <c r="S63" s="585">
        <f>S61+S62</f>
        <v>0</v>
      </c>
      <c r="T63" s="586">
        <f>T61+T62</f>
        <v>317</v>
      </c>
      <c r="U63" s="519">
        <v>-6</v>
      </c>
      <c r="V63" s="520">
        <v>0</v>
      </c>
      <c r="W63" s="520">
        <v>0</v>
      </c>
      <c r="X63" s="520">
        <v>0</v>
      </c>
      <c r="Y63" s="521">
        <v>-6</v>
      </c>
    </row>
    <row r="64" spans="2:25" ht="15" customHeight="1" thickBot="1" x14ac:dyDescent="0.25">
      <c r="B64" s="508" t="s">
        <v>338</v>
      </c>
      <c r="C64" s="509" t="s">
        <v>332</v>
      </c>
      <c r="D64" s="510" t="s">
        <v>262</v>
      </c>
      <c r="E64" s="511" t="s">
        <v>337</v>
      </c>
      <c r="F64" s="512">
        <f t="shared" si="3"/>
        <v>5230</v>
      </c>
      <c r="G64" s="513">
        <v>4773</v>
      </c>
      <c r="H64" s="513">
        <v>0</v>
      </c>
      <c r="I64" s="513">
        <v>0</v>
      </c>
      <c r="J64" s="513">
        <v>457</v>
      </c>
      <c r="K64" s="512">
        <f t="shared" si="4"/>
        <v>5230</v>
      </c>
      <c r="L64" s="513">
        <v>4773</v>
      </c>
      <c r="M64" s="513">
        <v>0</v>
      </c>
      <c r="N64" s="513">
        <v>0</v>
      </c>
      <c r="O64" s="513">
        <v>457</v>
      </c>
      <c r="P64" s="573">
        <f t="shared" si="5"/>
        <v>5261</v>
      </c>
      <c r="Q64" s="574">
        <v>4746</v>
      </c>
      <c r="R64" s="574">
        <v>0</v>
      </c>
      <c r="S64" s="574">
        <v>0</v>
      </c>
      <c r="T64" s="575">
        <v>515</v>
      </c>
      <c r="U64" s="512">
        <v>58</v>
      </c>
      <c r="V64" s="513">
        <v>0</v>
      </c>
      <c r="W64" s="513">
        <v>0</v>
      </c>
      <c r="X64" s="513">
        <v>0</v>
      </c>
      <c r="Y64" s="514">
        <v>58</v>
      </c>
    </row>
    <row r="65" spans="2:25" ht="15" customHeight="1" thickBot="1" x14ac:dyDescent="0.25">
      <c r="B65" s="508" t="s">
        <v>338</v>
      </c>
      <c r="C65" s="509" t="s">
        <v>267</v>
      </c>
      <c r="D65" s="510" t="s">
        <v>262</v>
      </c>
      <c r="E65" s="511" t="s">
        <v>337</v>
      </c>
      <c r="F65" s="512">
        <f t="shared" si="3"/>
        <v>1000</v>
      </c>
      <c r="G65" s="513">
        <v>1000</v>
      </c>
      <c r="H65" s="513">
        <v>0</v>
      </c>
      <c r="I65" s="513">
        <v>0</v>
      </c>
      <c r="J65" s="513">
        <v>0</v>
      </c>
      <c r="K65" s="512">
        <f t="shared" si="4"/>
        <v>1000</v>
      </c>
      <c r="L65" s="513">
        <v>1000</v>
      </c>
      <c r="M65" s="513">
        <v>0</v>
      </c>
      <c r="N65" s="513">
        <v>0</v>
      </c>
      <c r="O65" s="513">
        <v>0</v>
      </c>
      <c r="P65" s="573">
        <f t="shared" si="5"/>
        <v>1000</v>
      </c>
      <c r="Q65" s="574">
        <v>1000</v>
      </c>
      <c r="R65" s="574">
        <v>0</v>
      </c>
      <c r="S65" s="574">
        <v>0</v>
      </c>
      <c r="T65" s="575">
        <v>0</v>
      </c>
      <c r="U65" s="512">
        <v>0</v>
      </c>
      <c r="V65" s="513">
        <v>0</v>
      </c>
      <c r="W65" s="513">
        <v>0</v>
      </c>
      <c r="X65" s="513">
        <v>0</v>
      </c>
      <c r="Y65" s="514">
        <v>0</v>
      </c>
    </row>
    <row r="66" spans="2:25" ht="15" customHeight="1" thickBot="1" x14ac:dyDescent="0.25">
      <c r="B66" s="515" t="s">
        <v>338</v>
      </c>
      <c r="C66" s="516"/>
      <c r="D66" s="517" t="s">
        <v>262</v>
      </c>
      <c r="E66" s="518" t="s">
        <v>337</v>
      </c>
      <c r="F66" s="519">
        <f t="shared" si="3"/>
        <v>6230</v>
      </c>
      <c r="G66" s="520">
        <f>G64+G65</f>
        <v>5773</v>
      </c>
      <c r="H66" s="520">
        <f>H64+H65</f>
        <v>0</v>
      </c>
      <c r="I66" s="520">
        <f>I64+I65</f>
        <v>0</v>
      </c>
      <c r="J66" s="520">
        <f>J64+J65</f>
        <v>457</v>
      </c>
      <c r="K66" s="519">
        <f t="shared" si="4"/>
        <v>6230</v>
      </c>
      <c r="L66" s="520">
        <v>5773</v>
      </c>
      <c r="M66" s="520">
        <v>0</v>
      </c>
      <c r="N66" s="520">
        <v>0</v>
      </c>
      <c r="O66" s="520">
        <v>457</v>
      </c>
      <c r="P66" s="576">
        <f t="shared" si="5"/>
        <v>6261</v>
      </c>
      <c r="Q66" s="585">
        <f>Q64+Q65</f>
        <v>5746</v>
      </c>
      <c r="R66" s="585">
        <f>R64+R65</f>
        <v>0</v>
      </c>
      <c r="S66" s="585">
        <f>S64+S65</f>
        <v>0</v>
      </c>
      <c r="T66" s="586">
        <f>T64+T65</f>
        <v>515</v>
      </c>
      <c r="U66" s="519">
        <v>58</v>
      </c>
      <c r="V66" s="520">
        <v>0</v>
      </c>
      <c r="W66" s="520">
        <v>0</v>
      </c>
      <c r="X66" s="520">
        <v>0</v>
      </c>
      <c r="Y66" s="521">
        <v>58</v>
      </c>
    </row>
    <row r="67" spans="2:25" ht="15" thickBot="1" x14ac:dyDescent="0.25">
      <c r="B67" s="508" t="s">
        <v>336</v>
      </c>
      <c r="C67" s="509" t="s">
        <v>332</v>
      </c>
      <c r="D67" s="510" t="s">
        <v>262</v>
      </c>
      <c r="E67" s="511" t="s">
        <v>335</v>
      </c>
      <c r="F67" s="512">
        <f t="shared" si="3"/>
        <v>7460</v>
      </c>
      <c r="G67" s="513">
        <v>4945</v>
      </c>
      <c r="H67" s="513">
        <v>0</v>
      </c>
      <c r="I67" s="513">
        <v>0</v>
      </c>
      <c r="J67" s="513">
        <v>2515</v>
      </c>
      <c r="K67" s="512">
        <f t="shared" si="4"/>
        <v>8460</v>
      </c>
      <c r="L67" s="513">
        <v>5945</v>
      </c>
      <c r="M67" s="513">
        <v>0</v>
      </c>
      <c r="N67" s="513">
        <v>0</v>
      </c>
      <c r="O67" s="513">
        <v>2515</v>
      </c>
      <c r="P67" s="573">
        <f t="shared" si="5"/>
        <v>7960</v>
      </c>
      <c r="Q67" s="574">
        <v>5519</v>
      </c>
      <c r="R67" s="574">
        <v>0</v>
      </c>
      <c r="S67" s="574">
        <v>0</v>
      </c>
      <c r="T67" s="575">
        <v>2441</v>
      </c>
      <c r="U67" s="512">
        <v>526</v>
      </c>
      <c r="V67" s="513">
        <v>600</v>
      </c>
      <c r="W67" s="513">
        <v>0</v>
      </c>
      <c r="X67" s="513">
        <v>0</v>
      </c>
      <c r="Y67" s="514">
        <v>-74</v>
      </c>
    </row>
    <row r="68" spans="2:25" ht="15" thickBot="1" x14ac:dyDescent="0.25">
      <c r="B68" s="537" t="s">
        <v>336</v>
      </c>
      <c r="C68" s="538" t="s">
        <v>267</v>
      </c>
      <c r="D68" s="539"/>
      <c r="E68" s="525" t="s">
        <v>335</v>
      </c>
      <c r="F68" s="540">
        <f t="shared" si="3"/>
        <v>6077</v>
      </c>
      <c r="G68" s="541">
        <v>1900</v>
      </c>
      <c r="H68" s="541"/>
      <c r="I68" s="541"/>
      <c r="J68" s="541">
        <v>4177</v>
      </c>
      <c r="K68" s="540">
        <f t="shared" si="4"/>
        <v>3038</v>
      </c>
      <c r="L68" s="541">
        <v>950</v>
      </c>
      <c r="M68" s="541"/>
      <c r="N68" s="541"/>
      <c r="O68" s="541">
        <v>2088</v>
      </c>
      <c r="P68" s="588">
        <f t="shared" si="5"/>
        <v>0</v>
      </c>
      <c r="Q68" s="589">
        <v>0</v>
      </c>
      <c r="R68" s="589">
        <v>0</v>
      </c>
      <c r="S68" s="589">
        <v>0</v>
      </c>
      <c r="T68" s="590">
        <v>0</v>
      </c>
      <c r="U68" s="540"/>
      <c r="V68" s="541"/>
      <c r="W68" s="541"/>
      <c r="X68" s="541"/>
      <c r="Y68" s="542"/>
    </row>
    <row r="69" spans="2:25" ht="15.75" thickBot="1" x14ac:dyDescent="0.25">
      <c r="B69" s="515" t="s">
        <v>336</v>
      </c>
      <c r="C69" s="516"/>
      <c r="D69" s="517" t="s">
        <v>262</v>
      </c>
      <c r="E69" s="518" t="s">
        <v>335</v>
      </c>
      <c r="F69" s="519">
        <f t="shared" si="3"/>
        <v>13537</v>
      </c>
      <c r="G69" s="520">
        <f>G67+G68</f>
        <v>6845</v>
      </c>
      <c r="H69" s="520">
        <f>H67+H68</f>
        <v>0</v>
      </c>
      <c r="I69" s="520">
        <f>I67+I68</f>
        <v>0</v>
      </c>
      <c r="J69" s="520">
        <f>J67+J68</f>
        <v>6692</v>
      </c>
      <c r="K69" s="519">
        <f t="shared" si="4"/>
        <v>11498</v>
      </c>
      <c r="L69" s="520">
        <f>L67+L68</f>
        <v>6895</v>
      </c>
      <c r="M69" s="520">
        <f>M67+M68</f>
        <v>0</v>
      </c>
      <c r="N69" s="520">
        <f>N67+N68</f>
        <v>0</v>
      </c>
      <c r="O69" s="520">
        <f>O67+O68</f>
        <v>4603</v>
      </c>
      <c r="P69" s="576">
        <f t="shared" si="5"/>
        <v>7960</v>
      </c>
      <c r="Q69" s="585">
        <f>Q68+Q67</f>
        <v>5519</v>
      </c>
      <c r="R69" s="585">
        <f>R68+R67</f>
        <v>0</v>
      </c>
      <c r="S69" s="585">
        <f>S68+S67</f>
        <v>0</v>
      </c>
      <c r="T69" s="586">
        <f>T68+T67</f>
        <v>2441</v>
      </c>
      <c r="U69" s="519">
        <v>526</v>
      </c>
      <c r="V69" s="520">
        <v>600</v>
      </c>
      <c r="W69" s="520">
        <v>0</v>
      </c>
      <c r="X69" s="520">
        <v>0</v>
      </c>
      <c r="Y69" s="521">
        <v>-74</v>
      </c>
    </row>
    <row r="70" spans="2:25" ht="15" thickBot="1" x14ac:dyDescent="0.25">
      <c r="B70" s="508" t="s">
        <v>334</v>
      </c>
      <c r="C70" s="509" t="s">
        <v>332</v>
      </c>
      <c r="D70" s="510" t="s">
        <v>262</v>
      </c>
      <c r="E70" s="511" t="s">
        <v>333</v>
      </c>
      <c r="F70" s="512">
        <f t="shared" si="3"/>
        <v>4709</v>
      </c>
      <c r="G70" s="513">
        <v>3132</v>
      </c>
      <c r="H70" s="513">
        <v>0</v>
      </c>
      <c r="I70" s="513">
        <v>0</v>
      </c>
      <c r="J70" s="513">
        <v>1577</v>
      </c>
      <c r="K70" s="512">
        <f t="shared" si="4"/>
        <v>4709</v>
      </c>
      <c r="L70" s="513">
        <v>3132</v>
      </c>
      <c r="M70" s="513">
        <v>0</v>
      </c>
      <c r="N70" s="513">
        <v>0</v>
      </c>
      <c r="O70" s="513">
        <v>1577</v>
      </c>
      <c r="P70" s="573">
        <f t="shared" si="5"/>
        <v>4628</v>
      </c>
      <c r="Q70" s="574">
        <v>3118</v>
      </c>
      <c r="R70" s="574">
        <v>0</v>
      </c>
      <c r="S70" s="574">
        <v>0</v>
      </c>
      <c r="T70" s="575">
        <v>1510</v>
      </c>
      <c r="U70" s="512">
        <v>-67</v>
      </c>
      <c r="V70" s="513">
        <v>0</v>
      </c>
      <c r="W70" s="513">
        <v>0</v>
      </c>
      <c r="X70" s="513">
        <v>0</v>
      </c>
      <c r="Y70" s="514">
        <v>-67</v>
      </c>
    </row>
    <row r="71" spans="2:25" ht="15.75" thickBot="1" x14ac:dyDescent="0.25">
      <c r="B71" s="515" t="s">
        <v>334</v>
      </c>
      <c r="C71" s="516"/>
      <c r="D71" s="517" t="s">
        <v>262</v>
      </c>
      <c r="E71" s="518" t="s">
        <v>333</v>
      </c>
      <c r="F71" s="519">
        <f t="shared" si="3"/>
        <v>4709</v>
      </c>
      <c r="G71" s="520">
        <f>G70</f>
        <v>3132</v>
      </c>
      <c r="H71" s="520">
        <f>H70</f>
        <v>0</v>
      </c>
      <c r="I71" s="520">
        <f>I70</f>
        <v>0</v>
      </c>
      <c r="J71" s="520">
        <f>J70</f>
        <v>1577</v>
      </c>
      <c r="K71" s="519">
        <f t="shared" si="4"/>
        <v>4709</v>
      </c>
      <c r="L71" s="520">
        <v>3132</v>
      </c>
      <c r="M71" s="520">
        <v>0</v>
      </c>
      <c r="N71" s="520">
        <v>0</v>
      </c>
      <c r="O71" s="520">
        <v>1577</v>
      </c>
      <c r="P71" s="576">
        <f t="shared" si="5"/>
        <v>4628</v>
      </c>
      <c r="Q71" s="585">
        <f>Q70</f>
        <v>3118</v>
      </c>
      <c r="R71" s="585">
        <f>R70</f>
        <v>0</v>
      </c>
      <c r="S71" s="585">
        <f>S70</f>
        <v>0</v>
      </c>
      <c r="T71" s="586">
        <f>T70</f>
        <v>1510</v>
      </c>
      <c r="U71" s="519">
        <v>-67</v>
      </c>
      <c r="V71" s="520">
        <v>0</v>
      </c>
      <c r="W71" s="520">
        <v>0</v>
      </c>
      <c r="X71" s="520">
        <v>0</v>
      </c>
      <c r="Y71" s="521">
        <v>-67</v>
      </c>
    </row>
    <row r="72" spans="2:25" ht="15" thickBot="1" x14ac:dyDescent="0.25">
      <c r="B72" s="508" t="s">
        <v>331</v>
      </c>
      <c r="C72" s="509" t="s">
        <v>332</v>
      </c>
      <c r="D72" s="510" t="s">
        <v>262</v>
      </c>
      <c r="E72" s="511" t="s">
        <v>330</v>
      </c>
      <c r="F72" s="512">
        <f t="shared" si="3"/>
        <v>2631</v>
      </c>
      <c r="G72" s="513">
        <v>1778</v>
      </c>
      <c r="H72" s="513">
        <v>0</v>
      </c>
      <c r="I72" s="513">
        <v>0</v>
      </c>
      <c r="J72" s="513">
        <v>853</v>
      </c>
      <c r="K72" s="512">
        <f t="shared" si="4"/>
        <v>2631</v>
      </c>
      <c r="L72" s="513">
        <v>1778</v>
      </c>
      <c r="M72" s="513">
        <v>0</v>
      </c>
      <c r="N72" s="513">
        <v>0</v>
      </c>
      <c r="O72" s="513">
        <v>853</v>
      </c>
      <c r="P72" s="573">
        <f t="shared" si="5"/>
        <v>2592</v>
      </c>
      <c r="Q72" s="574">
        <v>1770</v>
      </c>
      <c r="R72" s="574">
        <v>0</v>
      </c>
      <c r="S72" s="574">
        <v>0</v>
      </c>
      <c r="T72" s="575">
        <v>822</v>
      </c>
      <c r="U72" s="512">
        <v>-31</v>
      </c>
      <c r="V72" s="513">
        <v>0</v>
      </c>
      <c r="W72" s="513">
        <v>0</v>
      </c>
      <c r="X72" s="513">
        <v>0</v>
      </c>
      <c r="Y72" s="514">
        <v>-31</v>
      </c>
    </row>
    <row r="73" spans="2:25" ht="15.75" thickBot="1" x14ac:dyDescent="0.25">
      <c r="B73" s="515" t="s">
        <v>331</v>
      </c>
      <c r="C73" s="516"/>
      <c r="D73" s="517" t="s">
        <v>262</v>
      </c>
      <c r="E73" s="518" t="s">
        <v>330</v>
      </c>
      <c r="F73" s="519">
        <f t="shared" si="3"/>
        <v>2631</v>
      </c>
      <c r="G73" s="520">
        <f>G72</f>
        <v>1778</v>
      </c>
      <c r="H73" s="520">
        <f>H72</f>
        <v>0</v>
      </c>
      <c r="I73" s="520">
        <f>I72</f>
        <v>0</v>
      </c>
      <c r="J73" s="520">
        <f>J72</f>
        <v>853</v>
      </c>
      <c r="K73" s="519">
        <f t="shared" si="4"/>
        <v>2631</v>
      </c>
      <c r="L73" s="520">
        <v>1778</v>
      </c>
      <c r="M73" s="520">
        <v>0</v>
      </c>
      <c r="N73" s="520">
        <v>0</v>
      </c>
      <c r="O73" s="520">
        <v>853</v>
      </c>
      <c r="P73" s="576">
        <f t="shared" si="5"/>
        <v>2592</v>
      </c>
      <c r="Q73" s="585">
        <f>Q72</f>
        <v>1770</v>
      </c>
      <c r="R73" s="585">
        <f>R72</f>
        <v>0</v>
      </c>
      <c r="S73" s="585">
        <f>S72</f>
        <v>0</v>
      </c>
      <c r="T73" s="586">
        <f>T72</f>
        <v>822</v>
      </c>
      <c r="U73" s="519">
        <v>-31</v>
      </c>
      <c r="V73" s="520">
        <v>0</v>
      </c>
      <c r="W73" s="520">
        <v>0</v>
      </c>
      <c r="X73" s="520">
        <v>0</v>
      </c>
      <c r="Y73" s="521">
        <v>-31</v>
      </c>
    </row>
    <row r="74" spans="2:25" ht="15" customHeight="1" thickBot="1" x14ac:dyDescent="0.25">
      <c r="B74" s="508" t="s">
        <v>329</v>
      </c>
      <c r="C74" s="509" t="s">
        <v>305</v>
      </c>
      <c r="D74" s="510" t="s">
        <v>262</v>
      </c>
      <c r="E74" s="511" t="s">
        <v>328</v>
      </c>
      <c r="F74" s="512">
        <f t="shared" si="3"/>
        <v>2153</v>
      </c>
      <c r="G74" s="513">
        <v>1791</v>
      </c>
      <c r="H74" s="513">
        <v>0</v>
      </c>
      <c r="I74" s="513">
        <v>0</v>
      </c>
      <c r="J74" s="513">
        <v>362</v>
      </c>
      <c r="K74" s="512">
        <f t="shared" si="4"/>
        <v>2153</v>
      </c>
      <c r="L74" s="513">
        <v>1791</v>
      </c>
      <c r="M74" s="513">
        <v>0</v>
      </c>
      <c r="N74" s="513">
        <v>0</v>
      </c>
      <c r="O74" s="513">
        <v>362</v>
      </c>
      <c r="P74" s="573">
        <f t="shared" si="5"/>
        <v>2137</v>
      </c>
      <c r="Q74" s="574">
        <v>1778</v>
      </c>
      <c r="R74" s="574">
        <v>0</v>
      </c>
      <c r="S74" s="574">
        <v>0</v>
      </c>
      <c r="T74" s="575">
        <v>359</v>
      </c>
      <c r="U74" s="512">
        <v>-3</v>
      </c>
      <c r="V74" s="513">
        <v>0</v>
      </c>
      <c r="W74" s="513">
        <v>0</v>
      </c>
      <c r="X74" s="513">
        <v>0</v>
      </c>
      <c r="Y74" s="514">
        <v>-3</v>
      </c>
    </row>
    <row r="75" spans="2:25" ht="15" customHeight="1" thickBot="1" x14ac:dyDescent="0.25">
      <c r="B75" s="508" t="s">
        <v>329</v>
      </c>
      <c r="C75" s="509" t="s">
        <v>267</v>
      </c>
      <c r="D75" s="510" t="s">
        <v>262</v>
      </c>
      <c r="E75" s="511" t="s">
        <v>328</v>
      </c>
      <c r="F75" s="512">
        <f t="shared" si="3"/>
        <v>450</v>
      </c>
      <c r="G75" s="513">
        <v>450</v>
      </c>
      <c r="H75" s="513">
        <v>0</v>
      </c>
      <c r="I75" s="513">
        <v>0</v>
      </c>
      <c r="J75" s="513">
        <v>0</v>
      </c>
      <c r="K75" s="512">
        <f t="shared" si="4"/>
        <v>450</v>
      </c>
      <c r="L75" s="513">
        <v>450</v>
      </c>
      <c r="M75" s="513">
        <v>0</v>
      </c>
      <c r="N75" s="513">
        <v>0</v>
      </c>
      <c r="O75" s="513">
        <v>0</v>
      </c>
      <c r="P75" s="573">
        <f t="shared" si="5"/>
        <v>450</v>
      </c>
      <c r="Q75" s="574">
        <v>450</v>
      </c>
      <c r="R75" s="574">
        <v>0</v>
      </c>
      <c r="S75" s="574">
        <v>0</v>
      </c>
      <c r="T75" s="575">
        <v>0</v>
      </c>
      <c r="U75" s="512">
        <v>0</v>
      </c>
      <c r="V75" s="513">
        <v>0</v>
      </c>
      <c r="W75" s="513">
        <v>0</v>
      </c>
      <c r="X75" s="513">
        <v>0</v>
      </c>
      <c r="Y75" s="514">
        <v>0</v>
      </c>
    </row>
    <row r="76" spans="2:25" ht="15" customHeight="1" thickBot="1" x14ac:dyDescent="0.25">
      <c r="B76" s="508" t="s">
        <v>329</v>
      </c>
      <c r="C76" s="509" t="s">
        <v>314</v>
      </c>
      <c r="D76" s="510" t="s">
        <v>262</v>
      </c>
      <c r="E76" s="511" t="s">
        <v>328</v>
      </c>
      <c r="F76" s="512">
        <f t="shared" si="3"/>
        <v>650</v>
      </c>
      <c r="G76" s="513">
        <v>650</v>
      </c>
      <c r="H76" s="513">
        <v>0</v>
      </c>
      <c r="I76" s="513">
        <v>0</v>
      </c>
      <c r="J76" s="513">
        <v>0</v>
      </c>
      <c r="K76" s="512">
        <f t="shared" si="4"/>
        <v>650</v>
      </c>
      <c r="L76" s="513">
        <v>650</v>
      </c>
      <c r="M76" s="513">
        <v>0</v>
      </c>
      <c r="N76" s="513">
        <v>0</v>
      </c>
      <c r="O76" s="513">
        <v>0</v>
      </c>
      <c r="P76" s="573">
        <f t="shared" si="5"/>
        <v>650</v>
      </c>
      <c r="Q76" s="574">
        <v>650</v>
      </c>
      <c r="R76" s="574">
        <v>0</v>
      </c>
      <c r="S76" s="574">
        <v>0</v>
      </c>
      <c r="T76" s="575">
        <v>0</v>
      </c>
      <c r="U76" s="512">
        <v>0</v>
      </c>
      <c r="V76" s="513">
        <v>0</v>
      </c>
      <c r="W76" s="513">
        <v>0</v>
      </c>
      <c r="X76" s="513">
        <v>0</v>
      </c>
      <c r="Y76" s="514">
        <v>0</v>
      </c>
    </row>
    <row r="77" spans="2:25" ht="15" customHeight="1" thickBot="1" x14ac:dyDescent="0.25">
      <c r="B77" s="515" t="s">
        <v>329</v>
      </c>
      <c r="C77" s="516"/>
      <c r="D77" s="517" t="s">
        <v>262</v>
      </c>
      <c r="E77" s="518" t="s">
        <v>328</v>
      </c>
      <c r="F77" s="519">
        <f t="shared" si="3"/>
        <v>3253</v>
      </c>
      <c r="G77" s="520">
        <f>G74+G75+G76</f>
        <v>2891</v>
      </c>
      <c r="H77" s="520">
        <f>H74+H75+H76</f>
        <v>0</v>
      </c>
      <c r="I77" s="520">
        <f>I74+I75+I76</f>
        <v>0</v>
      </c>
      <c r="J77" s="520">
        <f>J74+J75+J76</f>
        <v>362</v>
      </c>
      <c r="K77" s="519">
        <f t="shared" si="4"/>
        <v>3253</v>
      </c>
      <c r="L77" s="520">
        <v>2891</v>
      </c>
      <c r="M77" s="520">
        <v>0</v>
      </c>
      <c r="N77" s="520">
        <v>0</v>
      </c>
      <c r="O77" s="520">
        <v>362</v>
      </c>
      <c r="P77" s="576">
        <f t="shared" si="5"/>
        <v>3237</v>
      </c>
      <c r="Q77" s="585">
        <f>Q74+Q75+Q76</f>
        <v>2878</v>
      </c>
      <c r="R77" s="585">
        <f>R74+R75+R76</f>
        <v>0</v>
      </c>
      <c r="S77" s="585">
        <f>S74+S75+S76</f>
        <v>0</v>
      </c>
      <c r="T77" s="586">
        <f>T74+T75+T76</f>
        <v>359</v>
      </c>
      <c r="U77" s="519">
        <v>-3</v>
      </c>
      <c r="V77" s="520">
        <v>0</v>
      </c>
      <c r="W77" s="520">
        <v>0</v>
      </c>
      <c r="X77" s="520">
        <v>0</v>
      </c>
      <c r="Y77" s="521">
        <v>-3</v>
      </c>
    </row>
    <row r="78" spans="2:25" ht="15" thickBot="1" x14ac:dyDescent="0.25">
      <c r="B78" s="508" t="s">
        <v>327</v>
      </c>
      <c r="C78" s="509" t="s">
        <v>305</v>
      </c>
      <c r="D78" s="510" t="s">
        <v>262</v>
      </c>
      <c r="E78" s="511" t="s">
        <v>326</v>
      </c>
      <c r="F78" s="512">
        <f t="shared" ref="F78:F109" si="6">G78+H78+I78+J78</f>
        <v>2082</v>
      </c>
      <c r="G78" s="513">
        <v>1680</v>
      </c>
      <c r="H78" s="513">
        <v>0</v>
      </c>
      <c r="I78" s="513">
        <v>0</v>
      </c>
      <c r="J78" s="513">
        <v>402</v>
      </c>
      <c r="K78" s="512">
        <f t="shared" ref="K78:K109" si="7">L78+M78+N78+O78</f>
        <v>2082</v>
      </c>
      <c r="L78" s="513">
        <v>1680</v>
      </c>
      <c r="M78" s="513">
        <v>0</v>
      </c>
      <c r="N78" s="513">
        <v>0</v>
      </c>
      <c r="O78" s="513">
        <v>402</v>
      </c>
      <c r="P78" s="573">
        <f t="shared" ref="P78:P109" si="8">Q78+R78+S78+T78</f>
        <v>2326</v>
      </c>
      <c r="Q78" s="574">
        <v>1672</v>
      </c>
      <c r="R78" s="574">
        <v>0</v>
      </c>
      <c r="S78" s="574">
        <v>0</v>
      </c>
      <c r="T78" s="575">
        <v>654</v>
      </c>
      <c r="U78" s="512">
        <v>252</v>
      </c>
      <c r="V78" s="513">
        <v>0</v>
      </c>
      <c r="W78" s="513">
        <v>0</v>
      </c>
      <c r="X78" s="513">
        <v>0</v>
      </c>
      <c r="Y78" s="514">
        <v>252</v>
      </c>
    </row>
    <row r="79" spans="2:25" ht="15.75" thickBot="1" x14ac:dyDescent="0.25">
      <c r="B79" s="515" t="s">
        <v>327</v>
      </c>
      <c r="C79" s="516"/>
      <c r="D79" s="517" t="s">
        <v>262</v>
      </c>
      <c r="E79" s="518" t="s">
        <v>326</v>
      </c>
      <c r="F79" s="519">
        <f t="shared" si="6"/>
        <v>2082</v>
      </c>
      <c r="G79" s="520">
        <f>G78</f>
        <v>1680</v>
      </c>
      <c r="H79" s="520">
        <f>H78</f>
        <v>0</v>
      </c>
      <c r="I79" s="520">
        <f>I78</f>
        <v>0</v>
      </c>
      <c r="J79" s="520">
        <f>J78</f>
        <v>402</v>
      </c>
      <c r="K79" s="519">
        <f t="shared" si="7"/>
        <v>2082</v>
      </c>
      <c r="L79" s="520">
        <v>1680</v>
      </c>
      <c r="M79" s="520">
        <v>0</v>
      </c>
      <c r="N79" s="520">
        <v>0</v>
      </c>
      <c r="O79" s="520">
        <v>402</v>
      </c>
      <c r="P79" s="576">
        <f t="shared" si="8"/>
        <v>2326</v>
      </c>
      <c r="Q79" s="585">
        <f>Q78</f>
        <v>1672</v>
      </c>
      <c r="R79" s="585">
        <f>R78</f>
        <v>0</v>
      </c>
      <c r="S79" s="585">
        <f>S78</f>
        <v>0</v>
      </c>
      <c r="T79" s="586">
        <f>T78</f>
        <v>654</v>
      </c>
      <c r="U79" s="519">
        <v>252</v>
      </c>
      <c r="V79" s="520">
        <v>0</v>
      </c>
      <c r="W79" s="520">
        <v>0</v>
      </c>
      <c r="X79" s="520">
        <v>0</v>
      </c>
      <c r="Y79" s="521">
        <v>252</v>
      </c>
    </row>
    <row r="80" spans="2:25" ht="15" thickBot="1" x14ac:dyDescent="0.25">
      <c r="B80" s="508" t="s">
        <v>325</v>
      </c>
      <c r="C80" s="509" t="s">
        <v>305</v>
      </c>
      <c r="D80" s="510" t="s">
        <v>262</v>
      </c>
      <c r="E80" s="511" t="s">
        <v>324</v>
      </c>
      <c r="F80" s="512">
        <f t="shared" si="6"/>
        <v>2664</v>
      </c>
      <c r="G80" s="513">
        <v>2310</v>
      </c>
      <c r="H80" s="513">
        <v>0</v>
      </c>
      <c r="I80" s="513">
        <v>0</v>
      </c>
      <c r="J80" s="513">
        <v>354</v>
      </c>
      <c r="K80" s="512">
        <f t="shared" si="7"/>
        <v>2664</v>
      </c>
      <c r="L80" s="513">
        <v>2310</v>
      </c>
      <c r="M80" s="513">
        <v>0</v>
      </c>
      <c r="N80" s="513">
        <v>0</v>
      </c>
      <c r="O80" s="513">
        <v>354</v>
      </c>
      <c r="P80" s="573">
        <f t="shared" si="8"/>
        <v>2610</v>
      </c>
      <c r="Q80" s="574">
        <v>2297</v>
      </c>
      <c r="R80" s="574">
        <v>0</v>
      </c>
      <c r="S80" s="574">
        <v>0</v>
      </c>
      <c r="T80" s="575">
        <v>313</v>
      </c>
      <c r="U80" s="512">
        <v>-41</v>
      </c>
      <c r="V80" s="513">
        <v>0</v>
      </c>
      <c r="W80" s="513">
        <v>0</v>
      </c>
      <c r="X80" s="513">
        <v>0</v>
      </c>
      <c r="Y80" s="514">
        <v>-41</v>
      </c>
    </row>
    <row r="81" spans="2:25" ht="15" thickBot="1" x14ac:dyDescent="0.25">
      <c r="B81" s="508" t="s">
        <v>325</v>
      </c>
      <c r="C81" s="509" t="s">
        <v>267</v>
      </c>
      <c r="D81" s="510" t="s">
        <v>262</v>
      </c>
      <c r="E81" s="511" t="s">
        <v>324</v>
      </c>
      <c r="F81" s="512">
        <f t="shared" si="6"/>
        <v>637</v>
      </c>
      <c r="G81" s="513">
        <v>380</v>
      </c>
      <c r="H81" s="513">
        <v>0</v>
      </c>
      <c r="I81" s="513">
        <v>0</v>
      </c>
      <c r="J81" s="513">
        <v>257</v>
      </c>
      <c r="K81" s="512">
        <f t="shared" si="7"/>
        <v>637</v>
      </c>
      <c r="L81" s="513">
        <v>380</v>
      </c>
      <c r="M81" s="513">
        <v>0</v>
      </c>
      <c r="N81" s="513">
        <v>0</v>
      </c>
      <c r="O81" s="513">
        <v>257</v>
      </c>
      <c r="P81" s="573">
        <f t="shared" si="8"/>
        <v>637</v>
      </c>
      <c r="Q81" s="574">
        <v>380</v>
      </c>
      <c r="R81" s="574">
        <v>0</v>
      </c>
      <c r="S81" s="574">
        <v>0</v>
      </c>
      <c r="T81" s="575">
        <v>257</v>
      </c>
      <c r="U81" s="512">
        <v>0</v>
      </c>
      <c r="V81" s="513">
        <v>0</v>
      </c>
      <c r="W81" s="513">
        <v>0</v>
      </c>
      <c r="X81" s="513">
        <v>0</v>
      </c>
      <c r="Y81" s="514">
        <v>0</v>
      </c>
    </row>
    <row r="82" spans="2:25" ht="15" thickBot="1" x14ac:dyDescent="0.25">
      <c r="B82" s="508" t="s">
        <v>325</v>
      </c>
      <c r="C82" s="509" t="s">
        <v>293</v>
      </c>
      <c r="D82" s="510" t="s">
        <v>262</v>
      </c>
      <c r="E82" s="511" t="s">
        <v>324</v>
      </c>
      <c r="F82" s="512">
        <f t="shared" si="6"/>
        <v>200</v>
      </c>
      <c r="G82" s="513">
        <v>200</v>
      </c>
      <c r="H82" s="513">
        <v>0</v>
      </c>
      <c r="I82" s="513">
        <v>0</v>
      </c>
      <c r="J82" s="513">
        <v>0</v>
      </c>
      <c r="K82" s="512">
        <f t="shared" si="7"/>
        <v>200</v>
      </c>
      <c r="L82" s="513">
        <v>200</v>
      </c>
      <c r="M82" s="513">
        <v>0</v>
      </c>
      <c r="N82" s="513">
        <v>0</v>
      </c>
      <c r="O82" s="513">
        <v>0</v>
      </c>
      <c r="P82" s="573">
        <f t="shared" si="8"/>
        <v>200</v>
      </c>
      <c r="Q82" s="574">
        <v>200</v>
      </c>
      <c r="R82" s="574">
        <v>0</v>
      </c>
      <c r="S82" s="574">
        <v>0</v>
      </c>
      <c r="T82" s="575">
        <v>0</v>
      </c>
      <c r="U82" s="512">
        <v>0</v>
      </c>
      <c r="V82" s="513">
        <v>0</v>
      </c>
      <c r="W82" s="513">
        <v>0</v>
      </c>
      <c r="X82" s="513">
        <v>0</v>
      </c>
      <c r="Y82" s="514">
        <v>0</v>
      </c>
    </row>
    <row r="83" spans="2:25" ht="15.75" thickBot="1" x14ac:dyDescent="0.25">
      <c r="B83" s="515" t="s">
        <v>325</v>
      </c>
      <c r="C83" s="516"/>
      <c r="D83" s="517" t="s">
        <v>262</v>
      </c>
      <c r="E83" s="518" t="s">
        <v>324</v>
      </c>
      <c r="F83" s="519">
        <f t="shared" si="6"/>
        <v>3501</v>
      </c>
      <c r="G83" s="520">
        <f>G80+G81+G82</f>
        <v>2890</v>
      </c>
      <c r="H83" s="520">
        <f>H80+H81+H82</f>
        <v>0</v>
      </c>
      <c r="I83" s="520">
        <f>I80+I81+I82</f>
        <v>0</v>
      </c>
      <c r="J83" s="520">
        <f>J80+J81+J82</f>
        <v>611</v>
      </c>
      <c r="K83" s="519">
        <f t="shared" si="7"/>
        <v>3501</v>
      </c>
      <c r="L83" s="520">
        <v>2890</v>
      </c>
      <c r="M83" s="520">
        <v>0</v>
      </c>
      <c r="N83" s="520">
        <v>0</v>
      </c>
      <c r="O83" s="520">
        <v>611</v>
      </c>
      <c r="P83" s="576">
        <f t="shared" si="8"/>
        <v>3447</v>
      </c>
      <c r="Q83" s="585">
        <f>Q80+Q81+Q82</f>
        <v>2877</v>
      </c>
      <c r="R83" s="585">
        <f>R80+R81+R82</f>
        <v>0</v>
      </c>
      <c r="S83" s="585">
        <f>S80+S81+S82</f>
        <v>0</v>
      </c>
      <c r="T83" s="586">
        <f>T80+T81+T82</f>
        <v>570</v>
      </c>
      <c r="U83" s="519">
        <v>-41</v>
      </c>
      <c r="V83" s="520">
        <v>0</v>
      </c>
      <c r="W83" s="520">
        <v>0</v>
      </c>
      <c r="X83" s="520">
        <v>0</v>
      </c>
      <c r="Y83" s="521">
        <v>-41</v>
      </c>
    </row>
    <row r="84" spans="2:25" ht="15" thickBot="1" x14ac:dyDescent="0.25">
      <c r="B84" s="508" t="s">
        <v>321</v>
      </c>
      <c r="C84" s="509" t="s">
        <v>305</v>
      </c>
      <c r="D84" s="510" t="s">
        <v>262</v>
      </c>
      <c r="E84" s="511" t="s">
        <v>322</v>
      </c>
      <c r="F84" s="512">
        <f t="shared" si="6"/>
        <v>2075</v>
      </c>
      <c r="G84" s="513">
        <v>1791</v>
      </c>
      <c r="H84" s="513">
        <v>0</v>
      </c>
      <c r="I84" s="513">
        <v>0</v>
      </c>
      <c r="J84" s="513">
        <v>284</v>
      </c>
      <c r="K84" s="512">
        <f t="shared" si="7"/>
        <v>2075</v>
      </c>
      <c r="L84" s="513">
        <v>1791</v>
      </c>
      <c r="M84" s="513">
        <v>0</v>
      </c>
      <c r="N84" s="513">
        <v>0</v>
      </c>
      <c r="O84" s="513">
        <v>284</v>
      </c>
      <c r="P84" s="573">
        <f t="shared" si="8"/>
        <v>2178</v>
      </c>
      <c r="Q84" s="574">
        <v>1760</v>
      </c>
      <c r="R84" s="574">
        <v>0</v>
      </c>
      <c r="S84" s="574">
        <v>0</v>
      </c>
      <c r="T84" s="575">
        <v>418</v>
      </c>
      <c r="U84" s="512">
        <v>134</v>
      </c>
      <c r="V84" s="513">
        <v>0</v>
      </c>
      <c r="W84" s="513">
        <v>0</v>
      </c>
      <c r="X84" s="513">
        <v>0</v>
      </c>
      <c r="Y84" s="514">
        <v>134</v>
      </c>
    </row>
    <row r="85" spans="2:25" ht="15" thickBot="1" x14ac:dyDescent="0.25">
      <c r="B85" s="508" t="s">
        <v>321</v>
      </c>
      <c r="C85" s="509" t="s">
        <v>294</v>
      </c>
      <c r="D85" s="510" t="s">
        <v>262</v>
      </c>
      <c r="E85" s="511" t="s">
        <v>322</v>
      </c>
      <c r="F85" s="512">
        <f t="shared" si="6"/>
        <v>2602</v>
      </c>
      <c r="G85" s="513">
        <v>1954</v>
      </c>
      <c r="H85" s="513">
        <v>0</v>
      </c>
      <c r="I85" s="513">
        <v>0</v>
      </c>
      <c r="J85" s="513">
        <v>648</v>
      </c>
      <c r="K85" s="512">
        <f t="shared" si="7"/>
        <v>2602</v>
      </c>
      <c r="L85" s="513">
        <v>1954</v>
      </c>
      <c r="M85" s="513">
        <v>0</v>
      </c>
      <c r="N85" s="513">
        <v>0</v>
      </c>
      <c r="O85" s="513">
        <v>648</v>
      </c>
      <c r="P85" s="573">
        <f t="shared" si="8"/>
        <v>2522</v>
      </c>
      <c r="Q85" s="574">
        <v>1954</v>
      </c>
      <c r="R85" s="574">
        <v>0</v>
      </c>
      <c r="S85" s="574">
        <v>0</v>
      </c>
      <c r="T85" s="575">
        <v>568</v>
      </c>
      <c r="U85" s="512">
        <v>-80</v>
      </c>
      <c r="V85" s="513">
        <v>0</v>
      </c>
      <c r="W85" s="513">
        <v>0</v>
      </c>
      <c r="X85" s="513">
        <v>0</v>
      </c>
      <c r="Y85" s="514">
        <v>-80</v>
      </c>
    </row>
    <row r="86" spans="2:25" ht="15" thickBot="1" x14ac:dyDescent="0.25">
      <c r="B86" s="508" t="s">
        <v>321</v>
      </c>
      <c r="C86" s="509" t="s">
        <v>323</v>
      </c>
      <c r="D86" s="510" t="s">
        <v>262</v>
      </c>
      <c r="E86" s="511" t="s">
        <v>322</v>
      </c>
      <c r="F86" s="512">
        <f t="shared" si="6"/>
        <v>981</v>
      </c>
      <c r="G86" s="513">
        <v>654</v>
      </c>
      <c r="H86" s="513">
        <v>0</v>
      </c>
      <c r="I86" s="513">
        <v>0</v>
      </c>
      <c r="J86" s="513">
        <v>327</v>
      </c>
      <c r="K86" s="512">
        <f t="shared" si="7"/>
        <v>981</v>
      </c>
      <c r="L86" s="513">
        <v>654</v>
      </c>
      <c r="M86" s="513">
        <v>0</v>
      </c>
      <c r="N86" s="513">
        <v>0</v>
      </c>
      <c r="O86" s="513">
        <v>327</v>
      </c>
      <c r="P86" s="573">
        <f t="shared" si="8"/>
        <v>933</v>
      </c>
      <c r="Q86" s="574">
        <v>654</v>
      </c>
      <c r="R86" s="574">
        <v>0</v>
      </c>
      <c r="S86" s="574">
        <v>0</v>
      </c>
      <c r="T86" s="575">
        <v>279</v>
      </c>
      <c r="U86" s="512">
        <v>-48</v>
      </c>
      <c r="V86" s="513">
        <v>0</v>
      </c>
      <c r="W86" s="513">
        <v>0</v>
      </c>
      <c r="X86" s="513">
        <v>0</v>
      </c>
      <c r="Y86" s="514">
        <v>-48</v>
      </c>
    </row>
    <row r="87" spans="2:25" ht="15" thickBot="1" x14ac:dyDescent="0.25">
      <c r="B87" s="508" t="s">
        <v>321</v>
      </c>
      <c r="C87" s="509" t="s">
        <v>267</v>
      </c>
      <c r="D87" s="510" t="s">
        <v>262</v>
      </c>
      <c r="E87" s="511" t="s">
        <v>320</v>
      </c>
      <c r="F87" s="512">
        <f t="shared" si="6"/>
        <v>1826</v>
      </c>
      <c r="G87" s="513">
        <v>1730</v>
      </c>
      <c r="H87" s="513">
        <v>0</v>
      </c>
      <c r="I87" s="513">
        <v>0</v>
      </c>
      <c r="J87" s="513">
        <v>96</v>
      </c>
      <c r="K87" s="512">
        <f t="shared" si="7"/>
        <v>1826</v>
      </c>
      <c r="L87" s="513">
        <v>1730</v>
      </c>
      <c r="M87" s="513">
        <v>0</v>
      </c>
      <c r="N87" s="513">
        <v>0</v>
      </c>
      <c r="O87" s="513">
        <v>96</v>
      </c>
      <c r="P87" s="573">
        <f t="shared" si="8"/>
        <v>1756</v>
      </c>
      <c r="Q87" s="574">
        <v>1730</v>
      </c>
      <c r="R87" s="574">
        <v>0</v>
      </c>
      <c r="S87" s="574">
        <v>0</v>
      </c>
      <c r="T87" s="575">
        <v>26</v>
      </c>
      <c r="U87" s="512">
        <v>-70</v>
      </c>
      <c r="V87" s="513">
        <v>0</v>
      </c>
      <c r="W87" s="513">
        <v>0</v>
      </c>
      <c r="X87" s="513">
        <v>0</v>
      </c>
      <c r="Y87" s="514">
        <v>-70</v>
      </c>
    </row>
    <row r="88" spans="2:25" ht="15" thickBot="1" x14ac:dyDescent="0.25">
      <c r="B88" s="508" t="s">
        <v>321</v>
      </c>
      <c r="C88" s="509" t="s">
        <v>293</v>
      </c>
      <c r="D88" s="510" t="s">
        <v>262</v>
      </c>
      <c r="E88" s="511" t="s">
        <v>320</v>
      </c>
      <c r="F88" s="512">
        <f t="shared" si="6"/>
        <v>1045</v>
      </c>
      <c r="G88" s="513">
        <v>681</v>
      </c>
      <c r="H88" s="513">
        <v>0</v>
      </c>
      <c r="I88" s="513">
        <v>0</v>
      </c>
      <c r="J88" s="513">
        <v>364</v>
      </c>
      <c r="K88" s="512">
        <f t="shared" si="7"/>
        <v>1045</v>
      </c>
      <c r="L88" s="513">
        <v>681</v>
      </c>
      <c r="M88" s="513">
        <v>0</v>
      </c>
      <c r="N88" s="513">
        <v>0</v>
      </c>
      <c r="O88" s="513">
        <v>364</v>
      </c>
      <c r="P88" s="573">
        <f t="shared" si="8"/>
        <v>1236</v>
      </c>
      <c r="Q88" s="574">
        <v>681</v>
      </c>
      <c r="R88" s="574">
        <v>0</v>
      </c>
      <c r="S88" s="574">
        <v>0</v>
      </c>
      <c r="T88" s="575">
        <v>555</v>
      </c>
      <c r="U88" s="512">
        <v>191</v>
      </c>
      <c r="V88" s="513">
        <v>0</v>
      </c>
      <c r="W88" s="513">
        <v>0</v>
      </c>
      <c r="X88" s="513">
        <v>0</v>
      </c>
      <c r="Y88" s="514">
        <v>191</v>
      </c>
    </row>
    <row r="89" spans="2:25" ht="15.75" thickBot="1" x14ac:dyDescent="0.25">
      <c r="B89" s="515" t="s">
        <v>321</v>
      </c>
      <c r="C89" s="516"/>
      <c r="D89" s="517" t="s">
        <v>262</v>
      </c>
      <c r="E89" s="518" t="s">
        <v>320</v>
      </c>
      <c r="F89" s="519">
        <f t="shared" si="6"/>
        <v>8529</v>
      </c>
      <c r="G89" s="520">
        <f>G84+G85+G86+G87+G88</f>
        <v>6810</v>
      </c>
      <c r="H89" s="520">
        <f>H84+H85+H86+H87+H88</f>
        <v>0</v>
      </c>
      <c r="I89" s="520">
        <f>I84+I85+I86+I87+I88</f>
        <v>0</v>
      </c>
      <c r="J89" s="520">
        <f>J84+J85+J86+J87+J88</f>
        <v>1719</v>
      </c>
      <c r="K89" s="519">
        <f t="shared" si="7"/>
        <v>8529</v>
      </c>
      <c r="L89" s="520">
        <f>L88+L87+L86+L85+L84</f>
        <v>6810</v>
      </c>
      <c r="M89" s="520">
        <f>M88+M87+M86+M85+M84</f>
        <v>0</v>
      </c>
      <c r="N89" s="520">
        <f>N88+N87+N86+N85+N84</f>
        <v>0</v>
      </c>
      <c r="O89" s="520">
        <f>O88+O87+O86+O85+O84</f>
        <v>1719</v>
      </c>
      <c r="P89" s="576">
        <f t="shared" si="8"/>
        <v>8625</v>
      </c>
      <c r="Q89" s="585">
        <f>Q84+Q85+Q86+Q87+Q88</f>
        <v>6779</v>
      </c>
      <c r="R89" s="585">
        <f>R84+R85+R86+R87+R88</f>
        <v>0</v>
      </c>
      <c r="S89" s="585">
        <f>S84+S85+S86+S87+S88</f>
        <v>0</v>
      </c>
      <c r="T89" s="586">
        <f>T84+T85+T86+T87+T88</f>
        <v>1846</v>
      </c>
      <c r="U89" s="519">
        <v>127</v>
      </c>
      <c r="V89" s="520">
        <v>0</v>
      </c>
      <c r="W89" s="520">
        <v>0</v>
      </c>
      <c r="X89" s="520">
        <v>0</v>
      </c>
      <c r="Y89" s="521">
        <v>127</v>
      </c>
    </row>
    <row r="90" spans="2:25" ht="15" thickBot="1" x14ac:dyDescent="0.25">
      <c r="B90" s="508" t="s">
        <v>318</v>
      </c>
      <c r="C90" s="509" t="s">
        <v>319</v>
      </c>
      <c r="D90" s="510" t="s">
        <v>262</v>
      </c>
      <c r="E90" s="511" t="s">
        <v>317</v>
      </c>
      <c r="F90" s="512">
        <f t="shared" si="6"/>
        <v>350</v>
      </c>
      <c r="G90" s="513">
        <v>350</v>
      </c>
      <c r="H90" s="513">
        <v>0</v>
      </c>
      <c r="I90" s="513">
        <v>0</v>
      </c>
      <c r="J90" s="513">
        <v>0</v>
      </c>
      <c r="K90" s="512">
        <f t="shared" si="7"/>
        <v>350</v>
      </c>
      <c r="L90" s="513">
        <v>350</v>
      </c>
      <c r="M90" s="513">
        <v>0</v>
      </c>
      <c r="N90" s="513">
        <v>0</v>
      </c>
      <c r="O90" s="513">
        <v>0</v>
      </c>
      <c r="P90" s="573">
        <f t="shared" si="8"/>
        <v>348</v>
      </c>
      <c r="Q90" s="574">
        <v>348</v>
      </c>
      <c r="R90" s="574">
        <v>0</v>
      </c>
      <c r="S90" s="574">
        <v>0</v>
      </c>
      <c r="T90" s="575">
        <v>0</v>
      </c>
      <c r="U90" s="512">
        <v>0</v>
      </c>
      <c r="V90" s="513">
        <v>0</v>
      </c>
      <c r="W90" s="513">
        <v>0</v>
      </c>
      <c r="X90" s="513">
        <v>0</v>
      </c>
      <c r="Y90" s="514">
        <v>0</v>
      </c>
    </row>
    <row r="91" spans="2:25" ht="15" customHeight="1" thickBot="1" x14ac:dyDescent="0.25">
      <c r="B91" s="515" t="s">
        <v>318</v>
      </c>
      <c r="C91" s="516"/>
      <c r="D91" s="517" t="s">
        <v>262</v>
      </c>
      <c r="E91" s="518" t="s">
        <v>317</v>
      </c>
      <c r="F91" s="519">
        <f t="shared" si="6"/>
        <v>350</v>
      </c>
      <c r="G91" s="520">
        <f>G90</f>
        <v>350</v>
      </c>
      <c r="H91" s="520">
        <f>H90</f>
        <v>0</v>
      </c>
      <c r="I91" s="520">
        <f>I90</f>
        <v>0</v>
      </c>
      <c r="J91" s="520">
        <f>J90</f>
        <v>0</v>
      </c>
      <c r="K91" s="519">
        <f t="shared" si="7"/>
        <v>350</v>
      </c>
      <c r="L91" s="520">
        <f>L90</f>
        <v>350</v>
      </c>
      <c r="M91" s="520">
        <f>M90</f>
        <v>0</v>
      </c>
      <c r="N91" s="520">
        <f>N90</f>
        <v>0</v>
      </c>
      <c r="O91" s="520">
        <f>O90</f>
        <v>0</v>
      </c>
      <c r="P91" s="576">
        <f t="shared" si="8"/>
        <v>348</v>
      </c>
      <c r="Q91" s="585">
        <f>Q90</f>
        <v>348</v>
      </c>
      <c r="R91" s="585">
        <f>R90</f>
        <v>0</v>
      </c>
      <c r="S91" s="585">
        <f>S90</f>
        <v>0</v>
      </c>
      <c r="T91" s="586">
        <f>T90</f>
        <v>0</v>
      </c>
      <c r="U91" s="519">
        <v>0</v>
      </c>
      <c r="V91" s="520">
        <v>0</v>
      </c>
      <c r="W91" s="520">
        <v>0</v>
      </c>
      <c r="X91" s="520">
        <v>0</v>
      </c>
      <c r="Y91" s="521">
        <v>0</v>
      </c>
    </row>
    <row r="92" spans="2:25" ht="15" thickBot="1" x14ac:dyDescent="0.25">
      <c r="B92" s="508" t="s">
        <v>316</v>
      </c>
      <c r="C92" s="509" t="s">
        <v>305</v>
      </c>
      <c r="D92" s="510" t="s">
        <v>262</v>
      </c>
      <c r="E92" s="511" t="s">
        <v>315</v>
      </c>
      <c r="F92" s="512">
        <f t="shared" si="6"/>
        <v>3379</v>
      </c>
      <c r="G92" s="513">
        <v>2890</v>
      </c>
      <c r="H92" s="513">
        <v>0</v>
      </c>
      <c r="I92" s="513">
        <v>0</v>
      </c>
      <c r="J92" s="513">
        <v>489</v>
      </c>
      <c r="K92" s="512">
        <f t="shared" si="7"/>
        <v>3379</v>
      </c>
      <c r="L92" s="513">
        <v>2890</v>
      </c>
      <c r="M92" s="513">
        <v>0</v>
      </c>
      <c r="N92" s="513">
        <v>0</v>
      </c>
      <c r="O92" s="513">
        <v>489</v>
      </c>
      <c r="P92" s="573">
        <f t="shared" si="8"/>
        <v>3369</v>
      </c>
      <c r="Q92" s="574">
        <v>2875</v>
      </c>
      <c r="R92" s="574">
        <v>0</v>
      </c>
      <c r="S92" s="574">
        <v>0</v>
      </c>
      <c r="T92" s="575">
        <v>494</v>
      </c>
      <c r="U92" s="512">
        <v>5</v>
      </c>
      <c r="V92" s="513">
        <v>0</v>
      </c>
      <c r="W92" s="513">
        <v>0</v>
      </c>
      <c r="X92" s="513">
        <v>0</v>
      </c>
      <c r="Y92" s="514">
        <v>5</v>
      </c>
    </row>
    <row r="93" spans="2:25" ht="15" thickBot="1" x14ac:dyDescent="0.25">
      <c r="B93" s="508" t="s">
        <v>316</v>
      </c>
      <c r="C93" s="509" t="s">
        <v>267</v>
      </c>
      <c r="D93" s="510" t="s">
        <v>262</v>
      </c>
      <c r="E93" s="511" t="s">
        <v>315</v>
      </c>
      <c r="F93" s="512">
        <f t="shared" si="6"/>
        <v>361</v>
      </c>
      <c r="G93" s="513">
        <v>350</v>
      </c>
      <c r="H93" s="513">
        <v>0</v>
      </c>
      <c r="I93" s="513">
        <v>0</v>
      </c>
      <c r="J93" s="513">
        <v>11</v>
      </c>
      <c r="K93" s="512">
        <f t="shared" si="7"/>
        <v>361</v>
      </c>
      <c r="L93" s="513">
        <v>350</v>
      </c>
      <c r="M93" s="513">
        <v>0</v>
      </c>
      <c r="N93" s="513">
        <v>0</v>
      </c>
      <c r="O93" s="513">
        <v>11</v>
      </c>
      <c r="P93" s="573">
        <f t="shared" si="8"/>
        <v>350</v>
      </c>
      <c r="Q93" s="574">
        <v>350</v>
      </c>
      <c r="R93" s="574">
        <v>0</v>
      </c>
      <c r="S93" s="574">
        <v>0</v>
      </c>
      <c r="T93" s="575">
        <v>0</v>
      </c>
      <c r="U93" s="512">
        <v>-11</v>
      </c>
      <c r="V93" s="513">
        <v>0</v>
      </c>
      <c r="W93" s="513">
        <v>0</v>
      </c>
      <c r="X93" s="513">
        <v>0</v>
      </c>
      <c r="Y93" s="514">
        <v>-11</v>
      </c>
    </row>
    <row r="94" spans="2:25" ht="15.75" thickBot="1" x14ac:dyDescent="0.25">
      <c r="B94" s="515" t="s">
        <v>316</v>
      </c>
      <c r="C94" s="516"/>
      <c r="D94" s="517" t="s">
        <v>262</v>
      </c>
      <c r="E94" s="518" t="s">
        <v>315</v>
      </c>
      <c r="F94" s="519">
        <f t="shared" si="6"/>
        <v>3740</v>
      </c>
      <c r="G94" s="520">
        <f>G93+G92</f>
        <v>3240</v>
      </c>
      <c r="H94" s="520">
        <f>H93+H92</f>
        <v>0</v>
      </c>
      <c r="I94" s="520">
        <f>I93+I92</f>
        <v>0</v>
      </c>
      <c r="J94" s="520">
        <f>J93+J92</f>
        <v>500</v>
      </c>
      <c r="K94" s="519">
        <f t="shared" si="7"/>
        <v>3740</v>
      </c>
      <c r="L94" s="520">
        <f>L93+L92</f>
        <v>3240</v>
      </c>
      <c r="M94" s="520">
        <f>M93+M92</f>
        <v>0</v>
      </c>
      <c r="N94" s="520">
        <f>N93+N92</f>
        <v>0</v>
      </c>
      <c r="O94" s="520">
        <f>O93+O92</f>
        <v>500</v>
      </c>
      <c r="P94" s="576">
        <f t="shared" si="8"/>
        <v>3719</v>
      </c>
      <c r="Q94" s="585">
        <f>Q92+Q93</f>
        <v>3225</v>
      </c>
      <c r="R94" s="585">
        <f>R92+R93</f>
        <v>0</v>
      </c>
      <c r="S94" s="585">
        <f>S92+S93</f>
        <v>0</v>
      </c>
      <c r="T94" s="586">
        <f>T92+T93</f>
        <v>494</v>
      </c>
      <c r="U94" s="519">
        <v>-6</v>
      </c>
      <c r="V94" s="520">
        <v>0</v>
      </c>
      <c r="W94" s="520">
        <v>0</v>
      </c>
      <c r="X94" s="520">
        <v>0</v>
      </c>
      <c r="Y94" s="521">
        <v>-6</v>
      </c>
    </row>
    <row r="95" spans="2:25" ht="15" thickBot="1" x14ac:dyDescent="0.25">
      <c r="B95" s="508" t="s">
        <v>313</v>
      </c>
      <c r="C95" s="509" t="s">
        <v>305</v>
      </c>
      <c r="D95" s="510" t="s">
        <v>262</v>
      </c>
      <c r="E95" s="511" t="s">
        <v>312</v>
      </c>
      <c r="F95" s="512">
        <f t="shared" si="6"/>
        <v>4505</v>
      </c>
      <c r="G95" s="513">
        <v>2910</v>
      </c>
      <c r="H95" s="513">
        <v>0</v>
      </c>
      <c r="I95" s="513">
        <v>0</v>
      </c>
      <c r="J95" s="513">
        <v>1595</v>
      </c>
      <c r="K95" s="512">
        <f t="shared" si="7"/>
        <v>4505</v>
      </c>
      <c r="L95" s="513">
        <v>2910</v>
      </c>
      <c r="M95" s="513">
        <v>0</v>
      </c>
      <c r="N95" s="513">
        <v>0</v>
      </c>
      <c r="O95" s="513">
        <v>1595</v>
      </c>
      <c r="P95" s="573">
        <f t="shared" si="8"/>
        <v>4487</v>
      </c>
      <c r="Q95" s="574">
        <v>2892</v>
      </c>
      <c r="R95" s="574">
        <v>0</v>
      </c>
      <c r="S95" s="574">
        <v>0</v>
      </c>
      <c r="T95" s="575">
        <v>1595</v>
      </c>
      <c r="U95" s="512">
        <v>7</v>
      </c>
      <c r="V95" s="513">
        <v>7</v>
      </c>
      <c r="W95" s="513">
        <v>0</v>
      </c>
      <c r="X95" s="513">
        <v>0</v>
      </c>
      <c r="Y95" s="514">
        <v>0</v>
      </c>
    </row>
    <row r="96" spans="2:25" ht="15" thickBot="1" x14ac:dyDescent="0.25">
      <c r="B96" s="508" t="s">
        <v>313</v>
      </c>
      <c r="C96" s="509" t="s">
        <v>267</v>
      </c>
      <c r="D96" s="510" t="s">
        <v>262</v>
      </c>
      <c r="E96" s="511" t="s">
        <v>312</v>
      </c>
      <c r="F96" s="512">
        <f t="shared" si="6"/>
        <v>687</v>
      </c>
      <c r="G96" s="513">
        <v>687</v>
      </c>
      <c r="H96" s="513">
        <v>0</v>
      </c>
      <c r="I96" s="513">
        <v>0</v>
      </c>
      <c r="J96" s="513">
        <v>0</v>
      </c>
      <c r="K96" s="512">
        <f t="shared" si="7"/>
        <v>687</v>
      </c>
      <c r="L96" s="513">
        <v>687</v>
      </c>
      <c r="M96" s="513">
        <v>0</v>
      </c>
      <c r="N96" s="513">
        <v>0</v>
      </c>
      <c r="O96" s="513">
        <v>0</v>
      </c>
      <c r="P96" s="573">
        <f t="shared" si="8"/>
        <v>684</v>
      </c>
      <c r="Q96" s="574">
        <v>684</v>
      </c>
      <c r="R96" s="574">
        <v>0</v>
      </c>
      <c r="S96" s="574">
        <v>0</v>
      </c>
      <c r="T96" s="575">
        <v>0</v>
      </c>
      <c r="U96" s="512">
        <v>-3</v>
      </c>
      <c r="V96" s="513">
        <v>-3</v>
      </c>
      <c r="W96" s="513">
        <v>0</v>
      </c>
      <c r="X96" s="513">
        <v>0</v>
      </c>
      <c r="Y96" s="514">
        <v>0</v>
      </c>
    </row>
    <row r="97" spans="2:25" ht="15" thickBot="1" x14ac:dyDescent="0.25">
      <c r="B97" s="508" t="s">
        <v>313</v>
      </c>
      <c r="C97" s="509" t="s">
        <v>293</v>
      </c>
      <c r="D97" s="510" t="s">
        <v>262</v>
      </c>
      <c r="E97" s="511" t="s">
        <v>312</v>
      </c>
      <c r="F97" s="512">
        <f t="shared" si="6"/>
        <v>400</v>
      </c>
      <c r="G97" s="513">
        <v>400</v>
      </c>
      <c r="H97" s="513">
        <v>0</v>
      </c>
      <c r="I97" s="513">
        <v>0</v>
      </c>
      <c r="J97" s="513">
        <v>0</v>
      </c>
      <c r="K97" s="512">
        <f t="shared" si="7"/>
        <v>400</v>
      </c>
      <c r="L97" s="513">
        <v>400</v>
      </c>
      <c r="M97" s="513">
        <v>0</v>
      </c>
      <c r="N97" s="513">
        <v>0</v>
      </c>
      <c r="O97" s="513">
        <v>0</v>
      </c>
      <c r="P97" s="573">
        <f t="shared" si="8"/>
        <v>396</v>
      </c>
      <c r="Q97" s="574">
        <v>396</v>
      </c>
      <c r="R97" s="574">
        <v>0</v>
      </c>
      <c r="S97" s="574">
        <v>0</v>
      </c>
      <c r="T97" s="575">
        <v>0</v>
      </c>
      <c r="U97" s="512">
        <v>-4</v>
      </c>
      <c r="V97" s="513">
        <v>-4</v>
      </c>
      <c r="W97" s="513">
        <v>0</v>
      </c>
      <c r="X97" s="513">
        <v>0</v>
      </c>
      <c r="Y97" s="514">
        <v>0</v>
      </c>
    </row>
    <row r="98" spans="2:25" ht="15" thickBot="1" x14ac:dyDescent="0.25">
      <c r="B98" s="508" t="s">
        <v>313</v>
      </c>
      <c r="C98" s="509" t="s">
        <v>314</v>
      </c>
      <c r="D98" s="510" t="s">
        <v>262</v>
      </c>
      <c r="E98" s="511" t="s">
        <v>312</v>
      </c>
      <c r="F98" s="512">
        <f t="shared" si="6"/>
        <v>1500</v>
      </c>
      <c r="G98" s="513">
        <v>1500</v>
      </c>
      <c r="H98" s="513">
        <v>0</v>
      </c>
      <c r="I98" s="513">
        <v>0</v>
      </c>
      <c r="J98" s="513">
        <v>0</v>
      </c>
      <c r="K98" s="512">
        <f t="shared" si="7"/>
        <v>1500</v>
      </c>
      <c r="L98" s="513">
        <v>1500</v>
      </c>
      <c r="M98" s="513">
        <v>0</v>
      </c>
      <c r="N98" s="513">
        <v>0</v>
      </c>
      <c r="O98" s="513">
        <v>0</v>
      </c>
      <c r="P98" s="573">
        <f t="shared" si="8"/>
        <v>1500</v>
      </c>
      <c r="Q98" s="574">
        <v>1500</v>
      </c>
      <c r="R98" s="574">
        <v>0</v>
      </c>
      <c r="S98" s="574">
        <v>0</v>
      </c>
      <c r="T98" s="575">
        <v>0</v>
      </c>
      <c r="U98" s="512">
        <v>0</v>
      </c>
      <c r="V98" s="513">
        <v>0</v>
      </c>
      <c r="W98" s="513">
        <v>0</v>
      </c>
      <c r="X98" s="513">
        <v>0</v>
      </c>
      <c r="Y98" s="514">
        <v>0</v>
      </c>
    </row>
    <row r="99" spans="2:25" ht="15" customHeight="1" thickBot="1" x14ac:dyDescent="0.25">
      <c r="B99" s="515" t="s">
        <v>313</v>
      </c>
      <c r="C99" s="516"/>
      <c r="D99" s="517" t="s">
        <v>262</v>
      </c>
      <c r="E99" s="518" t="s">
        <v>312</v>
      </c>
      <c r="F99" s="519">
        <f t="shared" si="6"/>
        <v>7092</v>
      </c>
      <c r="G99" s="520">
        <f>G95+G96+G97+G98</f>
        <v>5497</v>
      </c>
      <c r="H99" s="520">
        <f>H95+H96+H97+H98</f>
        <v>0</v>
      </c>
      <c r="I99" s="520">
        <f>I95+I96+I97+I98</f>
        <v>0</v>
      </c>
      <c r="J99" s="520">
        <f>J95+J96+J97+J98</f>
        <v>1595</v>
      </c>
      <c r="K99" s="519">
        <f t="shared" si="7"/>
        <v>7092</v>
      </c>
      <c r="L99" s="520">
        <f>L98+L97+L96+L95</f>
        <v>5497</v>
      </c>
      <c r="M99" s="520">
        <f>M98+M97+M96+M95</f>
        <v>0</v>
      </c>
      <c r="N99" s="520">
        <f>N98+N97+N96+N95</f>
        <v>0</v>
      </c>
      <c r="O99" s="520">
        <f>O98+O97+O96+O95</f>
        <v>1595</v>
      </c>
      <c r="P99" s="576">
        <f t="shared" si="8"/>
        <v>7067</v>
      </c>
      <c r="Q99" s="585">
        <f>Q95+Q96+Q97+Q98</f>
        <v>5472</v>
      </c>
      <c r="R99" s="585">
        <f>R95+R96+R97+R98</f>
        <v>0</v>
      </c>
      <c r="S99" s="585">
        <f>S95+S96+S97+S98</f>
        <v>0</v>
      </c>
      <c r="T99" s="586">
        <f>T95+T96+T97+T98</f>
        <v>1595</v>
      </c>
      <c r="U99" s="519">
        <v>0</v>
      </c>
      <c r="V99" s="520">
        <v>0</v>
      </c>
      <c r="W99" s="520">
        <v>0</v>
      </c>
      <c r="X99" s="520">
        <v>0</v>
      </c>
      <c r="Y99" s="521">
        <v>0</v>
      </c>
    </row>
    <row r="100" spans="2:25" ht="15" thickBot="1" x14ac:dyDescent="0.25">
      <c r="B100" s="508" t="s">
        <v>311</v>
      </c>
      <c r="C100" s="509" t="s">
        <v>294</v>
      </c>
      <c r="D100" s="510" t="s">
        <v>262</v>
      </c>
      <c r="E100" s="511" t="s">
        <v>310</v>
      </c>
      <c r="F100" s="512">
        <f t="shared" si="6"/>
        <v>4210</v>
      </c>
      <c r="G100" s="513">
        <v>3534</v>
      </c>
      <c r="H100" s="513">
        <v>0</v>
      </c>
      <c r="I100" s="513">
        <v>155</v>
      </c>
      <c r="J100" s="513">
        <v>521</v>
      </c>
      <c r="K100" s="512">
        <f t="shared" si="7"/>
        <v>4210</v>
      </c>
      <c r="L100" s="513">
        <v>3534</v>
      </c>
      <c r="M100" s="513">
        <v>0</v>
      </c>
      <c r="N100" s="513">
        <v>155</v>
      </c>
      <c r="O100" s="513">
        <v>521</v>
      </c>
      <c r="P100" s="573">
        <f t="shared" si="8"/>
        <v>4494</v>
      </c>
      <c r="Q100" s="574">
        <v>4026</v>
      </c>
      <c r="R100" s="574">
        <v>0</v>
      </c>
      <c r="S100" s="574">
        <v>152</v>
      </c>
      <c r="T100" s="575">
        <v>316</v>
      </c>
      <c r="U100" s="512">
        <v>303</v>
      </c>
      <c r="V100" s="513">
        <v>511</v>
      </c>
      <c r="W100" s="513">
        <v>0</v>
      </c>
      <c r="X100" s="513">
        <v>-3</v>
      </c>
      <c r="Y100" s="514">
        <v>-205</v>
      </c>
    </row>
    <row r="101" spans="2:25" ht="15" thickBot="1" x14ac:dyDescent="0.25">
      <c r="B101" s="508" t="s">
        <v>311</v>
      </c>
      <c r="C101" s="509" t="s">
        <v>267</v>
      </c>
      <c r="D101" s="510" t="s">
        <v>262</v>
      </c>
      <c r="E101" s="511" t="s">
        <v>310</v>
      </c>
      <c r="F101" s="512">
        <f t="shared" si="6"/>
        <v>300</v>
      </c>
      <c r="G101" s="513">
        <v>300</v>
      </c>
      <c r="H101" s="513">
        <v>0</v>
      </c>
      <c r="I101" s="513">
        <v>0</v>
      </c>
      <c r="J101" s="513">
        <v>0</v>
      </c>
      <c r="K101" s="512">
        <f t="shared" si="7"/>
        <v>300</v>
      </c>
      <c r="L101" s="513">
        <v>300</v>
      </c>
      <c r="M101" s="513">
        <v>0</v>
      </c>
      <c r="N101" s="513">
        <v>0</v>
      </c>
      <c r="O101" s="513">
        <v>0</v>
      </c>
      <c r="P101" s="573">
        <f t="shared" si="8"/>
        <v>89</v>
      </c>
      <c r="Q101" s="574">
        <v>89</v>
      </c>
      <c r="R101" s="574">
        <v>0</v>
      </c>
      <c r="S101" s="574">
        <v>0</v>
      </c>
      <c r="T101" s="575">
        <v>0</v>
      </c>
      <c r="U101" s="512">
        <v>-211</v>
      </c>
      <c r="V101" s="513">
        <v>-211</v>
      </c>
      <c r="W101" s="513">
        <v>0</v>
      </c>
      <c r="X101" s="513">
        <v>0</v>
      </c>
      <c r="Y101" s="514">
        <v>0</v>
      </c>
    </row>
    <row r="102" spans="2:25" ht="15" thickBot="1" x14ac:dyDescent="0.25">
      <c r="B102" s="508" t="s">
        <v>311</v>
      </c>
      <c r="C102" s="509" t="s">
        <v>293</v>
      </c>
      <c r="D102" s="510" t="s">
        <v>262</v>
      </c>
      <c r="E102" s="511" t="s">
        <v>310</v>
      </c>
      <c r="F102" s="512">
        <f t="shared" si="6"/>
        <v>400</v>
      </c>
      <c r="G102" s="513">
        <v>400</v>
      </c>
      <c r="H102" s="513">
        <v>0</v>
      </c>
      <c r="I102" s="513">
        <v>0</v>
      </c>
      <c r="J102" s="513">
        <v>0</v>
      </c>
      <c r="K102" s="512">
        <f t="shared" si="7"/>
        <v>400</v>
      </c>
      <c r="L102" s="513">
        <v>400</v>
      </c>
      <c r="M102" s="513">
        <v>0</v>
      </c>
      <c r="N102" s="513">
        <v>0</v>
      </c>
      <c r="O102" s="513">
        <v>0</v>
      </c>
      <c r="P102" s="573">
        <f t="shared" si="8"/>
        <v>100</v>
      </c>
      <c r="Q102" s="574">
        <v>100</v>
      </c>
      <c r="R102" s="574">
        <v>0</v>
      </c>
      <c r="S102" s="574">
        <v>0</v>
      </c>
      <c r="T102" s="575">
        <v>0</v>
      </c>
      <c r="U102" s="512">
        <v>-300</v>
      </c>
      <c r="V102" s="513">
        <v>-300</v>
      </c>
      <c r="W102" s="513">
        <v>0</v>
      </c>
      <c r="X102" s="513">
        <v>0</v>
      </c>
      <c r="Y102" s="514">
        <v>0</v>
      </c>
    </row>
    <row r="103" spans="2:25" ht="15.75" thickBot="1" x14ac:dyDescent="0.25">
      <c r="B103" s="515" t="s">
        <v>311</v>
      </c>
      <c r="C103" s="516"/>
      <c r="D103" s="517" t="s">
        <v>262</v>
      </c>
      <c r="E103" s="518" t="s">
        <v>310</v>
      </c>
      <c r="F103" s="519">
        <f t="shared" si="6"/>
        <v>4910</v>
      </c>
      <c r="G103" s="520">
        <f>G100+G101+G102</f>
        <v>4234</v>
      </c>
      <c r="H103" s="520">
        <f>H100+H101+H102</f>
        <v>0</v>
      </c>
      <c r="I103" s="520">
        <f>I100+I101+I102</f>
        <v>155</v>
      </c>
      <c r="J103" s="520">
        <f>J100+J101+J102</f>
        <v>521</v>
      </c>
      <c r="K103" s="519">
        <f t="shared" si="7"/>
        <v>4910</v>
      </c>
      <c r="L103" s="520">
        <f>L102+L101+L100</f>
        <v>4234</v>
      </c>
      <c r="M103" s="520">
        <f>M102+M101+M100</f>
        <v>0</v>
      </c>
      <c r="N103" s="520">
        <f>N102+N101+N100</f>
        <v>155</v>
      </c>
      <c r="O103" s="520">
        <f>O102+O101+O100</f>
        <v>521</v>
      </c>
      <c r="P103" s="576">
        <f t="shared" si="8"/>
        <v>4683</v>
      </c>
      <c r="Q103" s="585">
        <f>Q100+Q101+Q102</f>
        <v>4215</v>
      </c>
      <c r="R103" s="585">
        <f>R100+R101+R102</f>
        <v>0</v>
      </c>
      <c r="S103" s="585">
        <f>S100+S101+S102</f>
        <v>152</v>
      </c>
      <c r="T103" s="586">
        <f>T100+T101+T102</f>
        <v>316</v>
      </c>
      <c r="U103" s="519">
        <v>-208</v>
      </c>
      <c r="V103" s="520">
        <v>0</v>
      </c>
      <c r="W103" s="520">
        <v>0</v>
      </c>
      <c r="X103" s="520">
        <v>-3</v>
      </c>
      <c r="Y103" s="521">
        <v>-205</v>
      </c>
    </row>
    <row r="104" spans="2:25" ht="15" thickBot="1" x14ac:dyDescent="0.25">
      <c r="B104" s="508" t="s">
        <v>309</v>
      </c>
      <c r="C104" s="509" t="s">
        <v>294</v>
      </c>
      <c r="D104" s="510" t="s">
        <v>262</v>
      </c>
      <c r="E104" s="511" t="s">
        <v>308</v>
      </c>
      <c r="F104" s="512">
        <f t="shared" si="6"/>
        <v>3937</v>
      </c>
      <c r="G104" s="513">
        <v>3650</v>
      </c>
      <c r="H104" s="513">
        <v>0</v>
      </c>
      <c r="I104" s="513">
        <v>0</v>
      </c>
      <c r="J104" s="513">
        <v>287</v>
      </c>
      <c r="K104" s="512">
        <f t="shared" si="7"/>
        <v>3937</v>
      </c>
      <c r="L104" s="513">
        <v>3650</v>
      </c>
      <c r="M104" s="513">
        <v>0</v>
      </c>
      <c r="N104" s="513">
        <v>0</v>
      </c>
      <c r="O104" s="513">
        <v>287</v>
      </c>
      <c r="P104" s="573">
        <f t="shared" si="8"/>
        <v>3887</v>
      </c>
      <c r="Q104" s="574">
        <v>3632</v>
      </c>
      <c r="R104" s="574">
        <v>0</v>
      </c>
      <c r="S104" s="574">
        <v>0</v>
      </c>
      <c r="T104" s="575">
        <v>255</v>
      </c>
      <c r="U104" s="512">
        <v>-32</v>
      </c>
      <c r="V104" s="513">
        <v>0</v>
      </c>
      <c r="W104" s="513">
        <v>0</v>
      </c>
      <c r="X104" s="513">
        <v>0</v>
      </c>
      <c r="Y104" s="514">
        <v>-32</v>
      </c>
    </row>
    <row r="105" spans="2:25" ht="15" thickBot="1" x14ac:dyDescent="0.25">
      <c r="B105" s="508" t="s">
        <v>309</v>
      </c>
      <c r="C105" s="509" t="s">
        <v>293</v>
      </c>
      <c r="D105" s="510" t="s">
        <v>262</v>
      </c>
      <c r="E105" s="511" t="s">
        <v>308</v>
      </c>
      <c r="F105" s="512">
        <f t="shared" si="6"/>
        <v>517</v>
      </c>
      <c r="G105" s="513">
        <v>250</v>
      </c>
      <c r="H105" s="513">
        <v>0</v>
      </c>
      <c r="I105" s="513">
        <v>0</v>
      </c>
      <c r="J105" s="513">
        <v>267</v>
      </c>
      <c r="K105" s="512">
        <f t="shared" si="7"/>
        <v>517</v>
      </c>
      <c r="L105" s="513">
        <v>250</v>
      </c>
      <c r="M105" s="513">
        <v>0</v>
      </c>
      <c r="N105" s="513">
        <v>0</v>
      </c>
      <c r="O105" s="513">
        <v>267</v>
      </c>
      <c r="P105" s="573">
        <f t="shared" si="8"/>
        <v>548</v>
      </c>
      <c r="Q105" s="574">
        <v>250</v>
      </c>
      <c r="R105" s="574">
        <v>0</v>
      </c>
      <c r="S105" s="574">
        <v>0</v>
      </c>
      <c r="T105" s="575">
        <v>298</v>
      </c>
      <c r="U105" s="512">
        <v>31</v>
      </c>
      <c r="V105" s="513">
        <v>0</v>
      </c>
      <c r="W105" s="513">
        <v>0</v>
      </c>
      <c r="X105" s="513">
        <v>0</v>
      </c>
      <c r="Y105" s="514">
        <v>31</v>
      </c>
    </row>
    <row r="106" spans="2:25" ht="15.75" thickBot="1" x14ac:dyDescent="0.25">
      <c r="B106" s="515" t="s">
        <v>309</v>
      </c>
      <c r="C106" s="516"/>
      <c r="D106" s="517" t="s">
        <v>262</v>
      </c>
      <c r="E106" s="518" t="s">
        <v>308</v>
      </c>
      <c r="F106" s="519">
        <f t="shared" si="6"/>
        <v>4454</v>
      </c>
      <c r="G106" s="520">
        <f>G104+G105</f>
        <v>3900</v>
      </c>
      <c r="H106" s="520">
        <f>H104+H105</f>
        <v>0</v>
      </c>
      <c r="I106" s="520">
        <f>I104+I105</f>
        <v>0</v>
      </c>
      <c r="J106" s="520">
        <f>J104+J105</f>
        <v>554</v>
      </c>
      <c r="K106" s="519">
        <f t="shared" si="7"/>
        <v>4454</v>
      </c>
      <c r="L106" s="520">
        <f>L105+L104</f>
        <v>3900</v>
      </c>
      <c r="M106" s="520">
        <f>M105+M104</f>
        <v>0</v>
      </c>
      <c r="N106" s="520">
        <f>N105+N104</f>
        <v>0</v>
      </c>
      <c r="O106" s="520">
        <f>O105+O104</f>
        <v>554</v>
      </c>
      <c r="P106" s="576">
        <f t="shared" si="8"/>
        <v>4435</v>
      </c>
      <c r="Q106" s="585">
        <f>Q104+Q105</f>
        <v>3882</v>
      </c>
      <c r="R106" s="585">
        <f>R104+R105</f>
        <v>0</v>
      </c>
      <c r="S106" s="585">
        <f>S104+S105</f>
        <v>0</v>
      </c>
      <c r="T106" s="586">
        <f>T104+T105</f>
        <v>553</v>
      </c>
      <c r="U106" s="519">
        <v>-1</v>
      </c>
      <c r="V106" s="520">
        <v>0</v>
      </c>
      <c r="W106" s="520">
        <v>0</v>
      </c>
      <c r="X106" s="520">
        <v>0</v>
      </c>
      <c r="Y106" s="521">
        <v>-1</v>
      </c>
    </row>
    <row r="107" spans="2:25" ht="15" thickBot="1" x14ac:dyDescent="0.25">
      <c r="B107" s="508" t="s">
        <v>307</v>
      </c>
      <c r="C107" s="509" t="s">
        <v>294</v>
      </c>
      <c r="D107" s="510" t="s">
        <v>262</v>
      </c>
      <c r="E107" s="511" t="s">
        <v>306</v>
      </c>
      <c r="F107" s="512">
        <f t="shared" si="6"/>
        <v>6293</v>
      </c>
      <c r="G107" s="513">
        <v>3388</v>
      </c>
      <c r="H107" s="513">
        <v>0</v>
      </c>
      <c r="I107" s="513">
        <v>0</v>
      </c>
      <c r="J107" s="513">
        <v>2905</v>
      </c>
      <c r="K107" s="512">
        <f t="shared" si="7"/>
        <v>6293</v>
      </c>
      <c r="L107" s="513">
        <v>3388</v>
      </c>
      <c r="M107" s="513">
        <v>0</v>
      </c>
      <c r="N107" s="513">
        <v>0</v>
      </c>
      <c r="O107" s="513">
        <v>2905</v>
      </c>
      <c r="P107" s="573">
        <f t="shared" si="8"/>
        <v>6084</v>
      </c>
      <c r="Q107" s="574">
        <v>3380</v>
      </c>
      <c r="R107" s="574">
        <v>0</v>
      </c>
      <c r="S107" s="574">
        <v>0</v>
      </c>
      <c r="T107" s="575">
        <v>2704</v>
      </c>
      <c r="U107" s="512">
        <v>-191</v>
      </c>
      <c r="V107" s="513">
        <v>10</v>
      </c>
      <c r="W107" s="513">
        <v>0</v>
      </c>
      <c r="X107" s="513">
        <v>0</v>
      </c>
      <c r="Y107" s="514">
        <v>-201</v>
      </c>
    </row>
    <row r="108" spans="2:25" ht="15" thickBot="1" x14ac:dyDescent="0.25">
      <c r="B108" s="508" t="s">
        <v>307</v>
      </c>
      <c r="C108" s="509" t="s">
        <v>267</v>
      </c>
      <c r="D108" s="510" t="s">
        <v>262</v>
      </c>
      <c r="E108" s="511" t="s">
        <v>306</v>
      </c>
      <c r="F108" s="512">
        <f t="shared" si="6"/>
        <v>190</v>
      </c>
      <c r="G108" s="513">
        <v>190</v>
      </c>
      <c r="H108" s="513">
        <v>0</v>
      </c>
      <c r="I108" s="513">
        <v>0</v>
      </c>
      <c r="J108" s="513">
        <v>0</v>
      </c>
      <c r="K108" s="512">
        <f t="shared" si="7"/>
        <v>190</v>
      </c>
      <c r="L108" s="513">
        <v>190</v>
      </c>
      <c r="M108" s="513">
        <v>0</v>
      </c>
      <c r="N108" s="513">
        <v>0</v>
      </c>
      <c r="O108" s="513">
        <v>0</v>
      </c>
      <c r="P108" s="573">
        <f t="shared" si="8"/>
        <v>200</v>
      </c>
      <c r="Q108" s="574">
        <v>200</v>
      </c>
      <c r="R108" s="574">
        <v>0</v>
      </c>
      <c r="S108" s="574">
        <v>0</v>
      </c>
      <c r="T108" s="575">
        <v>0</v>
      </c>
      <c r="U108" s="512">
        <v>10</v>
      </c>
      <c r="V108" s="513">
        <v>10</v>
      </c>
      <c r="W108" s="513">
        <v>0</v>
      </c>
      <c r="X108" s="513">
        <v>0</v>
      </c>
      <c r="Y108" s="514">
        <v>0</v>
      </c>
    </row>
    <row r="109" spans="2:25" ht="15" thickBot="1" x14ac:dyDescent="0.25">
      <c r="B109" s="508" t="s">
        <v>307</v>
      </c>
      <c r="C109" s="509" t="s">
        <v>293</v>
      </c>
      <c r="D109" s="510" t="s">
        <v>262</v>
      </c>
      <c r="E109" s="511" t="s">
        <v>306</v>
      </c>
      <c r="F109" s="512">
        <f t="shared" si="6"/>
        <v>430</v>
      </c>
      <c r="G109" s="513">
        <v>430</v>
      </c>
      <c r="H109" s="513">
        <v>0</v>
      </c>
      <c r="I109" s="513">
        <v>0</v>
      </c>
      <c r="J109" s="513">
        <v>0</v>
      </c>
      <c r="K109" s="512">
        <f t="shared" si="7"/>
        <v>430</v>
      </c>
      <c r="L109" s="513">
        <v>430</v>
      </c>
      <c r="M109" s="513">
        <v>0</v>
      </c>
      <c r="N109" s="513">
        <v>0</v>
      </c>
      <c r="O109" s="513">
        <v>0</v>
      </c>
      <c r="P109" s="573">
        <f t="shared" si="8"/>
        <v>410</v>
      </c>
      <c r="Q109" s="574">
        <v>410</v>
      </c>
      <c r="R109" s="574">
        <v>0</v>
      </c>
      <c r="S109" s="574">
        <v>0</v>
      </c>
      <c r="T109" s="575">
        <v>0</v>
      </c>
      <c r="U109" s="512">
        <v>-20</v>
      </c>
      <c r="V109" s="513">
        <v>-20</v>
      </c>
      <c r="W109" s="513">
        <v>0</v>
      </c>
      <c r="X109" s="513">
        <v>0</v>
      </c>
      <c r="Y109" s="514">
        <v>0</v>
      </c>
    </row>
    <row r="110" spans="2:25" ht="15.75" thickBot="1" x14ac:dyDescent="0.25">
      <c r="B110" s="515" t="s">
        <v>307</v>
      </c>
      <c r="C110" s="516"/>
      <c r="D110" s="517" t="s">
        <v>262</v>
      </c>
      <c r="E110" s="518" t="s">
        <v>306</v>
      </c>
      <c r="F110" s="519">
        <f t="shared" ref="F110:F141" si="9">G110+H110+I110+J110</f>
        <v>6913</v>
      </c>
      <c r="G110" s="520">
        <f>G107+G108+G109</f>
        <v>4008</v>
      </c>
      <c r="H110" s="520">
        <f>H107+H108+H109</f>
        <v>0</v>
      </c>
      <c r="I110" s="520">
        <f>I107+I108+I109</f>
        <v>0</v>
      </c>
      <c r="J110" s="520">
        <f>J107+J108+J109</f>
        <v>2905</v>
      </c>
      <c r="K110" s="519">
        <f t="shared" ref="K110:K141" si="10">L110+M110+N110+O110</f>
        <v>6913</v>
      </c>
      <c r="L110" s="520">
        <f>L109+L108+L107</f>
        <v>4008</v>
      </c>
      <c r="M110" s="520">
        <f>M109+M108+M107</f>
        <v>0</v>
      </c>
      <c r="N110" s="520">
        <f>N109+N108+N107</f>
        <v>0</v>
      </c>
      <c r="O110" s="520">
        <f>O109+O108+O107</f>
        <v>2905</v>
      </c>
      <c r="P110" s="576">
        <f t="shared" ref="P110:P141" si="11">Q110+R110+S110+T110</f>
        <v>6694</v>
      </c>
      <c r="Q110" s="585">
        <f>Q107+Q108+Q109</f>
        <v>3990</v>
      </c>
      <c r="R110" s="585">
        <f>R107+R108+R109</f>
        <v>0</v>
      </c>
      <c r="S110" s="585">
        <f>S107+S108+S109</f>
        <v>0</v>
      </c>
      <c r="T110" s="586">
        <f>T107+T108+T109</f>
        <v>2704</v>
      </c>
      <c r="U110" s="519">
        <v>-201</v>
      </c>
      <c r="V110" s="520">
        <v>0</v>
      </c>
      <c r="W110" s="520">
        <v>0</v>
      </c>
      <c r="X110" s="520">
        <v>0</v>
      </c>
      <c r="Y110" s="521">
        <v>-201</v>
      </c>
    </row>
    <row r="111" spans="2:25" ht="15" thickBot="1" x14ac:dyDescent="0.25">
      <c r="B111" s="508" t="s">
        <v>304</v>
      </c>
      <c r="C111" s="509" t="s">
        <v>305</v>
      </c>
      <c r="D111" s="510" t="s">
        <v>262</v>
      </c>
      <c r="E111" s="511" t="s">
        <v>303</v>
      </c>
      <c r="F111" s="512">
        <f t="shared" si="9"/>
        <v>3261</v>
      </c>
      <c r="G111" s="513">
        <v>2307</v>
      </c>
      <c r="H111" s="513">
        <v>0</v>
      </c>
      <c r="I111" s="513">
        <v>0</v>
      </c>
      <c r="J111" s="513">
        <v>954</v>
      </c>
      <c r="K111" s="512">
        <f t="shared" si="10"/>
        <v>3261</v>
      </c>
      <c r="L111" s="513">
        <v>2307</v>
      </c>
      <c r="M111" s="513">
        <v>0</v>
      </c>
      <c r="N111" s="513">
        <v>0</v>
      </c>
      <c r="O111" s="513">
        <v>954</v>
      </c>
      <c r="P111" s="573">
        <f t="shared" si="11"/>
        <v>3248</v>
      </c>
      <c r="Q111" s="574">
        <v>2328</v>
      </c>
      <c r="R111" s="574">
        <v>0</v>
      </c>
      <c r="S111" s="574">
        <v>0</v>
      </c>
      <c r="T111" s="575">
        <v>920</v>
      </c>
      <c r="U111" s="512">
        <v>10</v>
      </c>
      <c r="V111" s="513">
        <v>44</v>
      </c>
      <c r="W111" s="513">
        <v>0</v>
      </c>
      <c r="X111" s="513">
        <v>0</v>
      </c>
      <c r="Y111" s="514">
        <v>-34</v>
      </c>
    </row>
    <row r="112" spans="2:25" ht="15" thickBot="1" x14ac:dyDescent="0.25">
      <c r="B112" s="508" t="s">
        <v>304</v>
      </c>
      <c r="C112" s="509" t="s">
        <v>294</v>
      </c>
      <c r="D112" s="510" t="s">
        <v>262</v>
      </c>
      <c r="E112" s="511" t="s">
        <v>303</v>
      </c>
      <c r="F112" s="512">
        <f t="shared" si="9"/>
        <v>1766</v>
      </c>
      <c r="G112" s="513">
        <v>1766</v>
      </c>
      <c r="H112" s="513">
        <v>0</v>
      </c>
      <c r="I112" s="513">
        <v>0</v>
      </c>
      <c r="J112" s="513">
        <v>0</v>
      </c>
      <c r="K112" s="512">
        <f t="shared" si="10"/>
        <v>1766</v>
      </c>
      <c r="L112" s="513">
        <v>1766</v>
      </c>
      <c r="M112" s="513">
        <v>0</v>
      </c>
      <c r="N112" s="513">
        <v>0</v>
      </c>
      <c r="O112" s="513">
        <v>0</v>
      </c>
      <c r="P112" s="573">
        <f t="shared" si="11"/>
        <v>1735</v>
      </c>
      <c r="Q112" s="574">
        <v>1735</v>
      </c>
      <c r="R112" s="574">
        <v>0</v>
      </c>
      <c r="S112" s="574">
        <v>0</v>
      </c>
      <c r="T112" s="575">
        <v>0</v>
      </c>
      <c r="U112" s="512">
        <v>-31</v>
      </c>
      <c r="V112" s="513">
        <v>-31</v>
      </c>
      <c r="W112" s="513">
        <v>0</v>
      </c>
      <c r="X112" s="513">
        <v>0</v>
      </c>
      <c r="Y112" s="514">
        <v>0</v>
      </c>
    </row>
    <row r="113" spans="2:25" ht="15" thickBot="1" x14ac:dyDescent="0.25">
      <c r="B113" s="508" t="s">
        <v>304</v>
      </c>
      <c r="C113" s="509" t="s">
        <v>293</v>
      </c>
      <c r="D113" s="510" t="s">
        <v>262</v>
      </c>
      <c r="E113" s="511" t="s">
        <v>303</v>
      </c>
      <c r="F113" s="512">
        <f t="shared" si="9"/>
        <v>1178</v>
      </c>
      <c r="G113" s="513">
        <v>1178</v>
      </c>
      <c r="H113" s="513">
        <v>0</v>
      </c>
      <c r="I113" s="513">
        <v>0</v>
      </c>
      <c r="J113" s="513">
        <v>0</v>
      </c>
      <c r="K113" s="512">
        <f t="shared" si="10"/>
        <v>1178</v>
      </c>
      <c r="L113" s="513">
        <v>1178</v>
      </c>
      <c r="M113" s="513">
        <v>0</v>
      </c>
      <c r="N113" s="513">
        <v>0</v>
      </c>
      <c r="O113" s="513">
        <v>0</v>
      </c>
      <c r="P113" s="573">
        <f t="shared" si="11"/>
        <v>985</v>
      </c>
      <c r="Q113" s="574">
        <v>985</v>
      </c>
      <c r="R113" s="574">
        <v>0</v>
      </c>
      <c r="S113" s="574">
        <v>0</v>
      </c>
      <c r="T113" s="575">
        <v>0</v>
      </c>
      <c r="U113" s="512">
        <v>-193</v>
      </c>
      <c r="V113" s="513">
        <v>-193</v>
      </c>
      <c r="W113" s="513">
        <v>0</v>
      </c>
      <c r="X113" s="513">
        <v>0</v>
      </c>
      <c r="Y113" s="514">
        <v>0</v>
      </c>
    </row>
    <row r="114" spans="2:25" ht="15.75" thickBot="1" x14ac:dyDescent="0.25">
      <c r="B114" s="515" t="s">
        <v>304</v>
      </c>
      <c r="C114" s="516"/>
      <c r="D114" s="517" t="s">
        <v>262</v>
      </c>
      <c r="E114" s="518" t="s">
        <v>303</v>
      </c>
      <c r="F114" s="519">
        <f t="shared" si="9"/>
        <v>6205</v>
      </c>
      <c r="G114" s="520">
        <f>G111+G112+G113</f>
        <v>5251</v>
      </c>
      <c r="H114" s="520">
        <f>H111+H112+H113</f>
        <v>0</v>
      </c>
      <c r="I114" s="520">
        <f>I111+I112+I113</f>
        <v>0</v>
      </c>
      <c r="J114" s="520">
        <f>J111+J112+J113</f>
        <v>954</v>
      </c>
      <c r="K114" s="519">
        <f t="shared" si="10"/>
        <v>6205</v>
      </c>
      <c r="L114" s="520">
        <f>L113+L112+L111</f>
        <v>5251</v>
      </c>
      <c r="M114" s="520">
        <f>M113+M112+M111</f>
        <v>0</v>
      </c>
      <c r="N114" s="520">
        <f>N113+N112+N111</f>
        <v>0</v>
      </c>
      <c r="O114" s="520">
        <f>O113+O112+O111</f>
        <v>954</v>
      </c>
      <c r="P114" s="576">
        <f t="shared" si="11"/>
        <v>5968</v>
      </c>
      <c r="Q114" s="585">
        <f>Q111+Q112+Q113</f>
        <v>5048</v>
      </c>
      <c r="R114" s="585">
        <f>R111+R112+R113</f>
        <v>0</v>
      </c>
      <c r="S114" s="585">
        <f>S111+S112+S113</f>
        <v>0</v>
      </c>
      <c r="T114" s="586">
        <f>T111+T112+T113</f>
        <v>920</v>
      </c>
      <c r="U114" s="519">
        <v>-214</v>
      </c>
      <c r="V114" s="520">
        <v>-180</v>
      </c>
      <c r="W114" s="520">
        <v>0</v>
      </c>
      <c r="X114" s="520">
        <v>0</v>
      </c>
      <c r="Y114" s="521">
        <v>-34</v>
      </c>
    </row>
    <row r="115" spans="2:25" ht="15" thickBot="1" x14ac:dyDescent="0.25">
      <c r="B115" s="508" t="s">
        <v>302</v>
      </c>
      <c r="C115" s="509" t="s">
        <v>294</v>
      </c>
      <c r="D115" s="510" t="s">
        <v>262</v>
      </c>
      <c r="E115" s="511" t="s">
        <v>301</v>
      </c>
      <c r="F115" s="512">
        <f t="shared" si="9"/>
        <v>9618</v>
      </c>
      <c r="G115" s="513">
        <v>6971</v>
      </c>
      <c r="H115" s="513">
        <v>0</v>
      </c>
      <c r="I115" s="513">
        <v>0</v>
      </c>
      <c r="J115" s="513">
        <v>2647</v>
      </c>
      <c r="K115" s="512">
        <f t="shared" si="10"/>
        <v>9618</v>
      </c>
      <c r="L115" s="513">
        <v>6971</v>
      </c>
      <c r="M115" s="513">
        <v>0</v>
      </c>
      <c r="N115" s="513">
        <v>0</v>
      </c>
      <c r="O115" s="513">
        <v>2647</v>
      </c>
      <c r="P115" s="573">
        <f t="shared" si="11"/>
        <v>10139</v>
      </c>
      <c r="Q115" s="574">
        <v>7174</v>
      </c>
      <c r="R115" s="574">
        <v>0</v>
      </c>
      <c r="S115" s="574">
        <v>0</v>
      </c>
      <c r="T115" s="575">
        <v>2965</v>
      </c>
      <c r="U115" s="512">
        <v>558</v>
      </c>
      <c r="V115" s="513">
        <v>240</v>
      </c>
      <c r="W115" s="513">
        <v>0</v>
      </c>
      <c r="X115" s="513">
        <v>0</v>
      </c>
      <c r="Y115" s="514">
        <v>318</v>
      </c>
    </row>
    <row r="116" spans="2:25" ht="15" thickBot="1" x14ac:dyDescent="0.25">
      <c r="B116" s="508" t="s">
        <v>302</v>
      </c>
      <c r="C116" s="509" t="s">
        <v>267</v>
      </c>
      <c r="D116" s="510" t="s">
        <v>262</v>
      </c>
      <c r="E116" s="511" t="s">
        <v>301</v>
      </c>
      <c r="F116" s="512">
        <f t="shared" si="9"/>
        <v>400</v>
      </c>
      <c r="G116" s="513">
        <v>400</v>
      </c>
      <c r="H116" s="513">
        <v>0</v>
      </c>
      <c r="I116" s="513">
        <v>0</v>
      </c>
      <c r="J116" s="513">
        <v>0</v>
      </c>
      <c r="K116" s="512">
        <f t="shared" si="10"/>
        <v>400</v>
      </c>
      <c r="L116" s="513">
        <v>400</v>
      </c>
      <c r="M116" s="513">
        <v>0</v>
      </c>
      <c r="N116" s="513">
        <v>0</v>
      </c>
      <c r="O116" s="513">
        <v>0</v>
      </c>
      <c r="P116" s="573">
        <f t="shared" si="11"/>
        <v>400</v>
      </c>
      <c r="Q116" s="574">
        <v>400</v>
      </c>
      <c r="R116" s="574">
        <v>0</v>
      </c>
      <c r="S116" s="574">
        <v>0</v>
      </c>
      <c r="T116" s="575">
        <v>0</v>
      </c>
      <c r="U116" s="512">
        <v>0</v>
      </c>
      <c r="V116" s="513">
        <v>0</v>
      </c>
      <c r="W116" s="513">
        <v>0</v>
      </c>
      <c r="X116" s="513">
        <v>0</v>
      </c>
      <c r="Y116" s="514">
        <v>0</v>
      </c>
    </row>
    <row r="117" spans="2:25" ht="15" thickBot="1" x14ac:dyDescent="0.25">
      <c r="B117" s="508" t="s">
        <v>302</v>
      </c>
      <c r="C117" s="509" t="s">
        <v>293</v>
      </c>
      <c r="D117" s="510" t="s">
        <v>262</v>
      </c>
      <c r="E117" s="511" t="s">
        <v>301</v>
      </c>
      <c r="F117" s="512">
        <f t="shared" si="9"/>
        <v>400</v>
      </c>
      <c r="G117" s="513">
        <v>400</v>
      </c>
      <c r="H117" s="513">
        <v>0</v>
      </c>
      <c r="I117" s="513">
        <v>0</v>
      </c>
      <c r="J117" s="513">
        <v>0</v>
      </c>
      <c r="K117" s="512">
        <f t="shared" si="10"/>
        <v>400</v>
      </c>
      <c r="L117" s="513">
        <v>400</v>
      </c>
      <c r="M117" s="513">
        <v>0</v>
      </c>
      <c r="N117" s="513">
        <v>0</v>
      </c>
      <c r="O117" s="513">
        <v>0</v>
      </c>
      <c r="P117" s="573">
        <f t="shared" si="11"/>
        <v>480</v>
      </c>
      <c r="Q117" s="574">
        <v>480</v>
      </c>
      <c r="R117" s="574">
        <v>0</v>
      </c>
      <c r="S117" s="574">
        <v>0</v>
      </c>
      <c r="T117" s="575">
        <v>0</v>
      </c>
      <c r="U117" s="512">
        <v>80</v>
      </c>
      <c r="V117" s="513">
        <v>80</v>
      </c>
      <c r="W117" s="513">
        <v>0</v>
      </c>
      <c r="X117" s="513">
        <v>0</v>
      </c>
      <c r="Y117" s="514">
        <v>0</v>
      </c>
    </row>
    <row r="118" spans="2:25" ht="15.75" thickBot="1" x14ac:dyDescent="0.25">
      <c r="B118" s="515" t="s">
        <v>302</v>
      </c>
      <c r="C118" s="516"/>
      <c r="D118" s="517" t="s">
        <v>262</v>
      </c>
      <c r="E118" s="518" t="s">
        <v>301</v>
      </c>
      <c r="F118" s="519">
        <f t="shared" si="9"/>
        <v>10418</v>
      </c>
      <c r="G118" s="520">
        <f>G115+G116+G117</f>
        <v>7771</v>
      </c>
      <c r="H118" s="520">
        <f>H115+H116+H117</f>
        <v>0</v>
      </c>
      <c r="I118" s="520">
        <f>I115+I116+I117</f>
        <v>0</v>
      </c>
      <c r="J118" s="520">
        <f>J115+J116+J117</f>
        <v>2647</v>
      </c>
      <c r="K118" s="519">
        <f t="shared" si="10"/>
        <v>10418</v>
      </c>
      <c r="L118" s="520">
        <f>L115+L116+L117</f>
        <v>7771</v>
      </c>
      <c r="M118" s="520">
        <f>M115+M116+M117</f>
        <v>0</v>
      </c>
      <c r="N118" s="520">
        <f>N115+N116+N117</f>
        <v>0</v>
      </c>
      <c r="O118" s="520">
        <f>O115+O116+O117</f>
        <v>2647</v>
      </c>
      <c r="P118" s="576">
        <f t="shared" si="11"/>
        <v>11019</v>
      </c>
      <c r="Q118" s="585">
        <f>Q115+Q116+Q117</f>
        <v>8054</v>
      </c>
      <c r="R118" s="585">
        <f>R115+R116+R117</f>
        <v>0</v>
      </c>
      <c r="S118" s="585">
        <f>S115+S116+S117</f>
        <v>0</v>
      </c>
      <c r="T118" s="586">
        <f>T115+T116+T117</f>
        <v>2965</v>
      </c>
      <c r="U118" s="519">
        <v>638</v>
      </c>
      <c r="V118" s="520">
        <v>320</v>
      </c>
      <c r="W118" s="520">
        <v>0</v>
      </c>
      <c r="X118" s="520">
        <v>0</v>
      </c>
      <c r="Y118" s="521">
        <v>318</v>
      </c>
    </row>
    <row r="119" spans="2:25" ht="15" thickBot="1" x14ac:dyDescent="0.25">
      <c r="B119" s="508" t="s">
        <v>300</v>
      </c>
      <c r="C119" s="509" t="s">
        <v>294</v>
      </c>
      <c r="D119" s="510" t="s">
        <v>262</v>
      </c>
      <c r="E119" s="511" t="s">
        <v>299</v>
      </c>
      <c r="F119" s="512">
        <f t="shared" si="9"/>
        <v>4348</v>
      </c>
      <c r="G119" s="513">
        <v>3893</v>
      </c>
      <c r="H119" s="513">
        <v>0</v>
      </c>
      <c r="I119" s="513">
        <v>0</v>
      </c>
      <c r="J119" s="513">
        <v>455</v>
      </c>
      <c r="K119" s="512">
        <f t="shared" si="10"/>
        <v>4498</v>
      </c>
      <c r="L119" s="513">
        <v>4043</v>
      </c>
      <c r="M119" s="513">
        <v>0</v>
      </c>
      <c r="N119" s="513">
        <v>0</v>
      </c>
      <c r="O119" s="513">
        <v>455</v>
      </c>
      <c r="P119" s="573">
        <f t="shared" si="11"/>
        <v>4530</v>
      </c>
      <c r="Q119" s="574">
        <v>4043</v>
      </c>
      <c r="R119" s="574">
        <v>0</v>
      </c>
      <c r="S119" s="574">
        <v>0</v>
      </c>
      <c r="T119" s="575">
        <v>487</v>
      </c>
      <c r="U119" s="512">
        <v>202</v>
      </c>
      <c r="V119" s="513">
        <v>170</v>
      </c>
      <c r="W119" s="513">
        <v>0</v>
      </c>
      <c r="X119" s="513">
        <v>0</v>
      </c>
      <c r="Y119" s="514">
        <v>32</v>
      </c>
    </row>
    <row r="120" spans="2:25" ht="15" thickBot="1" x14ac:dyDescent="0.25">
      <c r="B120" s="508" t="s">
        <v>300</v>
      </c>
      <c r="C120" s="509" t="s">
        <v>267</v>
      </c>
      <c r="D120" s="510" t="s">
        <v>262</v>
      </c>
      <c r="E120" s="511" t="s">
        <v>299</v>
      </c>
      <c r="F120" s="512">
        <f t="shared" si="9"/>
        <v>270</v>
      </c>
      <c r="G120" s="513">
        <v>270</v>
      </c>
      <c r="H120" s="513">
        <v>0</v>
      </c>
      <c r="I120" s="513">
        <v>0</v>
      </c>
      <c r="J120" s="513">
        <v>0</v>
      </c>
      <c r="K120" s="512">
        <f t="shared" si="10"/>
        <v>270</v>
      </c>
      <c r="L120" s="513">
        <v>270</v>
      </c>
      <c r="M120" s="513">
        <v>0</v>
      </c>
      <c r="N120" s="513">
        <v>0</v>
      </c>
      <c r="O120" s="513">
        <v>0</v>
      </c>
      <c r="P120" s="573">
        <f t="shared" si="11"/>
        <v>300</v>
      </c>
      <c r="Q120" s="574">
        <v>300</v>
      </c>
      <c r="R120" s="574">
        <v>0</v>
      </c>
      <c r="S120" s="574">
        <v>0</v>
      </c>
      <c r="T120" s="575">
        <v>0</v>
      </c>
      <c r="U120" s="512">
        <v>30</v>
      </c>
      <c r="V120" s="513">
        <v>30</v>
      </c>
      <c r="W120" s="513">
        <v>0</v>
      </c>
      <c r="X120" s="513">
        <v>0</v>
      </c>
      <c r="Y120" s="514">
        <v>0</v>
      </c>
    </row>
    <row r="121" spans="2:25" ht="15" thickBot="1" x14ac:dyDescent="0.25">
      <c r="B121" s="508" t="s">
        <v>300</v>
      </c>
      <c r="C121" s="538" t="s">
        <v>293</v>
      </c>
      <c r="D121" s="539"/>
      <c r="E121" s="525" t="s">
        <v>299</v>
      </c>
      <c r="F121" s="540">
        <f t="shared" si="9"/>
        <v>450</v>
      </c>
      <c r="G121" s="541">
        <v>450</v>
      </c>
      <c r="H121" s="541">
        <v>0</v>
      </c>
      <c r="I121" s="541">
        <v>0</v>
      </c>
      <c r="J121" s="541">
        <v>0</v>
      </c>
      <c r="K121" s="540">
        <f t="shared" si="10"/>
        <v>300</v>
      </c>
      <c r="L121" s="541">
        <v>300</v>
      </c>
      <c r="M121" s="541">
        <v>0</v>
      </c>
      <c r="N121" s="541">
        <v>0</v>
      </c>
      <c r="O121" s="541">
        <v>0</v>
      </c>
      <c r="P121" s="588">
        <f t="shared" si="11"/>
        <v>0</v>
      </c>
      <c r="Q121" s="589">
        <v>0</v>
      </c>
      <c r="R121" s="589">
        <v>0</v>
      </c>
      <c r="S121" s="589">
        <v>0</v>
      </c>
      <c r="T121" s="590">
        <v>0</v>
      </c>
      <c r="U121" s="540"/>
      <c r="V121" s="541"/>
      <c r="W121" s="541"/>
      <c r="X121" s="541"/>
      <c r="Y121" s="542"/>
    </row>
    <row r="122" spans="2:25" ht="15" customHeight="1" thickBot="1" x14ac:dyDescent="0.25">
      <c r="B122" s="515" t="s">
        <v>300</v>
      </c>
      <c r="C122" s="516"/>
      <c r="D122" s="517" t="s">
        <v>262</v>
      </c>
      <c r="E122" s="518" t="s">
        <v>299</v>
      </c>
      <c r="F122" s="519">
        <f t="shared" si="9"/>
        <v>5068</v>
      </c>
      <c r="G122" s="520">
        <f>G119+G120+G121</f>
        <v>4613</v>
      </c>
      <c r="H122" s="520">
        <f>H119+H120+H121</f>
        <v>0</v>
      </c>
      <c r="I122" s="520">
        <f>I119+I120+I121</f>
        <v>0</v>
      </c>
      <c r="J122" s="520">
        <f>J119+J120+J121</f>
        <v>455</v>
      </c>
      <c r="K122" s="519">
        <f t="shared" si="10"/>
        <v>5068</v>
      </c>
      <c r="L122" s="520">
        <f>L119+L120+L121</f>
        <v>4613</v>
      </c>
      <c r="M122" s="520">
        <f>M119+M120+M121</f>
        <v>0</v>
      </c>
      <c r="N122" s="520">
        <f>N119+N120+N121</f>
        <v>0</v>
      </c>
      <c r="O122" s="520">
        <f>O119+O120+O121</f>
        <v>455</v>
      </c>
      <c r="P122" s="576">
        <f t="shared" si="11"/>
        <v>4830</v>
      </c>
      <c r="Q122" s="585">
        <f>Q119+Q120+Q121</f>
        <v>4343</v>
      </c>
      <c r="R122" s="585">
        <f>R119+R120+R121</f>
        <v>0</v>
      </c>
      <c r="S122" s="585">
        <f>S119+S120+S121</f>
        <v>0</v>
      </c>
      <c r="T122" s="586">
        <f>T119+T120+T121</f>
        <v>487</v>
      </c>
      <c r="U122" s="519">
        <v>232</v>
      </c>
      <c r="V122" s="520">
        <v>200</v>
      </c>
      <c r="W122" s="520">
        <v>0</v>
      </c>
      <c r="X122" s="520">
        <v>0</v>
      </c>
      <c r="Y122" s="521">
        <v>32</v>
      </c>
    </row>
    <row r="123" spans="2:25" ht="15" thickBot="1" x14ac:dyDescent="0.25">
      <c r="B123" s="508" t="s">
        <v>298</v>
      </c>
      <c r="C123" s="509" t="s">
        <v>294</v>
      </c>
      <c r="D123" s="510" t="s">
        <v>262</v>
      </c>
      <c r="E123" s="511" t="s">
        <v>297</v>
      </c>
      <c r="F123" s="512">
        <f t="shared" si="9"/>
        <v>4000</v>
      </c>
      <c r="G123" s="513">
        <v>3609</v>
      </c>
      <c r="H123" s="513">
        <v>55</v>
      </c>
      <c r="I123" s="513">
        <v>0</v>
      </c>
      <c r="J123" s="513">
        <v>336</v>
      </c>
      <c r="K123" s="512">
        <f t="shared" si="10"/>
        <v>4000</v>
      </c>
      <c r="L123" s="513">
        <v>3609</v>
      </c>
      <c r="M123" s="513">
        <v>55</v>
      </c>
      <c r="N123" s="513">
        <v>0</v>
      </c>
      <c r="O123" s="513">
        <v>336</v>
      </c>
      <c r="P123" s="573">
        <f t="shared" si="11"/>
        <v>3814</v>
      </c>
      <c r="Q123" s="574">
        <v>3441</v>
      </c>
      <c r="R123" s="574">
        <v>50</v>
      </c>
      <c r="S123" s="574">
        <v>0</v>
      </c>
      <c r="T123" s="575">
        <v>323</v>
      </c>
      <c r="U123" s="512">
        <v>-168</v>
      </c>
      <c r="V123" s="513">
        <v>-150</v>
      </c>
      <c r="W123" s="513">
        <v>-5</v>
      </c>
      <c r="X123" s="513">
        <v>0</v>
      </c>
      <c r="Y123" s="514">
        <v>-13</v>
      </c>
    </row>
    <row r="124" spans="2:25" ht="15" thickBot="1" x14ac:dyDescent="0.25">
      <c r="B124" s="508" t="s">
        <v>298</v>
      </c>
      <c r="C124" s="509" t="s">
        <v>267</v>
      </c>
      <c r="D124" s="510" t="s">
        <v>262</v>
      </c>
      <c r="E124" s="511" t="s">
        <v>297</v>
      </c>
      <c r="F124" s="512">
        <f t="shared" si="9"/>
        <v>270</v>
      </c>
      <c r="G124" s="513">
        <v>250</v>
      </c>
      <c r="H124" s="513">
        <v>20</v>
      </c>
      <c r="I124" s="513">
        <v>0</v>
      </c>
      <c r="J124" s="513">
        <v>0</v>
      </c>
      <c r="K124" s="512">
        <f t="shared" si="10"/>
        <v>270</v>
      </c>
      <c r="L124" s="513">
        <v>250</v>
      </c>
      <c r="M124" s="513">
        <v>20</v>
      </c>
      <c r="N124" s="513">
        <v>0</v>
      </c>
      <c r="O124" s="513">
        <v>0</v>
      </c>
      <c r="P124" s="573">
        <f t="shared" si="11"/>
        <v>420</v>
      </c>
      <c r="Q124" s="574">
        <v>400</v>
      </c>
      <c r="R124" s="574">
        <v>20</v>
      </c>
      <c r="S124" s="574">
        <v>0</v>
      </c>
      <c r="T124" s="575">
        <v>0</v>
      </c>
      <c r="U124" s="512">
        <v>150</v>
      </c>
      <c r="V124" s="513">
        <v>150</v>
      </c>
      <c r="W124" s="513">
        <v>0</v>
      </c>
      <c r="X124" s="513">
        <v>0</v>
      </c>
      <c r="Y124" s="514">
        <v>0</v>
      </c>
    </row>
    <row r="125" spans="2:25" ht="15.75" thickBot="1" x14ac:dyDescent="0.25">
      <c r="B125" s="515" t="s">
        <v>298</v>
      </c>
      <c r="C125" s="516"/>
      <c r="D125" s="517" t="s">
        <v>262</v>
      </c>
      <c r="E125" s="518" t="s">
        <v>297</v>
      </c>
      <c r="F125" s="519">
        <f t="shared" si="9"/>
        <v>4270</v>
      </c>
      <c r="G125" s="520">
        <f>G123+G124</f>
        <v>3859</v>
      </c>
      <c r="H125" s="520">
        <f>H123+H124</f>
        <v>75</v>
      </c>
      <c r="I125" s="520">
        <f>I123+I124</f>
        <v>0</v>
      </c>
      <c r="J125" s="520">
        <f>J123+J124</f>
        <v>336</v>
      </c>
      <c r="K125" s="519">
        <f t="shared" si="10"/>
        <v>4270</v>
      </c>
      <c r="L125" s="520">
        <f>L124+L123</f>
        <v>3859</v>
      </c>
      <c r="M125" s="520">
        <f>M124+M123</f>
        <v>75</v>
      </c>
      <c r="N125" s="520">
        <f>N124+N123</f>
        <v>0</v>
      </c>
      <c r="O125" s="520">
        <f>O124+O123</f>
        <v>336</v>
      </c>
      <c r="P125" s="576">
        <f t="shared" si="11"/>
        <v>4234</v>
      </c>
      <c r="Q125" s="585">
        <f>Q123+Q124</f>
        <v>3841</v>
      </c>
      <c r="R125" s="585">
        <f>R123+R124</f>
        <v>70</v>
      </c>
      <c r="S125" s="585">
        <f>S123+S124</f>
        <v>0</v>
      </c>
      <c r="T125" s="586">
        <f>T123+T124</f>
        <v>323</v>
      </c>
      <c r="U125" s="519">
        <v>-18</v>
      </c>
      <c r="V125" s="520">
        <v>0</v>
      </c>
      <c r="W125" s="520">
        <v>-5</v>
      </c>
      <c r="X125" s="520">
        <v>0</v>
      </c>
      <c r="Y125" s="521">
        <v>-13</v>
      </c>
    </row>
    <row r="126" spans="2:25" ht="15" thickBot="1" x14ac:dyDescent="0.25">
      <c r="B126" s="508" t="s">
        <v>296</v>
      </c>
      <c r="C126" s="509" t="s">
        <v>294</v>
      </c>
      <c r="D126" s="510" t="s">
        <v>262</v>
      </c>
      <c r="E126" s="511" t="s">
        <v>295</v>
      </c>
      <c r="F126" s="512">
        <f t="shared" si="9"/>
        <v>3397</v>
      </c>
      <c r="G126" s="513">
        <v>2666</v>
      </c>
      <c r="H126" s="513">
        <v>0</v>
      </c>
      <c r="I126" s="513">
        <v>0</v>
      </c>
      <c r="J126" s="513">
        <v>731</v>
      </c>
      <c r="K126" s="512">
        <f t="shared" si="10"/>
        <v>3397</v>
      </c>
      <c r="L126" s="513">
        <v>2666</v>
      </c>
      <c r="M126" s="513">
        <v>0</v>
      </c>
      <c r="N126" s="513">
        <v>0</v>
      </c>
      <c r="O126" s="513">
        <v>731</v>
      </c>
      <c r="P126" s="573">
        <f t="shared" si="11"/>
        <v>3018</v>
      </c>
      <c r="Q126" s="574">
        <v>2650</v>
      </c>
      <c r="R126" s="574">
        <v>0</v>
      </c>
      <c r="S126" s="574">
        <v>0</v>
      </c>
      <c r="T126" s="575">
        <v>368</v>
      </c>
      <c r="U126" s="512">
        <v>-363</v>
      </c>
      <c r="V126" s="513">
        <v>0</v>
      </c>
      <c r="W126" s="513">
        <v>0</v>
      </c>
      <c r="X126" s="513">
        <v>0</v>
      </c>
      <c r="Y126" s="514">
        <v>-363</v>
      </c>
    </row>
    <row r="127" spans="2:25" ht="15" thickBot="1" x14ac:dyDescent="0.25">
      <c r="B127" s="508" t="s">
        <v>296</v>
      </c>
      <c r="C127" s="509" t="s">
        <v>267</v>
      </c>
      <c r="D127" s="510" t="s">
        <v>262</v>
      </c>
      <c r="E127" s="511" t="s">
        <v>295</v>
      </c>
      <c r="F127" s="512">
        <f t="shared" si="9"/>
        <v>75</v>
      </c>
      <c r="G127" s="513">
        <v>75</v>
      </c>
      <c r="H127" s="513">
        <v>0</v>
      </c>
      <c r="I127" s="513">
        <v>0</v>
      </c>
      <c r="J127" s="513">
        <v>0</v>
      </c>
      <c r="K127" s="512">
        <f t="shared" si="10"/>
        <v>75</v>
      </c>
      <c r="L127" s="513">
        <v>75</v>
      </c>
      <c r="M127" s="513">
        <v>0</v>
      </c>
      <c r="N127" s="513">
        <v>0</v>
      </c>
      <c r="O127" s="513">
        <v>0</v>
      </c>
      <c r="P127" s="573">
        <f t="shared" si="11"/>
        <v>482</v>
      </c>
      <c r="Q127" s="574">
        <v>75</v>
      </c>
      <c r="R127" s="574">
        <v>0</v>
      </c>
      <c r="S127" s="574">
        <v>0</v>
      </c>
      <c r="T127" s="575">
        <v>407</v>
      </c>
      <c r="U127" s="512">
        <v>407</v>
      </c>
      <c r="V127" s="513">
        <v>0</v>
      </c>
      <c r="W127" s="513">
        <v>0</v>
      </c>
      <c r="X127" s="513">
        <v>0</v>
      </c>
      <c r="Y127" s="514">
        <v>407</v>
      </c>
    </row>
    <row r="128" spans="2:25" ht="15" thickBot="1" x14ac:dyDescent="0.25">
      <c r="B128" s="508" t="s">
        <v>296</v>
      </c>
      <c r="C128" s="509" t="s">
        <v>293</v>
      </c>
      <c r="D128" s="510" t="s">
        <v>262</v>
      </c>
      <c r="E128" s="511" t="s">
        <v>295</v>
      </c>
      <c r="F128" s="512">
        <f t="shared" si="9"/>
        <v>769</v>
      </c>
      <c r="G128" s="513">
        <v>653</v>
      </c>
      <c r="H128" s="513">
        <v>0</v>
      </c>
      <c r="I128" s="513">
        <v>0</v>
      </c>
      <c r="J128" s="513">
        <v>116</v>
      </c>
      <c r="K128" s="512">
        <f t="shared" si="10"/>
        <v>769</v>
      </c>
      <c r="L128" s="513">
        <v>653</v>
      </c>
      <c r="M128" s="513">
        <v>0</v>
      </c>
      <c r="N128" s="513">
        <v>0</v>
      </c>
      <c r="O128" s="513">
        <v>116</v>
      </c>
      <c r="P128" s="573">
        <f t="shared" si="11"/>
        <v>769</v>
      </c>
      <c r="Q128" s="574">
        <v>653</v>
      </c>
      <c r="R128" s="574">
        <v>0</v>
      </c>
      <c r="S128" s="574">
        <v>0</v>
      </c>
      <c r="T128" s="575">
        <v>116</v>
      </c>
      <c r="U128" s="512">
        <v>0</v>
      </c>
      <c r="V128" s="513">
        <v>0</v>
      </c>
      <c r="W128" s="513">
        <v>0</v>
      </c>
      <c r="X128" s="513">
        <v>0</v>
      </c>
      <c r="Y128" s="514">
        <v>0</v>
      </c>
    </row>
    <row r="129" spans="2:25" ht="15.75" thickBot="1" x14ac:dyDescent="0.25">
      <c r="B129" s="515" t="s">
        <v>296</v>
      </c>
      <c r="C129" s="516"/>
      <c r="D129" s="517" t="s">
        <v>262</v>
      </c>
      <c r="E129" s="518" t="s">
        <v>295</v>
      </c>
      <c r="F129" s="519">
        <f t="shared" si="9"/>
        <v>4241</v>
      </c>
      <c r="G129" s="520">
        <f>G126+G127+G128</f>
        <v>3394</v>
      </c>
      <c r="H129" s="520">
        <f>H126+H127+H128</f>
        <v>0</v>
      </c>
      <c r="I129" s="520">
        <f>I126+I127+I128</f>
        <v>0</v>
      </c>
      <c r="J129" s="520">
        <f>J126+J127+J128</f>
        <v>847</v>
      </c>
      <c r="K129" s="519">
        <f t="shared" si="10"/>
        <v>4241</v>
      </c>
      <c r="L129" s="520">
        <f>L128+L127+L126</f>
        <v>3394</v>
      </c>
      <c r="M129" s="520">
        <f>M128+M127+M126</f>
        <v>0</v>
      </c>
      <c r="N129" s="520">
        <f>N128+N127+N126</f>
        <v>0</v>
      </c>
      <c r="O129" s="520">
        <f>O128+O127+O126</f>
        <v>847</v>
      </c>
      <c r="P129" s="576">
        <f t="shared" si="11"/>
        <v>4269</v>
      </c>
      <c r="Q129" s="585">
        <f>Q126+Q127+Q128</f>
        <v>3378</v>
      </c>
      <c r="R129" s="585">
        <f>R126+R127+R128</f>
        <v>0</v>
      </c>
      <c r="S129" s="585">
        <f>S126+S127+S128</f>
        <v>0</v>
      </c>
      <c r="T129" s="586">
        <f>T126+T127+T128</f>
        <v>891</v>
      </c>
      <c r="U129" s="519">
        <v>44</v>
      </c>
      <c r="V129" s="520">
        <v>0</v>
      </c>
      <c r="W129" s="520">
        <v>0</v>
      </c>
      <c r="X129" s="520">
        <v>0</v>
      </c>
      <c r="Y129" s="521">
        <v>44</v>
      </c>
    </row>
    <row r="130" spans="2:25" ht="15" thickBot="1" x14ac:dyDescent="0.25">
      <c r="B130" s="508" t="s">
        <v>292</v>
      </c>
      <c r="C130" s="509" t="s">
        <v>294</v>
      </c>
      <c r="D130" s="510" t="s">
        <v>262</v>
      </c>
      <c r="E130" s="511" t="s">
        <v>291</v>
      </c>
      <c r="F130" s="512">
        <f t="shared" si="9"/>
        <v>3976</v>
      </c>
      <c r="G130" s="513">
        <v>3664</v>
      </c>
      <c r="H130" s="513">
        <v>0</v>
      </c>
      <c r="I130" s="513">
        <v>0</v>
      </c>
      <c r="J130" s="513">
        <v>312</v>
      </c>
      <c r="K130" s="512">
        <f t="shared" si="10"/>
        <v>3976</v>
      </c>
      <c r="L130" s="513">
        <v>3664</v>
      </c>
      <c r="M130" s="513">
        <v>0</v>
      </c>
      <c r="N130" s="513">
        <v>0</v>
      </c>
      <c r="O130" s="513">
        <v>312</v>
      </c>
      <c r="P130" s="573">
        <f t="shared" si="11"/>
        <v>4026</v>
      </c>
      <c r="Q130" s="574">
        <v>3678</v>
      </c>
      <c r="R130" s="574">
        <v>0</v>
      </c>
      <c r="S130" s="574">
        <v>0</v>
      </c>
      <c r="T130" s="575">
        <v>348</v>
      </c>
      <c r="U130" s="512">
        <v>72</v>
      </c>
      <c r="V130" s="513">
        <v>36</v>
      </c>
      <c r="W130" s="513">
        <v>0</v>
      </c>
      <c r="X130" s="513">
        <v>0</v>
      </c>
      <c r="Y130" s="514">
        <v>36</v>
      </c>
    </row>
    <row r="131" spans="2:25" ht="15" thickBot="1" x14ac:dyDescent="0.25">
      <c r="B131" s="508" t="s">
        <v>292</v>
      </c>
      <c r="C131" s="509" t="s">
        <v>267</v>
      </c>
      <c r="D131" s="510" t="s">
        <v>262</v>
      </c>
      <c r="E131" s="511" t="s">
        <v>291</v>
      </c>
      <c r="F131" s="512">
        <f t="shared" si="9"/>
        <v>1026</v>
      </c>
      <c r="G131" s="513">
        <v>749</v>
      </c>
      <c r="H131" s="513">
        <v>0</v>
      </c>
      <c r="I131" s="513">
        <v>0</v>
      </c>
      <c r="J131" s="513">
        <v>277</v>
      </c>
      <c r="K131" s="512">
        <f t="shared" si="10"/>
        <v>1026</v>
      </c>
      <c r="L131" s="513">
        <v>749</v>
      </c>
      <c r="M131" s="513">
        <v>0</v>
      </c>
      <c r="N131" s="513">
        <v>0</v>
      </c>
      <c r="O131" s="513">
        <v>277</v>
      </c>
      <c r="P131" s="573">
        <f t="shared" si="11"/>
        <v>946</v>
      </c>
      <c r="Q131" s="574">
        <v>713</v>
      </c>
      <c r="R131" s="574">
        <v>0</v>
      </c>
      <c r="S131" s="574">
        <v>0</v>
      </c>
      <c r="T131" s="575">
        <v>233</v>
      </c>
      <c r="U131" s="512">
        <v>-80</v>
      </c>
      <c r="V131" s="513">
        <v>-36</v>
      </c>
      <c r="W131" s="513">
        <v>0</v>
      </c>
      <c r="X131" s="513">
        <v>0</v>
      </c>
      <c r="Y131" s="514">
        <v>-44</v>
      </c>
    </row>
    <row r="132" spans="2:25" ht="15" thickBot="1" x14ac:dyDescent="0.25">
      <c r="B132" s="508" t="s">
        <v>292</v>
      </c>
      <c r="C132" s="509" t="s">
        <v>293</v>
      </c>
      <c r="D132" s="510" t="s">
        <v>262</v>
      </c>
      <c r="E132" s="511" t="s">
        <v>291</v>
      </c>
      <c r="F132" s="512">
        <f t="shared" si="9"/>
        <v>700</v>
      </c>
      <c r="G132" s="513">
        <v>400</v>
      </c>
      <c r="H132" s="513">
        <v>0</v>
      </c>
      <c r="I132" s="513">
        <v>0</v>
      </c>
      <c r="J132" s="513">
        <v>300</v>
      </c>
      <c r="K132" s="512">
        <f t="shared" si="10"/>
        <v>700</v>
      </c>
      <c r="L132" s="513">
        <v>400</v>
      </c>
      <c r="M132" s="513">
        <v>0</v>
      </c>
      <c r="N132" s="513">
        <v>0</v>
      </c>
      <c r="O132" s="513">
        <v>300</v>
      </c>
      <c r="P132" s="573">
        <f t="shared" si="11"/>
        <v>662</v>
      </c>
      <c r="Q132" s="574">
        <v>400</v>
      </c>
      <c r="R132" s="574">
        <v>0</v>
      </c>
      <c r="S132" s="574">
        <v>0</v>
      </c>
      <c r="T132" s="575">
        <v>262</v>
      </c>
      <c r="U132" s="512">
        <v>-38</v>
      </c>
      <c r="V132" s="513">
        <v>0</v>
      </c>
      <c r="W132" s="513">
        <v>0</v>
      </c>
      <c r="X132" s="513">
        <v>0</v>
      </c>
      <c r="Y132" s="514">
        <v>-38</v>
      </c>
    </row>
    <row r="133" spans="2:25" ht="15.75" thickBot="1" x14ac:dyDescent="0.25">
      <c r="B133" s="515" t="s">
        <v>292</v>
      </c>
      <c r="C133" s="516"/>
      <c r="D133" s="517" t="s">
        <v>262</v>
      </c>
      <c r="E133" s="518" t="s">
        <v>291</v>
      </c>
      <c r="F133" s="519">
        <f t="shared" si="9"/>
        <v>5702</v>
      </c>
      <c r="G133" s="520">
        <f>G130+G131+G132</f>
        <v>4813</v>
      </c>
      <c r="H133" s="520">
        <f>H130+H131+H132</f>
        <v>0</v>
      </c>
      <c r="I133" s="520">
        <f>I130+I131+I132</f>
        <v>0</v>
      </c>
      <c r="J133" s="520">
        <f>J130+J131+J132</f>
        <v>889</v>
      </c>
      <c r="K133" s="519">
        <f t="shared" si="10"/>
        <v>5702</v>
      </c>
      <c r="L133" s="520">
        <f>L132+L131+L130</f>
        <v>4813</v>
      </c>
      <c r="M133" s="520">
        <f>M132+M131+M130</f>
        <v>0</v>
      </c>
      <c r="N133" s="520">
        <f>N132+N131+N130</f>
        <v>0</v>
      </c>
      <c r="O133" s="520">
        <f>O132+O131+O130</f>
        <v>889</v>
      </c>
      <c r="P133" s="576">
        <f t="shared" si="11"/>
        <v>5634</v>
      </c>
      <c r="Q133" s="585">
        <f>Q130+Q131+Q132</f>
        <v>4791</v>
      </c>
      <c r="R133" s="585">
        <f>R130+R131+R132</f>
        <v>0</v>
      </c>
      <c r="S133" s="585">
        <f>S130+S131+S132</f>
        <v>0</v>
      </c>
      <c r="T133" s="586">
        <f>T130+T131+T132</f>
        <v>843</v>
      </c>
      <c r="U133" s="519">
        <v>-46</v>
      </c>
      <c r="V133" s="520">
        <v>0</v>
      </c>
      <c r="W133" s="520">
        <v>0</v>
      </c>
      <c r="X133" s="520">
        <v>0</v>
      </c>
      <c r="Y133" s="521">
        <v>-46</v>
      </c>
    </row>
    <row r="134" spans="2:25" ht="15" thickBot="1" x14ac:dyDescent="0.25">
      <c r="B134" s="508" t="s">
        <v>290</v>
      </c>
      <c r="C134" s="509" t="s">
        <v>280</v>
      </c>
      <c r="D134" s="510" t="s">
        <v>262</v>
      </c>
      <c r="E134" s="511" t="s">
        <v>289</v>
      </c>
      <c r="F134" s="512">
        <f t="shared" si="9"/>
        <v>372</v>
      </c>
      <c r="G134" s="513">
        <v>0</v>
      </c>
      <c r="H134" s="513">
        <v>0</v>
      </c>
      <c r="I134" s="513">
        <v>0</v>
      </c>
      <c r="J134" s="513">
        <v>372</v>
      </c>
      <c r="K134" s="512">
        <f t="shared" si="10"/>
        <v>372</v>
      </c>
      <c r="L134" s="513">
        <v>0</v>
      </c>
      <c r="M134" s="513">
        <v>0</v>
      </c>
      <c r="N134" s="513">
        <v>0</v>
      </c>
      <c r="O134" s="513">
        <v>372</v>
      </c>
      <c r="P134" s="573">
        <f t="shared" si="11"/>
        <v>298</v>
      </c>
      <c r="Q134" s="574">
        <v>0</v>
      </c>
      <c r="R134" s="574">
        <v>0</v>
      </c>
      <c r="S134" s="574">
        <v>0</v>
      </c>
      <c r="T134" s="575">
        <v>298</v>
      </c>
      <c r="U134" s="512">
        <v>-74</v>
      </c>
      <c r="V134" s="513">
        <v>0</v>
      </c>
      <c r="W134" s="513">
        <v>0</v>
      </c>
      <c r="X134" s="513">
        <v>0</v>
      </c>
      <c r="Y134" s="514">
        <v>-74</v>
      </c>
    </row>
    <row r="135" spans="2:25" ht="15.75" thickBot="1" x14ac:dyDescent="0.25">
      <c r="B135" s="515" t="s">
        <v>290</v>
      </c>
      <c r="C135" s="516"/>
      <c r="D135" s="517" t="s">
        <v>262</v>
      </c>
      <c r="E135" s="518" t="s">
        <v>289</v>
      </c>
      <c r="F135" s="519">
        <f t="shared" si="9"/>
        <v>372</v>
      </c>
      <c r="G135" s="520">
        <f>G134</f>
        <v>0</v>
      </c>
      <c r="H135" s="520">
        <f>H134</f>
        <v>0</v>
      </c>
      <c r="I135" s="520">
        <f>I134</f>
        <v>0</v>
      </c>
      <c r="J135" s="520">
        <f>J134</f>
        <v>372</v>
      </c>
      <c r="K135" s="519">
        <f t="shared" si="10"/>
        <v>372</v>
      </c>
      <c r="L135" s="520">
        <f>L134</f>
        <v>0</v>
      </c>
      <c r="M135" s="520">
        <f>M134</f>
        <v>0</v>
      </c>
      <c r="N135" s="520">
        <f>N134</f>
        <v>0</v>
      </c>
      <c r="O135" s="520">
        <f>O134</f>
        <v>372</v>
      </c>
      <c r="P135" s="576">
        <f t="shared" si="11"/>
        <v>298</v>
      </c>
      <c r="Q135" s="585">
        <f>Q134</f>
        <v>0</v>
      </c>
      <c r="R135" s="585">
        <f>R134</f>
        <v>0</v>
      </c>
      <c r="S135" s="585">
        <f>S134</f>
        <v>0</v>
      </c>
      <c r="T135" s="586">
        <f>T134</f>
        <v>298</v>
      </c>
      <c r="U135" s="519">
        <v>-74</v>
      </c>
      <c r="V135" s="520">
        <v>0</v>
      </c>
      <c r="W135" s="520">
        <v>0</v>
      </c>
      <c r="X135" s="520">
        <v>0</v>
      </c>
      <c r="Y135" s="521">
        <v>-74</v>
      </c>
    </row>
    <row r="136" spans="2:25" ht="15" thickBot="1" x14ac:dyDescent="0.25">
      <c r="B136" s="508" t="s">
        <v>288</v>
      </c>
      <c r="C136" s="509" t="s">
        <v>280</v>
      </c>
      <c r="D136" s="510" t="s">
        <v>262</v>
      </c>
      <c r="E136" s="511" t="s">
        <v>287</v>
      </c>
      <c r="F136" s="512">
        <f t="shared" si="9"/>
        <v>1281</v>
      </c>
      <c r="G136" s="513">
        <v>0</v>
      </c>
      <c r="H136" s="513">
        <v>0</v>
      </c>
      <c r="I136" s="513">
        <v>0</v>
      </c>
      <c r="J136" s="513">
        <v>1281</v>
      </c>
      <c r="K136" s="512">
        <f t="shared" si="10"/>
        <v>1281</v>
      </c>
      <c r="L136" s="513">
        <v>0</v>
      </c>
      <c r="M136" s="513">
        <v>0</v>
      </c>
      <c r="N136" s="513">
        <v>0</v>
      </c>
      <c r="O136" s="513">
        <v>1281</v>
      </c>
      <c r="P136" s="573">
        <f t="shared" si="11"/>
        <v>1268</v>
      </c>
      <c r="Q136" s="574">
        <v>0</v>
      </c>
      <c r="R136" s="574">
        <v>0</v>
      </c>
      <c r="S136" s="574">
        <v>0</v>
      </c>
      <c r="T136" s="575">
        <v>1268</v>
      </c>
      <c r="U136" s="512">
        <v>-13</v>
      </c>
      <c r="V136" s="513">
        <v>0</v>
      </c>
      <c r="W136" s="513">
        <v>0</v>
      </c>
      <c r="X136" s="513">
        <v>0</v>
      </c>
      <c r="Y136" s="514">
        <v>-13</v>
      </c>
    </row>
    <row r="137" spans="2:25" ht="15.75" thickBot="1" x14ac:dyDescent="0.25">
      <c r="B137" s="515" t="s">
        <v>288</v>
      </c>
      <c r="C137" s="516"/>
      <c r="D137" s="517" t="s">
        <v>262</v>
      </c>
      <c r="E137" s="518" t="s">
        <v>287</v>
      </c>
      <c r="F137" s="519">
        <f t="shared" si="9"/>
        <v>1281</v>
      </c>
      <c r="G137" s="520">
        <f>G136</f>
        <v>0</v>
      </c>
      <c r="H137" s="520">
        <f>H136</f>
        <v>0</v>
      </c>
      <c r="I137" s="520">
        <f>I136</f>
        <v>0</v>
      </c>
      <c r="J137" s="520">
        <f>J136</f>
        <v>1281</v>
      </c>
      <c r="K137" s="519">
        <f t="shared" si="10"/>
        <v>1281</v>
      </c>
      <c r="L137" s="520">
        <f>L136</f>
        <v>0</v>
      </c>
      <c r="M137" s="520">
        <f>M136</f>
        <v>0</v>
      </c>
      <c r="N137" s="520">
        <f>N136</f>
        <v>0</v>
      </c>
      <c r="O137" s="520">
        <f>O136</f>
        <v>1281</v>
      </c>
      <c r="P137" s="576">
        <f t="shared" si="11"/>
        <v>1268</v>
      </c>
      <c r="Q137" s="585">
        <f>Q136</f>
        <v>0</v>
      </c>
      <c r="R137" s="585">
        <f>R136</f>
        <v>0</v>
      </c>
      <c r="S137" s="585">
        <f>S136</f>
        <v>0</v>
      </c>
      <c r="T137" s="586">
        <f>T136</f>
        <v>1268</v>
      </c>
      <c r="U137" s="519">
        <v>-13</v>
      </c>
      <c r="V137" s="520">
        <v>0</v>
      </c>
      <c r="W137" s="520">
        <v>0</v>
      </c>
      <c r="X137" s="520">
        <v>0</v>
      </c>
      <c r="Y137" s="521">
        <v>-13</v>
      </c>
    </row>
    <row r="138" spans="2:25" ht="15" thickBot="1" x14ac:dyDescent="0.25">
      <c r="B138" s="508" t="s">
        <v>286</v>
      </c>
      <c r="C138" s="509" t="s">
        <v>280</v>
      </c>
      <c r="D138" s="510" t="s">
        <v>262</v>
      </c>
      <c r="E138" s="511" t="s">
        <v>285</v>
      </c>
      <c r="F138" s="512">
        <f t="shared" si="9"/>
        <v>112</v>
      </c>
      <c r="G138" s="513">
        <v>0</v>
      </c>
      <c r="H138" s="513">
        <v>0</v>
      </c>
      <c r="I138" s="513">
        <v>0</v>
      </c>
      <c r="J138" s="513">
        <v>112</v>
      </c>
      <c r="K138" s="512">
        <f t="shared" si="10"/>
        <v>112</v>
      </c>
      <c r="L138" s="513">
        <v>0</v>
      </c>
      <c r="M138" s="513">
        <v>0</v>
      </c>
      <c r="N138" s="513">
        <v>0</v>
      </c>
      <c r="O138" s="513">
        <v>112</v>
      </c>
      <c r="P138" s="573">
        <f t="shared" si="11"/>
        <v>157</v>
      </c>
      <c r="Q138" s="574">
        <v>0</v>
      </c>
      <c r="R138" s="574">
        <v>0</v>
      </c>
      <c r="S138" s="574">
        <v>0</v>
      </c>
      <c r="T138" s="575">
        <v>157</v>
      </c>
      <c r="U138" s="512">
        <v>45</v>
      </c>
      <c r="V138" s="513">
        <v>0</v>
      </c>
      <c r="W138" s="513">
        <v>0</v>
      </c>
      <c r="X138" s="513">
        <v>0</v>
      </c>
      <c r="Y138" s="514">
        <v>45</v>
      </c>
    </row>
    <row r="139" spans="2:25" ht="15.75" thickBot="1" x14ac:dyDescent="0.25">
      <c r="B139" s="515" t="s">
        <v>286</v>
      </c>
      <c r="C139" s="516"/>
      <c r="D139" s="517" t="s">
        <v>262</v>
      </c>
      <c r="E139" s="518" t="s">
        <v>285</v>
      </c>
      <c r="F139" s="519">
        <f t="shared" si="9"/>
        <v>112</v>
      </c>
      <c r="G139" s="520">
        <f>G138</f>
        <v>0</v>
      </c>
      <c r="H139" s="520">
        <f>H138</f>
        <v>0</v>
      </c>
      <c r="I139" s="520">
        <f>I138</f>
        <v>0</v>
      </c>
      <c r="J139" s="520">
        <f>J138</f>
        <v>112</v>
      </c>
      <c r="K139" s="519">
        <f t="shared" si="10"/>
        <v>112</v>
      </c>
      <c r="L139" s="520">
        <f>L138</f>
        <v>0</v>
      </c>
      <c r="M139" s="520">
        <f>M138</f>
        <v>0</v>
      </c>
      <c r="N139" s="520">
        <f>N138</f>
        <v>0</v>
      </c>
      <c r="O139" s="520">
        <f>O138</f>
        <v>112</v>
      </c>
      <c r="P139" s="576">
        <f t="shared" si="11"/>
        <v>157</v>
      </c>
      <c r="Q139" s="585">
        <f>Q138</f>
        <v>0</v>
      </c>
      <c r="R139" s="585">
        <f>R138</f>
        <v>0</v>
      </c>
      <c r="S139" s="585">
        <f>S138</f>
        <v>0</v>
      </c>
      <c r="T139" s="586">
        <f>T138</f>
        <v>157</v>
      </c>
      <c r="U139" s="519">
        <v>45</v>
      </c>
      <c r="V139" s="520">
        <v>0</v>
      </c>
      <c r="W139" s="520">
        <v>0</v>
      </c>
      <c r="X139" s="520">
        <v>0</v>
      </c>
      <c r="Y139" s="521">
        <v>45</v>
      </c>
    </row>
    <row r="140" spans="2:25" ht="15" thickBot="1" x14ac:dyDescent="0.25">
      <c r="B140" s="508" t="s">
        <v>284</v>
      </c>
      <c r="C140" s="509" t="s">
        <v>280</v>
      </c>
      <c r="D140" s="510" t="s">
        <v>262</v>
      </c>
      <c r="E140" s="511" t="s">
        <v>283</v>
      </c>
      <c r="F140" s="512">
        <f t="shared" si="9"/>
        <v>130</v>
      </c>
      <c r="G140" s="513">
        <v>0</v>
      </c>
      <c r="H140" s="513">
        <v>0</v>
      </c>
      <c r="I140" s="513">
        <v>0</v>
      </c>
      <c r="J140" s="513">
        <v>130</v>
      </c>
      <c r="K140" s="512">
        <f t="shared" si="10"/>
        <v>130</v>
      </c>
      <c r="L140" s="513">
        <v>0</v>
      </c>
      <c r="M140" s="513">
        <v>0</v>
      </c>
      <c r="N140" s="513">
        <v>0</v>
      </c>
      <c r="O140" s="513">
        <v>130</v>
      </c>
      <c r="P140" s="573">
        <f t="shared" si="11"/>
        <v>134</v>
      </c>
      <c r="Q140" s="574">
        <v>0</v>
      </c>
      <c r="R140" s="574">
        <v>0</v>
      </c>
      <c r="S140" s="574">
        <v>0</v>
      </c>
      <c r="T140" s="575">
        <v>134</v>
      </c>
      <c r="U140" s="512">
        <v>4</v>
      </c>
      <c r="V140" s="513">
        <v>0</v>
      </c>
      <c r="W140" s="513">
        <v>0</v>
      </c>
      <c r="X140" s="513">
        <v>0</v>
      </c>
      <c r="Y140" s="514">
        <v>4</v>
      </c>
    </row>
    <row r="141" spans="2:25" ht="15.75" thickBot="1" x14ac:dyDescent="0.25">
      <c r="B141" s="515" t="s">
        <v>284</v>
      </c>
      <c r="C141" s="516"/>
      <c r="D141" s="517" t="s">
        <v>262</v>
      </c>
      <c r="E141" s="518" t="s">
        <v>283</v>
      </c>
      <c r="F141" s="519">
        <f t="shared" si="9"/>
        <v>130</v>
      </c>
      <c r="G141" s="520">
        <f>G140</f>
        <v>0</v>
      </c>
      <c r="H141" s="520">
        <f>H140</f>
        <v>0</v>
      </c>
      <c r="I141" s="520">
        <f>I140</f>
        <v>0</v>
      </c>
      <c r="J141" s="520">
        <f>J140</f>
        <v>130</v>
      </c>
      <c r="K141" s="519">
        <f t="shared" si="10"/>
        <v>130</v>
      </c>
      <c r="L141" s="520">
        <f>L140</f>
        <v>0</v>
      </c>
      <c r="M141" s="520">
        <f>M140</f>
        <v>0</v>
      </c>
      <c r="N141" s="520">
        <f>N140</f>
        <v>0</v>
      </c>
      <c r="O141" s="520">
        <f>O140</f>
        <v>130</v>
      </c>
      <c r="P141" s="576">
        <f t="shared" si="11"/>
        <v>134</v>
      </c>
      <c r="Q141" s="585">
        <f>Q140</f>
        <v>0</v>
      </c>
      <c r="R141" s="585">
        <f>R140</f>
        <v>0</v>
      </c>
      <c r="S141" s="585">
        <f>S140</f>
        <v>0</v>
      </c>
      <c r="T141" s="586">
        <f>T140</f>
        <v>134</v>
      </c>
      <c r="U141" s="519">
        <v>4</v>
      </c>
      <c r="V141" s="520">
        <v>0</v>
      </c>
      <c r="W141" s="520">
        <v>0</v>
      </c>
      <c r="X141" s="520">
        <v>0</v>
      </c>
      <c r="Y141" s="521">
        <v>4</v>
      </c>
    </row>
    <row r="142" spans="2:25" ht="15" thickBot="1" x14ac:dyDescent="0.25">
      <c r="B142" s="508" t="s">
        <v>282</v>
      </c>
      <c r="C142" s="509" t="s">
        <v>280</v>
      </c>
      <c r="D142" s="510" t="s">
        <v>262</v>
      </c>
      <c r="E142" s="511" t="s">
        <v>281</v>
      </c>
      <c r="F142" s="512">
        <f t="shared" ref="F142:F157" si="12">G142+H142+I142+J142</f>
        <v>200</v>
      </c>
      <c r="G142" s="513">
        <v>101</v>
      </c>
      <c r="H142" s="513">
        <v>0</v>
      </c>
      <c r="I142" s="513">
        <v>0</v>
      </c>
      <c r="J142" s="513">
        <v>99</v>
      </c>
      <c r="K142" s="512">
        <f t="shared" ref="K142:K157" si="13">L142+M142+N142+O142</f>
        <v>200</v>
      </c>
      <c r="L142" s="513">
        <v>101</v>
      </c>
      <c r="M142" s="513">
        <v>0</v>
      </c>
      <c r="N142" s="513">
        <v>0</v>
      </c>
      <c r="O142" s="513">
        <v>99</v>
      </c>
      <c r="P142" s="573">
        <f t="shared" ref="P142:P157" si="14">Q142+R142+S142+T142</f>
        <v>173</v>
      </c>
      <c r="Q142" s="574">
        <v>101</v>
      </c>
      <c r="R142" s="574">
        <v>0</v>
      </c>
      <c r="S142" s="574">
        <v>0</v>
      </c>
      <c r="T142" s="575">
        <v>72</v>
      </c>
      <c r="U142" s="512">
        <v>-27</v>
      </c>
      <c r="V142" s="513">
        <v>0</v>
      </c>
      <c r="W142" s="513">
        <v>0</v>
      </c>
      <c r="X142" s="513">
        <v>0</v>
      </c>
      <c r="Y142" s="514">
        <v>-27</v>
      </c>
    </row>
    <row r="143" spans="2:25" ht="15.75" thickBot="1" x14ac:dyDescent="0.25">
      <c r="B143" s="515" t="s">
        <v>282</v>
      </c>
      <c r="C143" s="516"/>
      <c r="D143" s="517" t="s">
        <v>262</v>
      </c>
      <c r="E143" s="518" t="s">
        <v>281</v>
      </c>
      <c r="F143" s="519">
        <f t="shared" si="12"/>
        <v>200</v>
      </c>
      <c r="G143" s="520">
        <f>G142</f>
        <v>101</v>
      </c>
      <c r="H143" s="520">
        <f>H142</f>
        <v>0</v>
      </c>
      <c r="I143" s="520">
        <f>I142</f>
        <v>0</v>
      </c>
      <c r="J143" s="520">
        <f>J142</f>
        <v>99</v>
      </c>
      <c r="K143" s="519">
        <f t="shared" si="13"/>
        <v>200</v>
      </c>
      <c r="L143" s="520">
        <f>L142</f>
        <v>101</v>
      </c>
      <c r="M143" s="520">
        <f>M142</f>
        <v>0</v>
      </c>
      <c r="N143" s="520">
        <f>N142</f>
        <v>0</v>
      </c>
      <c r="O143" s="520">
        <f>O142</f>
        <v>99</v>
      </c>
      <c r="P143" s="576">
        <f t="shared" si="14"/>
        <v>173</v>
      </c>
      <c r="Q143" s="585">
        <f>Q142</f>
        <v>101</v>
      </c>
      <c r="R143" s="585">
        <f>R142</f>
        <v>0</v>
      </c>
      <c r="S143" s="585">
        <f>S142</f>
        <v>0</v>
      </c>
      <c r="T143" s="586">
        <f>T142</f>
        <v>72</v>
      </c>
      <c r="U143" s="519">
        <v>-27</v>
      </c>
      <c r="V143" s="520">
        <v>0</v>
      </c>
      <c r="W143" s="520">
        <v>0</v>
      </c>
      <c r="X143" s="520">
        <v>0</v>
      </c>
      <c r="Y143" s="521">
        <v>-27</v>
      </c>
    </row>
    <row r="144" spans="2:25" ht="15" thickBot="1" x14ac:dyDescent="0.25">
      <c r="B144" s="508" t="s">
        <v>279</v>
      </c>
      <c r="C144" s="509" t="s">
        <v>280</v>
      </c>
      <c r="D144" s="510" t="s">
        <v>262</v>
      </c>
      <c r="E144" s="511" t="s">
        <v>278</v>
      </c>
      <c r="F144" s="512">
        <f t="shared" si="12"/>
        <v>54</v>
      </c>
      <c r="G144" s="513">
        <v>54</v>
      </c>
      <c r="H144" s="513">
        <v>0</v>
      </c>
      <c r="I144" s="513">
        <v>0</v>
      </c>
      <c r="J144" s="513">
        <v>0</v>
      </c>
      <c r="K144" s="512">
        <f t="shared" si="13"/>
        <v>54</v>
      </c>
      <c r="L144" s="513">
        <v>54</v>
      </c>
      <c r="M144" s="513">
        <v>0</v>
      </c>
      <c r="N144" s="513">
        <v>0</v>
      </c>
      <c r="O144" s="513">
        <v>0</v>
      </c>
      <c r="P144" s="573">
        <f t="shared" si="14"/>
        <v>89</v>
      </c>
      <c r="Q144" s="574">
        <v>54</v>
      </c>
      <c r="R144" s="574">
        <v>0</v>
      </c>
      <c r="S144" s="574">
        <v>0</v>
      </c>
      <c r="T144" s="575">
        <v>35</v>
      </c>
      <c r="U144" s="512">
        <v>35</v>
      </c>
      <c r="V144" s="513">
        <v>0</v>
      </c>
      <c r="W144" s="513">
        <v>0</v>
      </c>
      <c r="X144" s="513">
        <v>0</v>
      </c>
      <c r="Y144" s="514">
        <v>35</v>
      </c>
    </row>
    <row r="145" spans="2:25" ht="15.75" thickBot="1" x14ac:dyDescent="0.25">
      <c r="B145" s="515" t="s">
        <v>279</v>
      </c>
      <c r="C145" s="516"/>
      <c r="D145" s="517" t="s">
        <v>262</v>
      </c>
      <c r="E145" s="518" t="s">
        <v>278</v>
      </c>
      <c r="F145" s="519">
        <f t="shared" si="12"/>
        <v>54</v>
      </c>
      <c r="G145" s="520">
        <f>G144</f>
        <v>54</v>
      </c>
      <c r="H145" s="520">
        <f>H144</f>
        <v>0</v>
      </c>
      <c r="I145" s="520">
        <f>I144</f>
        <v>0</v>
      </c>
      <c r="J145" s="520">
        <f>J144</f>
        <v>0</v>
      </c>
      <c r="K145" s="519">
        <f t="shared" si="13"/>
        <v>54</v>
      </c>
      <c r="L145" s="520">
        <f>L144</f>
        <v>54</v>
      </c>
      <c r="M145" s="520">
        <f>M144</f>
        <v>0</v>
      </c>
      <c r="N145" s="520">
        <f>N144</f>
        <v>0</v>
      </c>
      <c r="O145" s="520">
        <f>O144</f>
        <v>0</v>
      </c>
      <c r="P145" s="576">
        <f t="shared" si="14"/>
        <v>89</v>
      </c>
      <c r="Q145" s="585">
        <f>Q144</f>
        <v>54</v>
      </c>
      <c r="R145" s="585">
        <f>R144</f>
        <v>0</v>
      </c>
      <c r="S145" s="585">
        <f>S144</f>
        <v>0</v>
      </c>
      <c r="T145" s="586">
        <f>T144</f>
        <v>35</v>
      </c>
      <c r="U145" s="519">
        <v>35</v>
      </c>
      <c r="V145" s="520">
        <v>0</v>
      </c>
      <c r="W145" s="520">
        <v>0</v>
      </c>
      <c r="X145" s="520">
        <v>0</v>
      </c>
      <c r="Y145" s="521">
        <v>35</v>
      </c>
    </row>
    <row r="146" spans="2:25" ht="15" thickBot="1" x14ac:dyDescent="0.25">
      <c r="B146" s="508" t="s">
        <v>277</v>
      </c>
      <c r="C146" s="509" t="s">
        <v>273</v>
      </c>
      <c r="D146" s="510" t="s">
        <v>262</v>
      </c>
      <c r="E146" s="511" t="s">
        <v>276</v>
      </c>
      <c r="F146" s="512">
        <f t="shared" si="12"/>
        <v>1560</v>
      </c>
      <c r="G146" s="513">
        <v>1101</v>
      </c>
      <c r="H146" s="513">
        <v>0</v>
      </c>
      <c r="I146" s="513">
        <v>135</v>
      </c>
      <c r="J146" s="513">
        <v>324</v>
      </c>
      <c r="K146" s="512">
        <f t="shared" si="13"/>
        <v>1560</v>
      </c>
      <c r="L146" s="513">
        <v>1101</v>
      </c>
      <c r="M146" s="513">
        <v>0</v>
      </c>
      <c r="N146" s="513">
        <v>135</v>
      </c>
      <c r="O146" s="513">
        <v>324</v>
      </c>
      <c r="P146" s="573">
        <f t="shared" si="14"/>
        <v>1556</v>
      </c>
      <c r="Q146" s="574">
        <v>1096</v>
      </c>
      <c r="R146" s="574">
        <v>0</v>
      </c>
      <c r="S146" s="574">
        <v>136</v>
      </c>
      <c r="T146" s="575">
        <v>324</v>
      </c>
      <c r="U146" s="512">
        <v>1</v>
      </c>
      <c r="V146" s="513">
        <v>0</v>
      </c>
      <c r="W146" s="513">
        <v>0</v>
      </c>
      <c r="X146" s="513">
        <v>1</v>
      </c>
      <c r="Y146" s="514">
        <v>0</v>
      </c>
    </row>
    <row r="147" spans="2:25" ht="15.75" thickBot="1" x14ac:dyDescent="0.25">
      <c r="B147" s="515" t="s">
        <v>277</v>
      </c>
      <c r="C147" s="516"/>
      <c r="D147" s="517" t="s">
        <v>262</v>
      </c>
      <c r="E147" s="518" t="s">
        <v>276</v>
      </c>
      <c r="F147" s="519">
        <f t="shared" si="12"/>
        <v>1560</v>
      </c>
      <c r="G147" s="520">
        <f>G146</f>
        <v>1101</v>
      </c>
      <c r="H147" s="520">
        <f>H146</f>
        <v>0</v>
      </c>
      <c r="I147" s="520">
        <f>I146</f>
        <v>135</v>
      </c>
      <c r="J147" s="520">
        <f>J146</f>
        <v>324</v>
      </c>
      <c r="K147" s="519">
        <f t="shared" si="13"/>
        <v>1560</v>
      </c>
      <c r="L147" s="520">
        <f>L146</f>
        <v>1101</v>
      </c>
      <c r="M147" s="520">
        <f>M146</f>
        <v>0</v>
      </c>
      <c r="N147" s="520">
        <f>N146</f>
        <v>135</v>
      </c>
      <c r="O147" s="520">
        <f>O146</f>
        <v>324</v>
      </c>
      <c r="P147" s="576">
        <f t="shared" si="14"/>
        <v>1556</v>
      </c>
      <c r="Q147" s="585">
        <f>Q146</f>
        <v>1096</v>
      </c>
      <c r="R147" s="585">
        <f>R146</f>
        <v>0</v>
      </c>
      <c r="S147" s="585">
        <f>S146</f>
        <v>136</v>
      </c>
      <c r="T147" s="586">
        <f>T146</f>
        <v>324</v>
      </c>
      <c r="U147" s="519">
        <v>1</v>
      </c>
      <c r="V147" s="520">
        <v>0</v>
      </c>
      <c r="W147" s="520">
        <v>0</v>
      </c>
      <c r="X147" s="520">
        <v>1</v>
      </c>
      <c r="Y147" s="521">
        <v>0</v>
      </c>
    </row>
    <row r="148" spans="2:25" ht="15" thickBot="1" x14ac:dyDescent="0.25">
      <c r="B148" s="508" t="s">
        <v>275</v>
      </c>
      <c r="C148" s="509" t="s">
        <v>273</v>
      </c>
      <c r="D148" s="510" t="s">
        <v>262</v>
      </c>
      <c r="E148" s="511" t="s">
        <v>274</v>
      </c>
      <c r="F148" s="512">
        <f t="shared" si="12"/>
        <v>282</v>
      </c>
      <c r="G148" s="513">
        <v>276</v>
      </c>
      <c r="H148" s="513">
        <v>0</v>
      </c>
      <c r="I148" s="513">
        <v>0</v>
      </c>
      <c r="J148" s="513">
        <v>6</v>
      </c>
      <c r="K148" s="512">
        <f t="shared" si="13"/>
        <v>282</v>
      </c>
      <c r="L148" s="513">
        <v>276</v>
      </c>
      <c r="M148" s="513">
        <v>0</v>
      </c>
      <c r="N148" s="513">
        <v>0</v>
      </c>
      <c r="O148" s="513">
        <v>6</v>
      </c>
      <c r="P148" s="573">
        <f t="shared" si="14"/>
        <v>281</v>
      </c>
      <c r="Q148" s="574">
        <v>275</v>
      </c>
      <c r="R148" s="574">
        <v>0</v>
      </c>
      <c r="S148" s="574">
        <v>0</v>
      </c>
      <c r="T148" s="575">
        <v>6</v>
      </c>
      <c r="U148" s="512">
        <v>0</v>
      </c>
      <c r="V148" s="513">
        <v>0</v>
      </c>
      <c r="W148" s="513">
        <v>0</v>
      </c>
      <c r="X148" s="513">
        <v>0</v>
      </c>
      <c r="Y148" s="514">
        <v>0</v>
      </c>
    </row>
    <row r="149" spans="2:25" ht="15.75" thickBot="1" x14ac:dyDescent="0.25">
      <c r="B149" s="515" t="s">
        <v>275</v>
      </c>
      <c r="C149" s="516"/>
      <c r="D149" s="517" t="s">
        <v>262</v>
      </c>
      <c r="E149" s="518" t="s">
        <v>274</v>
      </c>
      <c r="F149" s="519">
        <f t="shared" si="12"/>
        <v>282</v>
      </c>
      <c r="G149" s="520">
        <f>G148</f>
        <v>276</v>
      </c>
      <c r="H149" s="520">
        <f>H148</f>
        <v>0</v>
      </c>
      <c r="I149" s="520">
        <f>I148</f>
        <v>0</v>
      </c>
      <c r="J149" s="520">
        <f>J148</f>
        <v>6</v>
      </c>
      <c r="K149" s="519">
        <f t="shared" si="13"/>
        <v>282</v>
      </c>
      <c r="L149" s="520">
        <f>L148</f>
        <v>276</v>
      </c>
      <c r="M149" s="520">
        <f>M148</f>
        <v>0</v>
      </c>
      <c r="N149" s="520">
        <f>N148</f>
        <v>0</v>
      </c>
      <c r="O149" s="520">
        <f>O148</f>
        <v>6</v>
      </c>
      <c r="P149" s="576">
        <f t="shared" si="14"/>
        <v>281</v>
      </c>
      <c r="Q149" s="585">
        <f>Q148</f>
        <v>275</v>
      </c>
      <c r="R149" s="585">
        <f>R148</f>
        <v>0</v>
      </c>
      <c r="S149" s="585">
        <f>S148</f>
        <v>0</v>
      </c>
      <c r="T149" s="586">
        <f>T148</f>
        <v>6</v>
      </c>
      <c r="U149" s="519">
        <v>0</v>
      </c>
      <c r="V149" s="520">
        <v>0</v>
      </c>
      <c r="W149" s="520">
        <v>0</v>
      </c>
      <c r="X149" s="520">
        <v>0</v>
      </c>
      <c r="Y149" s="521">
        <v>0</v>
      </c>
    </row>
    <row r="150" spans="2:25" ht="15" thickBot="1" x14ac:dyDescent="0.25">
      <c r="B150" s="508" t="s">
        <v>272</v>
      </c>
      <c r="C150" s="509" t="s">
        <v>273</v>
      </c>
      <c r="D150" s="510" t="s">
        <v>262</v>
      </c>
      <c r="E150" s="511" t="s">
        <v>271</v>
      </c>
      <c r="F150" s="512">
        <f t="shared" si="12"/>
        <v>468</v>
      </c>
      <c r="G150" s="513">
        <v>426</v>
      </c>
      <c r="H150" s="513">
        <v>0</v>
      </c>
      <c r="I150" s="513">
        <v>0</v>
      </c>
      <c r="J150" s="513">
        <v>42</v>
      </c>
      <c r="K150" s="512">
        <f t="shared" si="13"/>
        <v>468</v>
      </c>
      <c r="L150" s="513">
        <v>426</v>
      </c>
      <c r="M150" s="513">
        <v>0</v>
      </c>
      <c r="N150" s="513">
        <v>0</v>
      </c>
      <c r="O150" s="513">
        <v>42</v>
      </c>
      <c r="P150" s="573">
        <f t="shared" si="14"/>
        <v>466</v>
      </c>
      <c r="Q150" s="574">
        <v>424</v>
      </c>
      <c r="R150" s="574">
        <v>0</v>
      </c>
      <c r="S150" s="574">
        <v>0</v>
      </c>
      <c r="T150" s="575">
        <v>42</v>
      </c>
      <c r="U150" s="512">
        <v>0</v>
      </c>
      <c r="V150" s="513">
        <v>0</v>
      </c>
      <c r="W150" s="513">
        <v>0</v>
      </c>
      <c r="X150" s="513">
        <v>0</v>
      </c>
      <c r="Y150" s="514">
        <v>0</v>
      </c>
    </row>
    <row r="151" spans="2:25" ht="15.75" thickBot="1" x14ac:dyDescent="0.25">
      <c r="B151" s="515" t="s">
        <v>272</v>
      </c>
      <c r="C151" s="516"/>
      <c r="D151" s="517" t="s">
        <v>262</v>
      </c>
      <c r="E151" s="518" t="s">
        <v>271</v>
      </c>
      <c r="F151" s="519">
        <f t="shared" si="12"/>
        <v>468</v>
      </c>
      <c r="G151" s="520">
        <f>G150</f>
        <v>426</v>
      </c>
      <c r="H151" s="520">
        <f>H150</f>
        <v>0</v>
      </c>
      <c r="I151" s="520">
        <f>I150</f>
        <v>0</v>
      </c>
      <c r="J151" s="520">
        <f>J150</f>
        <v>42</v>
      </c>
      <c r="K151" s="519">
        <f t="shared" si="13"/>
        <v>468</v>
      </c>
      <c r="L151" s="520">
        <f>L150</f>
        <v>426</v>
      </c>
      <c r="M151" s="520">
        <f>M150</f>
        <v>0</v>
      </c>
      <c r="N151" s="520">
        <f>N150</f>
        <v>0</v>
      </c>
      <c r="O151" s="520">
        <f>O150</f>
        <v>42</v>
      </c>
      <c r="P151" s="576">
        <f t="shared" si="14"/>
        <v>466</v>
      </c>
      <c r="Q151" s="585">
        <f>Q150</f>
        <v>424</v>
      </c>
      <c r="R151" s="585">
        <f>R150</f>
        <v>0</v>
      </c>
      <c r="S151" s="585">
        <f>S150</f>
        <v>0</v>
      </c>
      <c r="T151" s="586">
        <f>T150</f>
        <v>42</v>
      </c>
      <c r="U151" s="519">
        <v>0</v>
      </c>
      <c r="V151" s="520">
        <v>0</v>
      </c>
      <c r="W151" s="520">
        <v>0</v>
      </c>
      <c r="X151" s="520">
        <v>0</v>
      </c>
      <c r="Y151" s="521">
        <v>0</v>
      </c>
    </row>
    <row r="152" spans="2:25" ht="15" thickBot="1" x14ac:dyDescent="0.25">
      <c r="B152" s="508" t="s">
        <v>269</v>
      </c>
      <c r="C152" s="509" t="s">
        <v>270</v>
      </c>
      <c r="D152" s="510" t="s">
        <v>262</v>
      </c>
      <c r="E152" s="511" t="s">
        <v>268</v>
      </c>
      <c r="F152" s="512">
        <f t="shared" si="12"/>
        <v>4200</v>
      </c>
      <c r="G152" s="513">
        <v>3624</v>
      </c>
      <c r="H152" s="513">
        <v>0</v>
      </c>
      <c r="I152" s="513">
        <v>0</v>
      </c>
      <c r="J152" s="513">
        <v>576</v>
      </c>
      <c r="K152" s="512">
        <f t="shared" si="13"/>
        <v>4200</v>
      </c>
      <c r="L152" s="513">
        <v>3624</v>
      </c>
      <c r="M152" s="513">
        <v>0</v>
      </c>
      <c r="N152" s="513">
        <v>0</v>
      </c>
      <c r="O152" s="513">
        <v>576</v>
      </c>
      <c r="P152" s="573">
        <f t="shared" si="14"/>
        <v>4183</v>
      </c>
      <c r="Q152" s="574">
        <v>3607</v>
      </c>
      <c r="R152" s="574">
        <v>0</v>
      </c>
      <c r="S152" s="574">
        <v>0</v>
      </c>
      <c r="T152" s="575">
        <v>576</v>
      </c>
      <c r="U152" s="512">
        <v>0</v>
      </c>
      <c r="V152" s="513">
        <v>0</v>
      </c>
      <c r="W152" s="513">
        <v>0</v>
      </c>
      <c r="X152" s="513">
        <v>0</v>
      </c>
      <c r="Y152" s="514">
        <v>0</v>
      </c>
    </row>
    <row r="153" spans="2:25" ht="15" customHeight="1" thickBot="1" x14ac:dyDescent="0.25">
      <c r="B153" s="515" t="s">
        <v>269</v>
      </c>
      <c r="C153" s="516"/>
      <c r="D153" s="517" t="s">
        <v>262</v>
      </c>
      <c r="E153" s="518" t="s">
        <v>268</v>
      </c>
      <c r="F153" s="519">
        <f t="shared" si="12"/>
        <v>4200</v>
      </c>
      <c r="G153" s="520">
        <f>G152</f>
        <v>3624</v>
      </c>
      <c r="H153" s="520">
        <f>H152</f>
        <v>0</v>
      </c>
      <c r="I153" s="520">
        <f>I152</f>
        <v>0</v>
      </c>
      <c r="J153" s="520">
        <f>J152</f>
        <v>576</v>
      </c>
      <c r="K153" s="519">
        <f t="shared" si="13"/>
        <v>4200</v>
      </c>
      <c r="L153" s="520">
        <f>L152</f>
        <v>3624</v>
      </c>
      <c r="M153" s="520">
        <f>M152</f>
        <v>0</v>
      </c>
      <c r="N153" s="520">
        <f>N152</f>
        <v>0</v>
      </c>
      <c r="O153" s="520">
        <f>O152</f>
        <v>576</v>
      </c>
      <c r="P153" s="576">
        <f t="shared" si="14"/>
        <v>4183</v>
      </c>
      <c r="Q153" s="585">
        <f>Q152</f>
        <v>3607</v>
      </c>
      <c r="R153" s="585">
        <f>R152</f>
        <v>0</v>
      </c>
      <c r="S153" s="585">
        <f>S152</f>
        <v>0</v>
      </c>
      <c r="T153" s="586">
        <f>T152</f>
        <v>576</v>
      </c>
      <c r="U153" s="519">
        <v>0</v>
      </c>
      <c r="V153" s="520">
        <v>0</v>
      </c>
      <c r="W153" s="520">
        <v>0</v>
      </c>
      <c r="X153" s="520">
        <v>0</v>
      </c>
      <c r="Y153" s="521">
        <v>0</v>
      </c>
    </row>
    <row r="154" spans="2:25" ht="15" thickBot="1" x14ac:dyDescent="0.25">
      <c r="B154" s="508" t="s">
        <v>266</v>
      </c>
      <c r="C154" s="509" t="s">
        <v>267</v>
      </c>
      <c r="D154" s="510" t="s">
        <v>262</v>
      </c>
      <c r="E154" s="511" t="s">
        <v>265</v>
      </c>
      <c r="F154" s="512">
        <f t="shared" si="12"/>
        <v>0</v>
      </c>
      <c r="G154" s="513">
        <v>0</v>
      </c>
      <c r="H154" s="513">
        <v>0</v>
      </c>
      <c r="I154" s="513">
        <v>0</v>
      </c>
      <c r="J154" s="513">
        <v>0</v>
      </c>
      <c r="K154" s="512">
        <f t="shared" si="13"/>
        <v>3039</v>
      </c>
      <c r="L154" s="513">
        <v>950</v>
      </c>
      <c r="M154" s="513">
        <v>0</v>
      </c>
      <c r="N154" s="513">
        <v>0</v>
      </c>
      <c r="O154" s="513">
        <v>2089</v>
      </c>
      <c r="P154" s="573">
        <f t="shared" si="14"/>
        <v>5838</v>
      </c>
      <c r="Q154" s="574">
        <v>1891</v>
      </c>
      <c r="R154" s="574">
        <v>0</v>
      </c>
      <c r="S154" s="574">
        <v>0</v>
      </c>
      <c r="T154" s="575">
        <v>3947</v>
      </c>
      <c r="U154" s="512">
        <v>5847</v>
      </c>
      <c r="V154" s="513">
        <v>1900</v>
      </c>
      <c r="W154" s="513">
        <v>0</v>
      </c>
      <c r="X154" s="513">
        <v>0</v>
      </c>
      <c r="Y154" s="514">
        <v>3947</v>
      </c>
    </row>
    <row r="155" spans="2:25" ht="15.75" thickBot="1" x14ac:dyDescent="0.25">
      <c r="B155" s="515" t="s">
        <v>266</v>
      </c>
      <c r="C155" s="516"/>
      <c r="D155" s="517" t="s">
        <v>262</v>
      </c>
      <c r="E155" s="518" t="s">
        <v>265</v>
      </c>
      <c r="F155" s="519">
        <f t="shared" si="12"/>
        <v>0</v>
      </c>
      <c r="G155" s="520">
        <f>G154</f>
        <v>0</v>
      </c>
      <c r="H155" s="520">
        <f>H154</f>
        <v>0</v>
      </c>
      <c r="I155" s="520">
        <f>I154</f>
        <v>0</v>
      </c>
      <c r="J155" s="520">
        <f>J154</f>
        <v>0</v>
      </c>
      <c r="K155" s="519">
        <f t="shared" si="13"/>
        <v>3039</v>
      </c>
      <c r="L155" s="520">
        <f>L154</f>
        <v>950</v>
      </c>
      <c r="M155" s="520">
        <f>M154</f>
        <v>0</v>
      </c>
      <c r="N155" s="520">
        <f>N154</f>
        <v>0</v>
      </c>
      <c r="O155" s="520">
        <f>O154</f>
        <v>2089</v>
      </c>
      <c r="P155" s="576">
        <f t="shared" si="14"/>
        <v>5838</v>
      </c>
      <c r="Q155" s="585">
        <f>Q154</f>
        <v>1891</v>
      </c>
      <c r="R155" s="585">
        <f>R154</f>
        <v>0</v>
      </c>
      <c r="S155" s="585">
        <f>S154</f>
        <v>0</v>
      </c>
      <c r="T155" s="586">
        <f>T154</f>
        <v>3947</v>
      </c>
      <c r="U155" s="519">
        <v>5847</v>
      </c>
      <c r="V155" s="520">
        <v>1900</v>
      </c>
      <c r="W155" s="520">
        <v>0</v>
      </c>
      <c r="X155" s="520">
        <v>0</v>
      </c>
      <c r="Y155" s="521">
        <v>3947</v>
      </c>
    </row>
    <row r="156" spans="2:25" ht="15" thickBot="1" x14ac:dyDescent="0.25">
      <c r="B156" s="508" t="s">
        <v>263</v>
      </c>
      <c r="C156" s="509" t="s">
        <v>264</v>
      </c>
      <c r="D156" s="510" t="s">
        <v>262</v>
      </c>
      <c r="E156" s="511" t="s">
        <v>605</v>
      </c>
      <c r="F156" s="512">
        <f t="shared" si="12"/>
        <v>3021</v>
      </c>
      <c r="G156" s="513">
        <v>2942</v>
      </c>
      <c r="H156" s="513">
        <v>0</v>
      </c>
      <c r="I156" s="513">
        <v>0</v>
      </c>
      <c r="J156" s="513">
        <v>79</v>
      </c>
      <c r="K156" s="512">
        <f t="shared" si="13"/>
        <v>3051</v>
      </c>
      <c r="L156" s="513">
        <v>2972</v>
      </c>
      <c r="M156" s="513">
        <v>0</v>
      </c>
      <c r="N156" s="513">
        <v>0</v>
      </c>
      <c r="O156" s="513">
        <v>79</v>
      </c>
      <c r="P156" s="573">
        <f t="shared" si="14"/>
        <v>3002</v>
      </c>
      <c r="Q156" s="574">
        <v>2928</v>
      </c>
      <c r="R156" s="574">
        <v>0</v>
      </c>
      <c r="S156" s="574">
        <v>0</v>
      </c>
      <c r="T156" s="575">
        <v>74</v>
      </c>
      <c r="U156" s="512">
        <v>-5</v>
      </c>
      <c r="V156" s="513">
        <v>0</v>
      </c>
      <c r="W156" s="513">
        <v>0</v>
      </c>
      <c r="X156" s="513">
        <v>0</v>
      </c>
      <c r="Y156" s="514">
        <v>-5</v>
      </c>
    </row>
    <row r="157" spans="2:25" ht="15.75" thickBot="1" x14ac:dyDescent="0.25">
      <c r="B157" s="515" t="s">
        <v>263</v>
      </c>
      <c r="C157" s="516"/>
      <c r="D157" s="517" t="s">
        <v>262</v>
      </c>
      <c r="E157" s="518" t="s">
        <v>605</v>
      </c>
      <c r="F157" s="519">
        <f t="shared" si="12"/>
        <v>3021</v>
      </c>
      <c r="G157" s="520">
        <f>G156</f>
        <v>2942</v>
      </c>
      <c r="H157" s="520">
        <f>H156</f>
        <v>0</v>
      </c>
      <c r="I157" s="520">
        <f>I156</f>
        <v>0</v>
      </c>
      <c r="J157" s="520">
        <f>J156</f>
        <v>79</v>
      </c>
      <c r="K157" s="519">
        <f t="shared" si="13"/>
        <v>3051</v>
      </c>
      <c r="L157" s="520">
        <f>L156</f>
        <v>2972</v>
      </c>
      <c r="M157" s="520">
        <f>M156</f>
        <v>0</v>
      </c>
      <c r="N157" s="520">
        <f>N156</f>
        <v>0</v>
      </c>
      <c r="O157" s="520">
        <f>O156</f>
        <v>79</v>
      </c>
      <c r="P157" s="576">
        <f t="shared" si="14"/>
        <v>3002</v>
      </c>
      <c r="Q157" s="585">
        <f>Q156</f>
        <v>2928</v>
      </c>
      <c r="R157" s="585">
        <f>R156</f>
        <v>0</v>
      </c>
      <c r="S157" s="585">
        <f>S156</f>
        <v>0</v>
      </c>
      <c r="T157" s="586">
        <f>T156</f>
        <v>74</v>
      </c>
      <c r="U157" s="519">
        <v>-5</v>
      </c>
      <c r="V157" s="520">
        <v>0</v>
      </c>
      <c r="W157" s="520">
        <v>0</v>
      </c>
      <c r="X157" s="520">
        <v>0</v>
      </c>
      <c r="Y157" s="521">
        <v>-5</v>
      </c>
    </row>
    <row r="158" spans="2:25" ht="15.75" thickBot="1" x14ac:dyDescent="0.25">
      <c r="B158" s="677" t="s">
        <v>568</v>
      </c>
      <c r="C158" s="678"/>
      <c r="D158" s="543"/>
      <c r="E158" s="544" t="s">
        <v>261</v>
      </c>
      <c r="F158" s="545">
        <f t="shared" ref="F158:P158" si="15">F15+F20+F22+F25+F31+F37+F43+F47+F49+F51+F55+F57+F60+F63+F66+F69+F71+F73+F77+F79+F83+F89+F91+F94+F99+F103+F106+F110+F114+F118+F122+F125+F129+F133+F135+F137+F139+F141+F143+F145+F147+F149+F151+F153+F155+F157</f>
        <v>146848</v>
      </c>
      <c r="G158" s="546">
        <f t="shared" si="15"/>
        <v>115985</v>
      </c>
      <c r="H158" s="546">
        <f t="shared" si="15"/>
        <v>146</v>
      </c>
      <c r="I158" s="546">
        <f t="shared" si="15"/>
        <v>290</v>
      </c>
      <c r="J158" s="547">
        <f t="shared" si="15"/>
        <v>30427</v>
      </c>
      <c r="K158" s="545">
        <f t="shared" si="15"/>
        <v>146738</v>
      </c>
      <c r="L158" s="546">
        <f t="shared" si="15"/>
        <v>115875</v>
      </c>
      <c r="M158" s="546">
        <f t="shared" si="15"/>
        <v>146</v>
      </c>
      <c r="N158" s="546">
        <f t="shared" si="15"/>
        <v>290</v>
      </c>
      <c r="O158" s="547">
        <f t="shared" si="15"/>
        <v>30427</v>
      </c>
      <c r="P158" s="591">
        <f t="shared" si="15"/>
        <v>147141</v>
      </c>
      <c r="Q158" s="592">
        <f>Q15+Q22+Q25+Q31+Q37+Q43+Q47+Q49+Q51+Q55+Q57+Q60+Q63+Q66+Q69+Q71+Q73+Q77+Q79+Q83+Q89+Q91+Q94+Q99+Q103+Q106+Q110+Q114+Q118+Q122+Q125+Q129+Q133+Q135+Q137+Q139+Q141+Q143+Q145+Q147+Q149+Q151+Q153+Q155+Q157</f>
        <v>115436</v>
      </c>
      <c r="R158" s="592">
        <f>R15+R20+R22+R25+R31+R37+R43+R47+R49+R51+R55+R57+R60+R63+R66+R69+R71+R73+R77+R79+R83+R89+R91+R94+R99+R103+R106+R110+R114+R118+R122+R125+R129+R133+R135+R137+R139+R141+R143+R145+R147+R149+R151+R153+R155+R157</f>
        <v>130</v>
      </c>
      <c r="S158" s="592">
        <f>S15+S20+S22+S25+S31+S37+S43+S47+S49+S51+S55+S57+S60+S63+S66+S69+S71+S73+S77+S79+S83+S89+S91+S94+S99+S103+S106+S110+S114+S118+S122+S125+S129+S133+S135+S137+S139+S141+S143+S145+S147+S149+S151+S153+S155+S157</f>
        <v>288</v>
      </c>
      <c r="T158" s="593">
        <f>T15+T22+T20+T25+T31+T37+T43+T47+T49+T51+T55+T57+T60+T63+T66+T69+T71+T73+T77+T79+T83+T89+T94+T99+T103+T106+T110+T114+T118+T122+T125+T129+T133+T135+T137+T139+T141+T143+T145+T147+T149+T151+T153+T155+T157</f>
        <v>31287</v>
      </c>
      <c r="U158" s="545">
        <v>8849</v>
      </c>
      <c r="V158" s="548">
        <v>3830</v>
      </c>
      <c r="W158" s="548">
        <v>-16</v>
      </c>
      <c r="X158" s="548">
        <v>-2</v>
      </c>
      <c r="Y158" s="549">
        <v>5037</v>
      </c>
    </row>
  </sheetData>
  <sheetProtection selectLockedCells="1"/>
  <mergeCells count="10">
    <mergeCell ref="B158:C158"/>
    <mergeCell ref="F9:J9"/>
    <mergeCell ref="K9:O9"/>
    <mergeCell ref="P9:T9"/>
    <mergeCell ref="U9:Y9"/>
    <mergeCell ref="B10:C10"/>
    <mergeCell ref="G13:J13"/>
    <mergeCell ref="L13:O13"/>
    <mergeCell ref="Q13:T13"/>
    <mergeCell ref="V13:Y13"/>
  </mergeCells>
  <pageMargins left="0.70866141732283472" right="0.70866141732283472" top="0.78740157480314965" bottom="0.78740157480314965" header="0.31496062992125984" footer="0.31496062992125984"/>
  <pageSetup paperSize="9" scale="56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A61"/>
  <sheetViews>
    <sheetView showGridLines="0" zoomScaleNormal="100" workbookViewId="0">
      <selection activeCell="I4" sqref="I4"/>
    </sheetView>
  </sheetViews>
  <sheetFormatPr defaultRowHeight="12.75" x14ac:dyDescent="0.2"/>
  <cols>
    <col min="1" max="1" width="2.7109375" style="480" customWidth="1"/>
    <col min="2" max="2" width="15.28515625" style="480" customWidth="1"/>
    <col min="3" max="3" width="4.7109375" style="480" customWidth="1"/>
    <col min="4" max="4" width="10.7109375" style="480" hidden="1" customWidth="1"/>
    <col min="5" max="5" width="52.5703125" style="480" customWidth="1"/>
    <col min="6" max="6" width="12.7109375" style="479" customWidth="1"/>
    <col min="7" max="10" width="9.7109375" style="479" customWidth="1"/>
    <col min="11" max="11" width="12.7109375" style="479" customWidth="1"/>
    <col min="12" max="15" width="9.7109375" style="479" customWidth="1"/>
    <col min="16" max="16" width="12.7109375" style="594" customWidth="1"/>
    <col min="17" max="20" width="9.7109375" style="594" customWidth="1"/>
    <col min="21" max="21" width="12.7109375" style="479" hidden="1" customWidth="1"/>
    <col min="22" max="25" width="9.7109375" style="479" hidden="1" customWidth="1"/>
    <col min="26" max="27" width="9.140625" style="479"/>
    <col min="28" max="16384" width="9.140625" style="480"/>
  </cols>
  <sheetData>
    <row r="2" spans="2:25" ht="21.75" x14ac:dyDescent="0.3">
      <c r="B2" s="474" t="s">
        <v>191</v>
      </c>
      <c r="C2" s="475"/>
      <c r="D2" s="475"/>
      <c r="E2" s="475"/>
      <c r="F2" s="476"/>
      <c r="G2" s="476"/>
      <c r="H2" s="476"/>
      <c r="I2" s="476"/>
      <c r="J2" s="476"/>
      <c r="K2" s="477"/>
      <c r="L2" s="477"/>
      <c r="M2" s="477"/>
      <c r="N2" s="477"/>
      <c r="O2" s="477"/>
      <c r="P2" s="558"/>
      <c r="Q2" s="558"/>
      <c r="R2" s="558"/>
      <c r="S2" s="558"/>
      <c r="T2" s="558" t="s">
        <v>260</v>
      </c>
      <c r="U2" s="477"/>
      <c r="V2" s="477"/>
      <c r="W2" s="478" t="s">
        <v>406</v>
      </c>
    </row>
    <row r="3" spans="2:25" ht="15.75" x14ac:dyDescent="0.25">
      <c r="B3" s="481" t="s">
        <v>2</v>
      </c>
      <c r="C3" s="481" t="s">
        <v>373</v>
      </c>
      <c r="D3" s="482"/>
      <c r="E3" s="483"/>
      <c r="F3" s="484"/>
      <c r="G3" s="484"/>
      <c r="H3" s="484"/>
      <c r="I3" s="484"/>
      <c r="J3" s="484"/>
      <c r="K3" s="485"/>
      <c r="L3" s="485"/>
      <c r="M3" s="485"/>
      <c r="N3" s="485"/>
      <c r="O3" s="485"/>
      <c r="P3" s="559"/>
      <c r="Q3" s="559"/>
      <c r="R3" s="559"/>
      <c r="S3" s="559"/>
      <c r="T3" s="559"/>
      <c r="U3" s="485"/>
      <c r="V3" s="485"/>
      <c r="W3" s="485"/>
      <c r="X3" s="485"/>
      <c r="Y3" s="485"/>
    </row>
    <row r="4" spans="2:25" ht="15.75" x14ac:dyDescent="0.25">
      <c r="B4" s="482"/>
      <c r="C4" s="481" t="s">
        <v>4</v>
      </c>
      <c r="D4" s="482"/>
      <c r="E4" s="483"/>
      <c r="F4" s="484"/>
      <c r="G4" s="484"/>
      <c r="H4" s="484"/>
      <c r="I4" s="484"/>
      <c r="J4" s="484"/>
      <c r="K4" s="485"/>
      <c r="L4" s="485"/>
      <c r="M4" s="485"/>
      <c r="N4" s="485"/>
      <c r="O4" s="485"/>
      <c r="P4" s="559"/>
      <c r="Q4" s="559"/>
      <c r="R4" s="559"/>
      <c r="S4" s="559"/>
      <c r="T4" s="559"/>
      <c r="U4" s="485"/>
      <c r="V4" s="485"/>
      <c r="W4" s="485"/>
      <c r="X4" s="485"/>
      <c r="Y4" s="485"/>
    </row>
    <row r="6" spans="2:25" ht="18" x14ac:dyDescent="0.25">
      <c r="B6" s="486" t="s">
        <v>405</v>
      </c>
      <c r="C6" s="487"/>
      <c r="D6" s="487"/>
      <c r="E6" s="487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560"/>
      <c r="Q6" s="560"/>
      <c r="R6" s="560"/>
      <c r="S6" s="560"/>
      <c r="T6" s="560"/>
      <c r="U6" s="488"/>
      <c r="V6" s="488"/>
      <c r="W6" s="488"/>
      <c r="X6" s="488"/>
      <c r="Y6" s="488"/>
    </row>
    <row r="8" spans="2:25" ht="13.5" thickBot="1" x14ac:dyDescent="0.25">
      <c r="B8" s="489"/>
      <c r="C8" s="489"/>
      <c r="D8" s="489"/>
      <c r="E8" s="4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561"/>
      <c r="Q8" s="561"/>
      <c r="R8" s="561"/>
      <c r="S8" s="561"/>
      <c r="T8" s="561" t="s">
        <v>5</v>
      </c>
      <c r="U8" s="490"/>
      <c r="V8" s="490"/>
      <c r="W8" s="490"/>
      <c r="X8" s="490"/>
    </row>
    <row r="9" spans="2:25" x14ac:dyDescent="0.2">
      <c r="B9" s="407"/>
      <c r="C9" s="491"/>
      <c r="D9" s="407"/>
      <c r="E9" s="407"/>
      <c r="F9" s="679" t="s">
        <v>6</v>
      </c>
      <c r="G9" s="680"/>
      <c r="H9" s="680"/>
      <c r="I9" s="680"/>
      <c r="J9" s="681"/>
      <c r="K9" s="679" t="s">
        <v>81</v>
      </c>
      <c r="L9" s="680"/>
      <c r="M9" s="680"/>
      <c r="N9" s="680"/>
      <c r="O9" s="680"/>
      <c r="P9" s="682" t="s">
        <v>7</v>
      </c>
      <c r="Q9" s="683"/>
      <c r="R9" s="683"/>
      <c r="S9" s="683"/>
      <c r="T9" s="684"/>
      <c r="U9" s="679" t="s">
        <v>8</v>
      </c>
      <c r="V9" s="680"/>
      <c r="W9" s="680"/>
      <c r="X9" s="680"/>
      <c r="Y9" s="681"/>
    </row>
    <row r="10" spans="2:25" ht="18" customHeight="1" x14ac:dyDescent="0.2">
      <c r="B10" s="685" t="s">
        <v>9</v>
      </c>
      <c r="C10" s="686"/>
      <c r="D10" s="492" t="s">
        <v>10</v>
      </c>
      <c r="E10" s="493" t="s">
        <v>11</v>
      </c>
      <c r="F10" s="494"/>
      <c r="G10" s="495" t="s">
        <v>12</v>
      </c>
      <c r="H10" s="494"/>
      <c r="I10" s="494"/>
      <c r="J10" s="494"/>
      <c r="K10" s="496"/>
      <c r="L10" s="495" t="s">
        <v>12</v>
      </c>
      <c r="M10" s="494"/>
      <c r="N10" s="494"/>
      <c r="O10" s="494"/>
      <c r="P10" s="562"/>
      <c r="Q10" s="563" t="s">
        <v>12</v>
      </c>
      <c r="R10" s="564"/>
      <c r="S10" s="564"/>
      <c r="T10" s="565"/>
      <c r="U10" s="496"/>
      <c r="V10" s="495" t="s">
        <v>12</v>
      </c>
      <c r="W10" s="494"/>
      <c r="X10" s="494"/>
      <c r="Y10" s="497"/>
    </row>
    <row r="11" spans="2:25" ht="48" customHeight="1" x14ac:dyDescent="0.2">
      <c r="B11" s="498"/>
      <c r="C11" s="499"/>
      <c r="D11" s="498"/>
      <c r="E11" s="498"/>
      <c r="F11" s="500" t="s">
        <v>13</v>
      </c>
      <c r="G11" s="501" t="s">
        <v>14</v>
      </c>
      <c r="H11" s="501" t="s">
        <v>15</v>
      </c>
      <c r="I11" s="501" t="s">
        <v>16</v>
      </c>
      <c r="J11" s="501" t="s">
        <v>17</v>
      </c>
      <c r="K11" s="500" t="s">
        <v>13</v>
      </c>
      <c r="L11" s="501" t="s">
        <v>14</v>
      </c>
      <c r="M11" s="501" t="s">
        <v>15</v>
      </c>
      <c r="N11" s="501" t="s">
        <v>16</v>
      </c>
      <c r="O11" s="501" t="s">
        <v>17</v>
      </c>
      <c r="P11" s="566" t="s">
        <v>13</v>
      </c>
      <c r="Q11" s="567" t="s">
        <v>14</v>
      </c>
      <c r="R11" s="567" t="s">
        <v>15</v>
      </c>
      <c r="S11" s="567" t="s">
        <v>16</v>
      </c>
      <c r="T11" s="568" t="s">
        <v>17</v>
      </c>
      <c r="U11" s="500" t="s">
        <v>13</v>
      </c>
      <c r="V11" s="501" t="s">
        <v>14</v>
      </c>
      <c r="W11" s="501" t="s">
        <v>15</v>
      </c>
      <c r="X11" s="501" t="s">
        <v>16</v>
      </c>
      <c r="Y11" s="502" t="s">
        <v>17</v>
      </c>
    </row>
    <row r="12" spans="2:25" ht="13.5" thickBot="1" x14ac:dyDescent="0.25">
      <c r="B12" s="503" t="s">
        <v>18</v>
      </c>
      <c r="C12" s="504" t="s">
        <v>19</v>
      </c>
      <c r="D12" s="412"/>
      <c r="E12" s="412"/>
      <c r="F12" s="413"/>
      <c r="G12" s="414" t="s">
        <v>20</v>
      </c>
      <c r="H12" s="414" t="s">
        <v>21</v>
      </c>
      <c r="I12" s="414" t="s">
        <v>22</v>
      </c>
      <c r="J12" s="414" t="s">
        <v>23</v>
      </c>
      <c r="K12" s="413"/>
      <c r="L12" s="414" t="s">
        <v>20</v>
      </c>
      <c r="M12" s="414" t="s">
        <v>21</v>
      </c>
      <c r="N12" s="414" t="s">
        <v>22</v>
      </c>
      <c r="O12" s="414" t="s">
        <v>23</v>
      </c>
      <c r="P12" s="569"/>
      <c r="Q12" s="570" t="s">
        <v>20</v>
      </c>
      <c r="R12" s="570" t="s">
        <v>21</v>
      </c>
      <c r="S12" s="570" t="s">
        <v>22</v>
      </c>
      <c r="T12" s="571" t="s">
        <v>23</v>
      </c>
      <c r="U12" s="413"/>
      <c r="V12" s="414" t="s">
        <v>20</v>
      </c>
      <c r="W12" s="414" t="s">
        <v>21</v>
      </c>
      <c r="X12" s="414" t="s">
        <v>22</v>
      </c>
      <c r="Y12" s="415" t="s">
        <v>23</v>
      </c>
    </row>
    <row r="13" spans="2:25" ht="13.5" thickBot="1" x14ac:dyDescent="0.25">
      <c r="B13" s="505"/>
      <c r="C13" s="506"/>
      <c r="D13" s="505"/>
      <c r="E13" s="505"/>
      <c r="F13" s="507" t="s">
        <v>24</v>
      </c>
      <c r="G13" s="687" t="s">
        <v>24</v>
      </c>
      <c r="H13" s="688"/>
      <c r="I13" s="688"/>
      <c r="J13" s="689"/>
      <c r="K13" s="507" t="s">
        <v>24</v>
      </c>
      <c r="L13" s="687" t="s">
        <v>24</v>
      </c>
      <c r="M13" s="688"/>
      <c r="N13" s="688"/>
      <c r="O13" s="689"/>
      <c r="P13" s="572" t="s">
        <v>24</v>
      </c>
      <c r="Q13" s="690" t="s">
        <v>24</v>
      </c>
      <c r="R13" s="691"/>
      <c r="S13" s="691"/>
      <c r="T13" s="692"/>
      <c r="U13" s="507" t="s">
        <v>24</v>
      </c>
      <c r="V13" s="687" t="s">
        <v>24</v>
      </c>
      <c r="W13" s="688"/>
      <c r="X13" s="688"/>
      <c r="Y13" s="689"/>
    </row>
    <row r="14" spans="2:25" ht="15" thickBot="1" x14ac:dyDescent="0.25">
      <c r="B14" s="550" t="s">
        <v>404</v>
      </c>
      <c r="C14" s="509" t="s">
        <v>362</v>
      </c>
      <c r="D14" s="510" t="s">
        <v>376</v>
      </c>
      <c r="E14" s="511" t="s">
        <v>403</v>
      </c>
      <c r="F14" s="512">
        <f t="shared" ref="F14:F60" si="0">G14+H14+I14+J14</f>
        <v>1045</v>
      </c>
      <c r="G14" s="513">
        <v>930</v>
      </c>
      <c r="H14" s="513">
        <v>0</v>
      </c>
      <c r="I14" s="513">
        <v>0</v>
      </c>
      <c r="J14" s="513">
        <v>115</v>
      </c>
      <c r="K14" s="512">
        <f t="shared" ref="K14:K60" si="1">L14+M14+N14+O14</f>
        <v>1045</v>
      </c>
      <c r="L14" s="513">
        <v>930</v>
      </c>
      <c r="M14" s="513">
        <v>0</v>
      </c>
      <c r="N14" s="513">
        <v>0</v>
      </c>
      <c r="O14" s="513">
        <v>115</v>
      </c>
      <c r="P14" s="573">
        <f t="shared" ref="P14:P60" si="2">Q14+R14+S14+T14</f>
        <v>1115</v>
      </c>
      <c r="Q14" s="574">
        <v>1001</v>
      </c>
      <c r="R14" s="574">
        <v>0</v>
      </c>
      <c r="S14" s="574">
        <v>0</v>
      </c>
      <c r="T14" s="575">
        <v>114</v>
      </c>
      <c r="U14" s="512">
        <v>84</v>
      </c>
      <c r="V14" s="513">
        <v>85</v>
      </c>
      <c r="W14" s="513">
        <v>0</v>
      </c>
      <c r="X14" s="513">
        <v>0</v>
      </c>
      <c r="Y14" s="514">
        <v>-1</v>
      </c>
    </row>
    <row r="15" spans="2:25" ht="15" thickBot="1" x14ac:dyDescent="0.25">
      <c r="B15" s="550" t="s">
        <v>404</v>
      </c>
      <c r="C15" s="509" t="s">
        <v>345</v>
      </c>
      <c r="D15" s="510" t="s">
        <v>376</v>
      </c>
      <c r="E15" s="511" t="s">
        <v>403</v>
      </c>
      <c r="F15" s="512">
        <f t="shared" si="0"/>
        <v>1475</v>
      </c>
      <c r="G15" s="513">
        <v>1030</v>
      </c>
      <c r="H15" s="513">
        <v>0</v>
      </c>
      <c r="I15" s="513">
        <v>0</v>
      </c>
      <c r="J15" s="513">
        <v>445</v>
      </c>
      <c r="K15" s="512">
        <f t="shared" si="1"/>
        <v>1475</v>
      </c>
      <c r="L15" s="513">
        <v>1030</v>
      </c>
      <c r="M15" s="513">
        <v>0</v>
      </c>
      <c r="N15" s="513">
        <v>0</v>
      </c>
      <c r="O15" s="513">
        <v>445</v>
      </c>
      <c r="P15" s="573">
        <f t="shared" si="2"/>
        <v>1442</v>
      </c>
      <c r="Q15" s="574">
        <v>1015</v>
      </c>
      <c r="R15" s="574">
        <v>0</v>
      </c>
      <c r="S15" s="574">
        <v>0</v>
      </c>
      <c r="T15" s="575">
        <v>427</v>
      </c>
      <c r="U15" s="512">
        <v>-33</v>
      </c>
      <c r="V15" s="513">
        <v>-15</v>
      </c>
      <c r="W15" s="513">
        <v>0</v>
      </c>
      <c r="X15" s="513">
        <v>0</v>
      </c>
      <c r="Y15" s="514">
        <v>-18</v>
      </c>
    </row>
    <row r="16" spans="2:25" ht="15" thickBot="1" x14ac:dyDescent="0.25">
      <c r="B16" s="550" t="s">
        <v>404</v>
      </c>
      <c r="C16" s="509" t="s">
        <v>323</v>
      </c>
      <c r="D16" s="510" t="s">
        <v>376</v>
      </c>
      <c r="E16" s="511" t="s">
        <v>403</v>
      </c>
      <c r="F16" s="512">
        <f t="shared" si="0"/>
        <v>120</v>
      </c>
      <c r="G16" s="513">
        <v>120</v>
      </c>
      <c r="H16" s="513">
        <v>0</v>
      </c>
      <c r="I16" s="513">
        <v>0</v>
      </c>
      <c r="J16" s="513">
        <v>0</v>
      </c>
      <c r="K16" s="512">
        <f t="shared" si="1"/>
        <v>120</v>
      </c>
      <c r="L16" s="513">
        <v>120</v>
      </c>
      <c r="M16" s="513">
        <v>0</v>
      </c>
      <c r="N16" s="513">
        <v>0</v>
      </c>
      <c r="O16" s="513">
        <v>0</v>
      </c>
      <c r="P16" s="573">
        <f t="shared" si="2"/>
        <v>130</v>
      </c>
      <c r="Q16" s="574">
        <v>130</v>
      </c>
      <c r="R16" s="574">
        <v>0</v>
      </c>
      <c r="S16" s="574">
        <v>0</v>
      </c>
      <c r="T16" s="575">
        <v>0</v>
      </c>
      <c r="U16" s="512">
        <v>10</v>
      </c>
      <c r="V16" s="513">
        <v>10</v>
      </c>
      <c r="W16" s="513">
        <v>0</v>
      </c>
      <c r="X16" s="513">
        <v>0</v>
      </c>
      <c r="Y16" s="514">
        <v>0</v>
      </c>
    </row>
    <row r="17" spans="2:25" ht="15" thickBot="1" x14ac:dyDescent="0.25">
      <c r="B17" s="550" t="s">
        <v>404</v>
      </c>
      <c r="C17" s="509" t="s">
        <v>267</v>
      </c>
      <c r="D17" s="510" t="s">
        <v>376</v>
      </c>
      <c r="E17" s="511" t="s">
        <v>403</v>
      </c>
      <c r="F17" s="512">
        <f t="shared" si="0"/>
        <v>465</v>
      </c>
      <c r="G17" s="513">
        <v>465</v>
      </c>
      <c r="H17" s="513">
        <v>0</v>
      </c>
      <c r="I17" s="513">
        <v>0</v>
      </c>
      <c r="J17" s="513">
        <v>0</v>
      </c>
      <c r="K17" s="512">
        <f t="shared" si="1"/>
        <v>465</v>
      </c>
      <c r="L17" s="513">
        <v>465</v>
      </c>
      <c r="M17" s="513">
        <v>0</v>
      </c>
      <c r="N17" s="513">
        <v>0</v>
      </c>
      <c r="O17" s="513">
        <v>0</v>
      </c>
      <c r="P17" s="573">
        <f t="shared" si="2"/>
        <v>455</v>
      </c>
      <c r="Q17" s="574">
        <v>455</v>
      </c>
      <c r="R17" s="574">
        <v>0</v>
      </c>
      <c r="S17" s="574">
        <v>0</v>
      </c>
      <c r="T17" s="575">
        <v>0</v>
      </c>
      <c r="U17" s="512">
        <v>-10</v>
      </c>
      <c r="V17" s="513">
        <v>-10</v>
      </c>
      <c r="W17" s="513">
        <v>0</v>
      </c>
      <c r="X17" s="513">
        <v>0</v>
      </c>
      <c r="Y17" s="514">
        <v>0</v>
      </c>
    </row>
    <row r="18" spans="2:25" ht="15" thickBot="1" x14ac:dyDescent="0.25">
      <c r="B18" s="550" t="s">
        <v>404</v>
      </c>
      <c r="C18" s="509" t="s">
        <v>357</v>
      </c>
      <c r="D18" s="510" t="s">
        <v>376</v>
      </c>
      <c r="E18" s="511" t="s">
        <v>403</v>
      </c>
      <c r="F18" s="512">
        <f t="shared" si="0"/>
        <v>46</v>
      </c>
      <c r="G18" s="513">
        <v>46</v>
      </c>
      <c r="H18" s="513">
        <v>0</v>
      </c>
      <c r="I18" s="513">
        <v>0</v>
      </c>
      <c r="J18" s="513">
        <v>0</v>
      </c>
      <c r="K18" s="512">
        <f t="shared" si="1"/>
        <v>46</v>
      </c>
      <c r="L18" s="513">
        <v>46</v>
      </c>
      <c r="M18" s="513">
        <v>0</v>
      </c>
      <c r="N18" s="513">
        <v>0</v>
      </c>
      <c r="O18" s="513">
        <v>0</v>
      </c>
      <c r="P18" s="573">
        <f t="shared" si="2"/>
        <v>50</v>
      </c>
      <c r="Q18" s="574">
        <v>50</v>
      </c>
      <c r="R18" s="574">
        <v>0</v>
      </c>
      <c r="S18" s="574">
        <v>0</v>
      </c>
      <c r="T18" s="575">
        <v>0</v>
      </c>
      <c r="U18" s="512">
        <v>4</v>
      </c>
      <c r="V18" s="513">
        <v>4</v>
      </c>
      <c r="W18" s="513">
        <v>0</v>
      </c>
      <c r="X18" s="513">
        <v>0</v>
      </c>
      <c r="Y18" s="514">
        <v>0</v>
      </c>
    </row>
    <row r="19" spans="2:25" ht="15" thickBot="1" x14ac:dyDescent="0.25">
      <c r="B19" s="550" t="s">
        <v>404</v>
      </c>
      <c r="C19" s="509" t="s">
        <v>354</v>
      </c>
      <c r="D19" s="510" t="s">
        <v>376</v>
      </c>
      <c r="E19" s="511" t="s">
        <v>403</v>
      </c>
      <c r="F19" s="512">
        <f t="shared" si="0"/>
        <v>376</v>
      </c>
      <c r="G19" s="513">
        <v>376</v>
      </c>
      <c r="H19" s="513">
        <v>0</v>
      </c>
      <c r="I19" s="513">
        <v>0</v>
      </c>
      <c r="J19" s="513">
        <v>0</v>
      </c>
      <c r="K19" s="512">
        <f t="shared" si="1"/>
        <v>376</v>
      </c>
      <c r="L19" s="513">
        <v>376</v>
      </c>
      <c r="M19" s="513">
        <v>0</v>
      </c>
      <c r="N19" s="513">
        <v>0</v>
      </c>
      <c r="O19" s="513">
        <v>0</v>
      </c>
      <c r="P19" s="573">
        <f t="shared" si="2"/>
        <v>352</v>
      </c>
      <c r="Q19" s="574">
        <v>352</v>
      </c>
      <c r="R19" s="574">
        <v>0</v>
      </c>
      <c r="S19" s="574">
        <v>0</v>
      </c>
      <c r="T19" s="575">
        <v>0</v>
      </c>
      <c r="U19" s="512">
        <v>-24</v>
      </c>
      <c r="V19" s="513">
        <v>-24</v>
      </c>
      <c r="W19" s="513">
        <v>0</v>
      </c>
      <c r="X19" s="513">
        <v>0</v>
      </c>
      <c r="Y19" s="514">
        <v>0</v>
      </c>
    </row>
    <row r="20" spans="2:25" ht="15" customHeight="1" thickBot="1" x14ac:dyDescent="0.25">
      <c r="B20" s="551" t="s">
        <v>404</v>
      </c>
      <c r="C20" s="516"/>
      <c r="D20" s="517" t="s">
        <v>376</v>
      </c>
      <c r="E20" s="518" t="s">
        <v>403</v>
      </c>
      <c r="F20" s="519">
        <f t="shared" si="0"/>
        <v>3527</v>
      </c>
      <c r="G20" s="520">
        <f>G14+G15+G16+G17+G18+G19</f>
        <v>2967</v>
      </c>
      <c r="H20" s="520">
        <f>H14+H15+H16+H17+H18+H19</f>
        <v>0</v>
      </c>
      <c r="I20" s="520">
        <f>I14+I15+I16+I17+I18+I19</f>
        <v>0</v>
      </c>
      <c r="J20" s="520">
        <f>J14+J15+J16+J17+J18+J19</f>
        <v>560</v>
      </c>
      <c r="K20" s="545">
        <f t="shared" si="1"/>
        <v>3527</v>
      </c>
      <c r="L20" s="520">
        <f>L14+L15+L16+L17+L18+L19</f>
        <v>2967</v>
      </c>
      <c r="M20" s="520">
        <f>M14+M15+M16+M17+M18+M19</f>
        <v>0</v>
      </c>
      <c r="N20" s="520">
        <f>N14+N15+N16+N17+N18+N19</f>
        <v>0</v>
      </c>
      <c r="O20" s="520">
        <f>O14+O15+O16+O17+O18+O19</f>
        <v>560</v>
      </c>
      <c r="P20" s="576">
        <f t="shared" si="2"/>
        <v>3544</v>
      </c>
      <c r="Q20" s="577">
        <f>Q14+Q15+Q16+Q17+Q18+Q19</f>
        <v>3003</v>
      </c>
      <c r="R20" s="577">
        <f>R14+R15+R16+R17+R18+R19</f>
        <v>0</v>
      </c>
      <c r="S20" s="577">
        <f>S14+S15+S16+S17+S18+S19</f>
        <v>0</v>
      </c>
      <c r="T20" s="578">
        <f>T14+T15+T16+T17+T18+T19</f>
        <v>541</v>
      </c>
      <c r="U20" s="519">
        <v>31</v>
      </c>
      <c r="V20" s="520">
        <v>50</v>
      </c>
      <c r="W20" s="520">
        <v>0</v>
      </c>
      <c r="X20" s="520">
        <v>0</v>
      </c>
      <c r="Y20" s="521">
        <v>-19</v>
      </c>
    </row>
    <row r="21" spans="2:25" ht="15" thickBot="1" x14ac:dyDescent="0.25">
      <c r="B21" s="550" t="s">
        <v>402</v>
      </c>
      <c r="C21" s="509" t="s">
        <v>345</v>
      </c>
      <c r="D21" s="510" t="s">
        <v>376</v>
      </c>
      <c r="E21" s="511" t="s">
        <v>401</v>
      </c>
      <c r="F21" s="512">
        <f t="shared" si="0"/>
        <v>1041</v>
      </c>
      <c r="G21" s="513">
        <v>1041</v>
      </c>
      <c r="H21" s="513">
        <v>0</v>
      </c>
      <c r="I21" s="513">
        <v>0</v>
      </c>
      <c r="J21" s="513">
        <v>0</v>
      </c>
      <c r="K21" s="512">
        <f t="shared" si="1"/>
        <v>1041</v>
      </c>
      <c r="L21" s="513">
        <v>1041</v>
      </c>
      <c r="M21" s="513">
        <v>0</v>
      </c>
      <c r="N21" s="513">
        <v>0</v>
      </c>
      <c r="O21" s="513">
        <v>0</v>
      </c>
      <c r="P21" s="573">
        <f t="shared" si="2"/>
        <v>1100</v>
      </c>
      <c r="Q21" s="574">
        <v>1100</v>
      </c>
      <c r="R21" s="574">
        <v>0</v>
      </c>
      <c r="S21" s="574">
        <v>0</v>
      </c>
      <c r="T21" s="575">
        <v>0</v>
      </c>
      <c r="U21" s="512">
        <v>59</v>
      </c>
      <c r="V21" s="513">
        <v>59</v>
      </c>
      <c r="W21" s="513">
        <v>0</v>
      </c>
      <c r="X21" s="513">
        <v>0</v>
      </c>
      <c r="Y21" s="514">
        <v>0</v>
      </c>
    </row>
    <row r="22" spans="2:25" ht="15" thickBot="1" x14ac:dyDescent="0.25">
      <c r="B22" s="550" t="s">
        <v>402</v>
      </c>
      <c r="C22" s="509" t="s">
        <v>348</v>
      </c>
      <c r="D22" s="510" t="s">
        <v>376</v>
      </c>
      <c r="E22" s="511" t="s">
        <v>401</v>
      </c>
      <c r="F22" s="512">
        <f t="shared" si="0"/>
        <v>79</v>
      </c>
      <c r="G22" s="513">
        <v>79</v>
      </c>
      <c r="H22" s="513">
        <v>0</v>
      </c>
      <c r="I22" s="513">
        <v>0</v>
      </c>
      <c r="J22" s="513">
        <v>0</v>
      </c>
      <c r="K22" s="512">
        <f t="shared" si="1"/>
        <v>79</v>
      </c>
      <c r="L22" s="513">
        <v>79</v>
      </c>
      <c r="M22" s="513">
        <v>0</v>
      </c>
      <c r="N22" s="513">
        <v>0</v>
      </c>
      <c r="O22" s="513">
        <v>0</v>
      </c>
      <c r="P22" s="573">
        <f t="shared" si="2"/>
        <v>70</v>
      </c>
      <c r="Q22" s="574">
        <v>70</v>
      </c>
      <c r="R22" s="574">
        <v>0</v>
      </c>
      <c r="S22" s="574">
        <v>0</v>
      </c>
      <c r="T22" s="575">
        <v>0</v>
      </c>
      <c r="U22" s="512">
        <v>-9</v>
      </c>
      <c r="V22" s="513">
        <v>-9</v>
      </c>
      <c r="W22" s="513">
        <v>0</v>
      </c>
      <c r="X22" s="513">
        <v>0</v>
      </c>
      <c r="Y22" s="514">
        <v>0</v>
      </c>
    </row>
    <row r="23" spans="2:25" ht="15" thickBot="1" x14ac:dyDescent="0.25">
      <c r="B23" s="550" t="s">
        <v>402</v>
      </c>
      <c r="C23" s="509" t="s">
        <v>357</v>
      </c>
      <c r="D23" s="510" t="s">
        <v>376</v>
      </c>
      <c r="E23" s="511" t="s">
        <v>401</v>
      </c>
      <c r="F23" s="512">
        <f t="shared" si="0"/>
        <v>59</v>
      </c>
      <c r="G23" s="513">
        <v>59</v>
      </c>
      <c r="H23" s="513">
        <v>0</v>
      </c>
      <c r="I23" s="513">
        <v>0</v>
      </c>
      <c r="J23" s="513">
        <v>0</v>
      </c>
      <c r="K23" s="512">
        <f t="shared" si="1"/>
        <v>59</v>
      </c>
      <c r="L23" s="513">
        <v>59</v>
      </c>
      <c r="M23" s="513">
        <v>0</v>
      </c>
      <c r="N23" s="513">
        <v>0</v>
      </c>
      <c r="O23" s="513">
        <v>0</v>
      </c>
      <c r="P23" s="573">
        <f t="shared" si="2"/>
        <v>50</v>
      </c>
      <c r="Q23" s="574">
        <v>50</v>
      </c>
      <c r="R23" s="574">
        <v>0</v>
      </c>
      <c r="S23" s="574">
        <v>0</v>
      </c>
      <c r="T23" s="575">
        <v>0</v>
      </c>
      <c r="U23" s="512">
        <v>-9</v>
      </c>
      <c r="V23" s="513">
        <v>-9</v>
      </c>
      <c r="W23" s="513">
        <v>0</v>
      </c>
      <c r="X23" s="513">
        <v>0</v>
      </c>
      <c r="Y23" s="514">
        <v>0</v>
      </c>
    </row>
    <row r="24" spans="2:25" ht="15" thickBot="1" x14ac:dyDescent="0.25">
      <c r="B24" s="550" t="s">
        <v>402</v>
      </c>
      <c r="C24" s="509" t="s">
        <v>264</v>
      </c>
      <c r="D24" s="510" t="s">
        <v>376</v>
      </c>
      <c r="E24" s="511" t="s">
        <v>401</v>
      </c>
      <c r="F24" s="512">
        <f t="shared" si="0"/>
        <v>565</v>
      </c>
      <c r="G24" s="513">
        <v>565</v>
      </c>
      <c r="H24" s="513">
        <v>0</v>
      </c>
      <c r="I24" s="513">
        <v>0</v>
      </c>
      <c r="J24" s="513">
        <v>0</v>
      </c>
      <c r="K24" s="512">
        <f t="shared" si="1"/>
        <v>565</v>
      </c>
      <c r="L24" s="513">
        <v>565</v>
      </c>
      <c r="M24" s="513">
        <v>0</v>
      </c>
      <c r="N24" s="513">
        <v>0</v>
      </c>
      <c r="O24" s="513">
        <v>0</v>
      </c>
      <c r="P24" s="573">
        <f t="shared" si="2"/>
        <v>430</v>
      </c>
      <c r="Q24" s="574">
        <v>430</v>
      </c>
      <c r="R24" s="574">
        <v>0</v>
      </c>
      <c r="S24" s="574">
        <v>0</v>
      </c>
      <c r="T24" s="575">
        <v>0</v>
      </c>
      <c r="U24" s="512">
        <v>-135</v>
      </c>
      <c r="V24" s="513">
        <v>-135</v>
      </c>
      <c r="W24" s="513">
        <v>0</v>
      </c>
      <c r="X24" s="513">
        <v>0</v>
      </c>
      <c r="Y24" s="514">
        <v>0</v>
      </c>
    </row>
    <row r="25" spans="2:25" ht="15" thickBot="1" x14ac:dyDescent="0.25">
      <c r="B25" s="550" t="s">
        <v>402</v>
      </c>
      <c r="C25" s="509" t="s">
        <v>270</v>
      </c>
      <c r="D25" s="510" t="s">
        <v>376</v>
      </c>
      <c r="E25" s="511" t="s">
        <v>401</v>
      </c>
      <c r="F25" s="512">
        <f t="shared" si="0"/>
        <v>3943</v>
      </c>
      <c r="G25" s="513">
        <v>2875</v>
      </c>
      <c r="H25" s="513">
        <v>0</v>
      </c>
      <c r="I25" s="513">
        <v>0</v>
      </c>
      <c r="J25" s="513">
        <v>1068</v>
      </c>
      <c r="K25" s="512">
        <f t="shared" si="1"/>
        <v>3943</v>
      </c>
      <c r="L25" s="513">
        <v>2875</v>
      </c>
      <c r="M25" s="513">
        <v>0</v>
      </c>
      <c r="N25" s="513">
        <v>0</v>
      </c>
      <c r="O25" s="513">
        <v>1068</v>
      </c>
      <c r="P25" s="573">
        <f t="shared" si="2"/>
        <v>3995</v>
      </c>
      <c r="Q25" s="574">
        <v>2948</v>
      </c>
      <c r="R25" s="574">
        <v>0</v>
      </c>
      <c r="S25" s="574">
        <v>0</v>
      </c>
      <c r="T25" s="575">
        <v>1047</v>
      </c>
      <c r="U25" s="512">
        <v>73</v>
      </c>
      <c r="V25" s="513">
        <v>94</v>
      </c>
      <c r="W25" s="513">
        <v>0</v>
      </c>
      <c r="X25" s="513">
        <v>0</v>
      </c>
      <c r="Y25" s="514">
        <v>-21</v>
      </c>
    </row>
    <row r="26" spans="2:25" ht="15" customHeight="1" thickBot="1" x14ac:dyDescent="0.25">
      <c r="B26" s="551" t="s">
        <v>402</v>
      </c>
      <c r="C26" s="516"/>
      <c r="D26" s="517" t="s">
        <v>376</v>
      </c>
      <c r="E26" s="518" t="s">
        <v>401</v>
      </c>
      <c r="F26" s="519">
        <f t="shared" si="0"/>
        <v>5687</v>
      </c>
      <c r="G26" s="520">
        <f>G21+G22+G23+G24+G25</f>
        <v>4619</v>
      </c>
      <c r="H26" s="520">
        <f>H21+H22+H23+H24+H25</f>
        <v>0</v>
      </c>
      <c r="I26" s="520">
        <f>I21+I22+I23+I24+I25</f>
        <v>0</v>
      </c>
      <c r="J26" s="520">
        <f>J21+J22+J23+J24+J25</f>
        <v>1068</v>
      </c>
      <c r="K26" s="545">
        <f t="shared" si="1"/>
        <v>5687</v>
      </c>
      <c r="L26" s="520">
        <f>L25+L24+L23+L22+L21</f>
        <v>4619</v>
      </c>
      <c r="M26" s="520">
        <f>M25+M24+M23+M22+M21</f>
        <v>0</v>
      </c>
      <c r="N26" s="520">
        <f>N25+N24+N23+N22+N21</f>
        <v>0</v>
      </c>
      <c r="O26" s="520">
        <f>O25+O24+O23+O22+O21</f>
        <v>1068</v>
      </c>
      <c r="P26" s="576">
        <f t="shared" si="2"/>
        <v>5645</v>
      </c>
      <c r="Q26" s="577">
        <f>Q21+Q22+Q23+Q24+Q25</f>
        <v>4598</v>
      </c>
      <c r="R26" s="577">
        <f>R21+R22+R23+R24+R25</f>
        <v>0</v>
      </c>
      <c r="S26" s="577">
        <f>S21+S22+S23+S24+S25</f>
        <v>0</v>
      </c>
      <c r="T26" s="578">
        <f>T21+T22+T23+T24+T25</f>
        <v>1047</v>
      </c>
      <c r="U26" s="519">
        <v>-21</v>
      </c>
      <c r="V26" s="520">
        <v>0</v>
      </c>
      <c r="W26" s="520">
        <v>0</v>
      </c>
      <c r="X26" s="520">
        <v>0</v>
      </c>
      <c r="Y26" s="521">
        <v>-21</v>
      </c>
    </row>
    <row r="27" spans="2:25" ht="15" thickBot="1" x14ac:dyDescent="0.25">
      <c r="B27" s="550" t="s">
        <v>400</v>
      </c>
      <c r="C27" s="509" t="s">
        <v>332</v>
      </c>
      <c r="D27" s="510" t="s">
        <v>376</v>
      </c>
      <c r="E27" s="511" t="s">
        <v>399</v>
      </c>
      <c r="F27" s="512">
        <f t="shared" si="0"/>
        <v>4254</v>
      </c>
      <c r="G27" s="513">
        <v>3519</v>
      </c>
      <c r="H27" s="513">
        <v>0</v>
      </c>
      <c r="I27" s="513">
        <v>0</v>
      </c>
      <c r="J27" s="513">
        <v>735</v>
      </c>
      <c r="K27" s="512">
        <f t="shared" si="1"/>
        <v>4254</v>
      </c>
      <c r="L27" s="513">
        <v>3519</v>
      </c>
      <c r="M27" s="513">
        <v>0</v>
      </c>
      <c r="N27" s="513">
        <v>0</v>
      </c>
      <c r="O27" s="513">
        <v>735</v>
      </c>
      <c r="P27" s="573">
        <f t="shared" si="2"/>
        <v>4214</v>
      </c>
      <c r="Q27" s="574">
        <v>3503</v>
      </c>
      <c r="R27" s="574">
        <v>0</v>
      </c>
      <c r="S27" s="574">
        <v>0</v>
      </c>
      <c r="T27" s="575">
        <v>711</v>
      </c>
      <c r="U27" s="512">
        <v>-24</v>
      </c>
      <c r="V27" s="513">
        <v>0</v>
      </c>
      <c r="W27" s="513">
        <v>0</v>
      </c>
      <c r="X27" s="513">
        <v>0</v>
      </c>
      <c r="Y27" s="514">
        <v>-24</v>
      </c>
    </row>
    <row r="28" spans="2:25" ht="15" customHeight="1" thickBot="1" x14ac:dyDescent="0.25">
      <c r="B28" s="551" t="s">
        <v>400</v>
      </c>
      <c r="C28" s="516"/>
      <c r="D28" s="517" t="s">
        <v>376</v>
      </c>
      <c r="E28" s="518" t="s">
        <v>399</v>
      </c>
      <c r="F28" s="519">
        <f t="shared" si="0"/>
        <v>4254</v>
      </c>
      <c r="G28" s="520">
        <f>G27</f>
        <v>3519</v>
      </c>
      <c r="H28" s="520">
        <f>H27</f>
        <v>0</v>
      </c>
      <c r="I28" s="520">
        <f>I27</f>
        <v>0</v>
      </c>
      <c r="J28" s="520">
        <f>J27</f>
        <v>735</v>
      </c>
      <c r="K28" s="545">
        <f t="shared" si="1"/>
        <v>4254</v>
      </c>
      <c r="L28" s="520">
        <f>L27</f>
        <v>3519</v>
      </c>
      <c r="M28" s="520">
        <f>M27</f>
        <v>0</v>
      </c>
      <c r="N28" s="520">
        <f>N27</f>
        <v>0</v>
      </c>
      <c r="O28" s="520">
        <f>O27</f>
        <v>735</v>
      </c>
      <c r="P28" s="576">
        <f t="shared" si="2"/>
        <v>4214</v>
      </c>
      <c r="Q28" s="577">
        <f>Q27</f>
        <v>3503</v>
      </c>
      <c r="R28" s="577">
        <f>R27</f>
        <v>0</v>
      </c>
      <c r="S28" s="577">
        <f>S27</f>
        <v>0</v>
      </c>
      <c r="T28" s="578">
        <f>T27</f>
        <v>711</v>
      </c>
      <c r="U28" s="519">
        <v>-24</v>
      </c>
      <c r="V28" s="520">
        <v>0</v>
      </c>
      <c r="W28" s="520">
        <v>0</v>
      </c>
      <c r="X28" s="520">
        <v>0</v>
      </c>
      <c r="Y28" s="521">
        <v>-24</v>
      </c>
    </row>
    <row r="29" spans="2:25" ht="15" thickBot="1" x14ac:dyDescent="0.25">
      <c r="B29" s="550" t="s">
        <v>398</v>
      </c>
      <c r="C29" s="509" t="s">
        <v>305</v>
      </c>
      <c r="D29" s="510" t="s">
        <v>376</v>
      </c>
      <c r="E29" s="511" t="s">
        <v>397</v>
      </c>
      <c r="F29" s="512">
        <f t="shared" si="0"/>
        <v>2540</v>
      </c>
      <c r="G29" s="513">
        <v>2084</v>
      </c>
      <c r="H29" s="513">
        <v>0</v>
      </c>
      <c r="I29" s="513">
        <v>0</v>
      </c>
      <c r="J29" s="513">
        <v>456</v>
      </c>
      <c r="K29" s="512">
        <f t="shared" si="1"/>
        <v>2540</v>
      </c>
      <c r="L29" s="513">
        <v>2084</v>
      </c>
      <c r="M29" s="513">
        <v>0</v>
      </c>
      <c r="N29" s="513">
        <v>0</v>
      </c>
      <c r="O29" s="513">
        <v>456</v>
      </c>
      <c r="P29" s="573">
        <f t="shared" si="2"/>
        <v>2445</v>
      </c>
      <c r="Q29" s="574">
        <v>2067</v>
      </c>
      <c r="R29" s="574">
        <v>0</v>
      </c>
      <c r="S29" s="574">
        <v>0</v>
      </c>
      <c r="T29" s="575">
        <v>378</v>
      </c>
      <c r="U29" s="512">
        <v>-78</v>
      </c>
      <c r="V29" s="513">
        <v>0</v>
      </c>
      <c r="W29" s="513">
        <v>0</v>
      </c>
      <c r="X29" s="513">
        <v>0</v>
      </c>
      <c r="Y29" s="514">
        <v>-78</v>
      </c>
    </row>
    <row r="30" spans="2:25" ht="15" thickBot="1" x14ac:dyDescent="0.25">
      <c r="B30" s="550" t="s">
        <v>398</v>
      </c>
      <c r="C30" s="509" t="s">
        <v>293</v>
      </c>
      <c r="D30" s="510" t="s">
        <v>376</v>
      </c>
      <c r="E30" s="511" t="s">
        <v>397</v>
      </c>
      <c r="F30" s="512">
        <f t="shared" si="0"/>
        <v>1901</v>
      </c>
      <c r="G30" s="513">
        <v>1619</v>
      </c>
      <c r="H30" s="513">
        <v>0</v>
      </c>
      <c r="I30" s="513">
        <v>0</v>
      </c>
      <c r="J30" s="513">
        <v>282</v>
      </c>
      <c r="K30" s="512">
        <f t="shared" si="1"/>
        <v>1901</v>
      </c>
      <c r="L30" s="513">
        <v>1619</v>
      </c>
      <c r="M30" s="513">
        <v>0</v>
      </c>
      <c r="N30" s="513">
        <v>0</v>
      </c>
      <c r="O30" s="513">
        <v>282</v>
      </c>
      <c r="P30" s="573">
        <f t="shared" si="2"/>
        <v>2068</v>
      </c>
      <c r="Q30" s="574">
        <v>1619</v>
      </c>
      <c r="R30" s="574">
        <v>0</v>
      </c>
      <c r="S30" s="574">
        <v>0</v>
      </c>
      <c r="T30" s="575">
        <v>449</v>
      </c>
      <c r="U30" s="512">
        <v>167</v>
      </c>
      <c r="V30" s="513">
        <v>0</v>
      </c>
      <c r="W30" s="513">
        <v>0</v>
      </c>
      <c r="X30" s="513">
        <v>0</v>
      </c>
      <c r="Y30" s="514">
        <v>167</v>
      </c>
    </row>
    <row r="31" spans="2:25" ht="15" customHeight="1" thickBot="1" x14ac:dyDescent="0.25">
      <c r="B31" s="551" t="s">
        <v>398</v>
      </c>
      <c r="C31" s="516"/>
      <c r="D31" s="517" t="s">
        <v>376</v>
      </c>
      <c r="E31" s="518" t="s">
        <v>397</v>
      </c>
      <c r="F31" s="519">
        <f t="shared" si="0"/>
        <v>4441</v>
      </c>
      <c r="G31" s="520">
        <f>G29+G30</f>
        <v>3703</v>
      </c>
      <c r="H31" s="520">
        <f>H29+H30</f>
        <v>0</v>
      </c>
      <c r="I31" s="520">
        <f>I29+I30</f>
        <v>0</v>
      </c>
      <c r="J31" s="520">
        <f>J29+J30</f>
        <v>738</v>
      </c>
      <c r="K31" s="545">
        <f t="shared" si="1"/>
        <v>4441</v>
      </c>
      <c r="L31" s="520">
        <f>L29+L30</f>
        <v>3703</v>
      </c>
      <c r="M31" s="520">
        <f>M29+M30</f>
        <v>0</v>
      </c>
      <c r="N31" s="520">
        <f>N29+N30</f>
        <v>0</v>
      </c>
      <c r="O31" s="520">
        <f>O29+O30</f>
        <v>738</v>
      </c>
      <c r="P31" s="576">
        <f t="shared" si="2"/>
        <v>4513</v>
      </c>
      <c r="Q31" s="577">
        <f>Q29+Q30</f>
        <v>3686</v>
      </c>
      <c r="R31" s="577">
        <f>R29+R30</f>
        <v>0</v>
      </c>
      <c r="S31" s="577">
        <f>S29+S30</f>
        <v>0</v>
      </c>
      <c r="T31" s="578">
        <f>T29+T30</f>
        <v>827</v>
      </c>
      <c r="U31" s="519">
        <v>89</v>
      </c>
      <c r="V31" s="520">
        <v>0</v>
      </c>
      <c r="W31" s="520">
        <v>0</v>
      </c>
      <c r="X31" s="520">
        <v>0</v>
      </c>
      <c r="Y31" s="521">
        <v>89</v>
      </c>
    </row>
    <row r="32" spans="2:25" ht="15" customHeight="1" thickBot="1" x14ac:dyDescent="0.25">
      <c r="B32" s="550" t="s">
        <v>396</v>
      </c>
      <c r="C32" s="509" t="s">
        <v>305</v>
      </c>
      <c r="D32" s="510" t="s">
        <v>376</v>
      </c>
      <c r="E32" s="511" t="s">
        <v>606</v>
      </c>
      <c r="F32" s="512">
        <f t="shared" si="0"/>
        <v>2939</v>
      </c>
      <c r="G32" s="513">
        <v>2753</v>
      </c>
      <c r="H32" s="513">
        <v>0</v>
      </c>
      <c r="I32" s="513">
        <v>0</v>
      </c>
      <c r="J32" s="513">
        <v>186</v>
      </c>
      <c r="K32" s="512">
        <f t="shared" si="1"/>
        <v>2939</v>
      </c>
      <c r="L32" s="513">
        <v>2753</v>
      </c>
      <c r="M32" s="513">
        <v>0</v>
      </c>
      <c r="N32" s="513">
        <v>0</v>
      </c>
      <c r="O32" s="513">
        <v>186</v>
      </c>
      <c r="P32" s="573">
        <f t="shared" si="2"/>
        <v>2832</v>
      </c>
      <c r="Q32" s="574">
        <v>2732</v>
      </c>
      <c r="R32" s="574">
        <v>0</v>
      </c>
      <c r="S32" s="574">
        <v>0</v>
      </c>
      <c r="T32" s="575">
        <v>100</v>
      </c>
      <c r="U32" s="512">
        <v>-84</v>
      </c>
      <c r="V32" s="513">
        <v>2</v>
      </c>
      <c r="W32" s="513">
        <v>0</v>
      </c>
      <c r="X32" s="513">
        <v>0</v>
      </c>
      <c r="Y32" s="514">
        <v>-86</v>
      </c>
    </row>
    <row r="33" spans="2:25" ht="15" customHeight="1" thickBot="1" x14ac:dyDescent="0.25">
      <c r="B33" s="550" t="s">
        <v>396</v>
      </c>
      <c r="C33" s="509" t="s">
        <v>294</v>
      </c>
      <c r="D33" s="510" t="s">
        <v>376</v>
      </c>
      <c r="E33" s="511" t="s">
        <v>606</v>
      </c>
      <c r="F33" s="512">
        <f t="shared" si="0"/>
        <v>2087</v>
      </c>
      <c r="G33" s="513">
        <v>1991</v>
      </c>
      <c r="H33" s="513">
        <v>0</v>
      </c>
      <c r="I33" s="513">
        <v>0</v>
      </c>
      <c r="J33" s="513">
        <v>96</v>
      </c>
      <c r="K33" s="512">
        <f t="shared" si="1"/>
        <v>2087</v>
      </c>
      <c r="L33" s="513">
        <v>1991</v>
      </c>
      <c r="M33" s="513">
        <v>0</v>
      </c>
      <c r="N33" s="513">
        <v>0</v>
      </c>
      <c r="O33" s="513">
        <v>96</v>
      </c>
      <c r="P33" s="573">
        <f t="shared" si="2"/>
        <v>2085</v>
      </c>
      <c r="Q33" s="574">
        <v>1990</v>
      </c>
      <c r="R33" s="574">
        <v>0</v>
      </c>
      <c r="S33" s="574">
        <v>0</v>
      </c>
      <c r="T33" s="575">
        <v>95</v>
      </c>
      <c r="U33" s="512">
        <v>-2</v>
      </c>
      <c r="V33" s="513">
        <v>-1</v>
      </c>
      <c r="W33" s="513">
        <v>0</v>
      </c>
      <c r="X33" s="513">
        <v>0</v>
      </c>
      <c r="Y33" s="514">
        <v>-1</v>
      </c>
    </row>
    <row r="34" spans="2:25" ht="15" customHeight="1" thickBot="1" x14ac:dyDescent="0.25">
      <c r="B34" s="550" t="s">
        <v>396</v>
      </c>
      <c r="C34" s="509" t="s">
        <v>267</v>
      </c>
      <c r="D34" s="510" t="s">
        <v>376</v>
      </c>
      <c r="E34" s="511" t="s">
        <v>606</v>
      </c>
      <c r="F34" s="512">
        <f t="shared" si="0"/>
        <v>161</v>
      </c>
      <c r="G34" s="513">
        <v>161</v>
      </c>
      <c r="H34" s="513">
        <v>0</v>
      </c>
      <c r="I34" s="513">
        <v>0</v>
      </c>
      <c r="J34" s="513">
        <v>0</v>
      </c>
      <c r="K34" s="512">
        <f t="shared" si="1"/>
        <v>161</v>
      </c>
      <c r="L34" s="513">
        <v>161</v>
      </c>
      <c r="M34" s="513">
        <v>0</v>
      </c>
      <c r="N34" s="513">
        <v>0</v>
      </c>
      <c r="O34" s="513">
        <v>0</v>
      </c>
      <c r="P34" s="573">
        <f t="shared" si="2"/>
        <v>160</v>
      </c>
      <c r="Q34" s="574">
        <v>160</v>
      </c>
      <c r="R34" s="574">
        <v>0</v>
      </c>
      <c r="S34" s="574">
        <v>0</v>
      </c>
      <c r="T34" s="575">
        <v>0</v>
      </c>
      <c r="U34" s="512">
        <v>-1</v>
      </c>
      <c r="V34" s="513">
        <v>-1</v>
      </c>
      <c r="W34" s="513">
        <v>0</v>
      </c>
      <c r="X34" s="513">
        <v>0</v>
      </c>
      <c r="Y34" s="514">
        <v>0</v>
      </c>
    </row>
    <row r="35" spans="2:25" ht="15" customHeight="1" thickBot="1" x14ac:dyDescent="0.25">
      <c r="B35" s="551" t="s">
        <v>396</v>
      </c>
      <c r="C35" s="516"/>
      <c r="D35" s="517" t="s">
        <v>376</v>
      </c>
      <c r="E35" s="518" t="s">
        <v>606</v>
      </c>
      <c r="F35" s="519">
        <f t="shared" si="0"/>
        <v>5187</v>
      </c>
      <c r="G35" s="520">
        <f>G32+G33+G34</f>
        <v>4905</v>
      </c>
      <c r="H35" s="520">
        <f>H32+H33+H34</f>
        <v>0</v>
      </c>
      <c r="I35" s="520">
        <f>I32+I33+I34</f>
        <v>0</v>
      </c>
      <c r="J35" s="520">
        <f>J32+J33+J34</f>
        <v>282</v>
      </c>
      <c r="K35" s="545">
        <f t="shared" si="1"/>
        <v>5187</v>
      </c>
      <c r="L35" s="520">
        <f>L34+L33+L32</f>
        <v>4905</v>
      </c>
      <c r="M35" s="520">
        <f>M34+M33+M32</f>
        <v>0</v>
      </c>
      <c r="N35" s="520">
        <f>N34+N33+N32</f>
        <v>0</v>
      </c>
      <c r="O35" s="520">
        <f>O34+O33+O32</f>
        <v>282</v>
      </c>
      <c r="P35" s="576">
        <f t="shared" si="2"/>
        <v>5077</v>
      </c>
      <c r="Q35" s="577">
        <f>Q32+Q33+Q34</f>
        <v>4882</v>
      </c>
      <c r="R35" s="577">
        <f>R32+R33+R34</f>
        <v>0</v>
      </c>
      <c r="S35" s="577">
        <f>S32+S33+S34</f>
        <v>0</v>
      </c>
      <c r="T35" s="578">
        <f>T32+T33+T34</f>
        <v>195</v>
      </c>
      <c r="U35" s="519">
        <v>-87</v>
      </c>
      <c r="V35" s="520">
        <v>0</v>
      </c>
      <c r="W35" s="520">
        <v>0</v>
      </c>
      <c r="X35" s="520">
        <v>0</v>
      </c>
      <c r="Y35" s="521">
        <v>-87</v>
      </c>
    </row>
    <row r="36" spans="2:25" ht="15" thickBot="1" x14ac:dyDescent="0.25">
      <c r="B36" s="550" t="s">
        <v>395</v>
      </c>
      <c r="C36" s="509" t="s">
        <v>305</v>
      </c>
      <c r="D36" s="510" t="s">
        <v>376</v>
      </c>
      <c r="E36" s="511" t="s">
        <v>394</v>
      </c>
      <c r="F36" s="512">
        <f t="shared" si="0"/>
        <v>2530</v>
      </c>
      <c r="G36" s="513">
        <v>1732</v>
      </c>
      <c r="H36" s="513">
        <v>0</v>
      </c>
      <c r="I36" s="513">
        <v>0</v>
      </c>
      <c r="J36" s="513">
        <v>798</v>
      </c>
      <c r="K36" s="512">
        <f t="shared" si="1"/>
        <v>2630</v>
      </c>
      <c r="L36" s="513">
        <v>1832</v>
      </c>
      <c r="M36" s="513">
        <v>0</v>
      </c>
      <c r="N36" s="513">
        <v>0</v>
      </c>
      <c r="O36" s="513">
        <v>798</v>
      </c>
      <c r="P36" s="573">
        <f t="shared" si="2"/>
        <v>2469</v>
      </c>
      <c r="Q36" s="574">
        <v>1671</v>
      </c>
      <c r="R36" s="574">
        <v>0</v>
      </c>
      <c r="S36" s="574">
        <v>0</v>
      </c>
      <c r="T36" s="575">
        <v>798</v>
      </c>
      <c r="U36" s="512">
        <v>-61</v>
      </c>
      <c r="V36" s="513">
        <v>-61</v>
      </c>
      <c r="W36" s="513">
        <v>0</v>
      </c>
      <c r="X36" s="513">
        <v>0</v>
      </c>
      <c r="Y36" s="514">
        <v>0</v>
      </c>
    </row>
    <row r="37" spans="2:25" ht="15" thickBot="1" x14ac:dyDescent="0.25">
      <c r="B37" s="550" t="s">
        <v>395</v>
      </c>
      <c r="C37" s="509" t="s">
        <v>294</v>
      </c>
      <c r="D37" s="510" t="s">
        <v>376</v>
      </c>
      <c r="E37" s="511" t="s">
        <v>394</v>
      </c>
      <c r="F37" s="512">
        <f t="shared" si="0"/>
        <v>4027</v>
      </c>
      <c r="G37" s="513">
        <v>3376</v>
      </c>
      <c r="H37" s="513">
        <v>0</v>
      </c>
      <c r="I37" s="513">
        <v>0</v>
      </c>
      <c r="J37" s="513">
        <v>651</v>
      </c>
      <c r="K37" s="512">
        <f t="shared" si="1"/>
        <v>4027</v>
      </c>
      <c r="L37" s="513">
        <v>3376</v>
      </c>
      <c r="M37" s="513">
        <v>0</v>
      </c>
      <c r="N37" s="513">
        <v>0</v>
      </c>
      <c r="O37" s="513">
        <v>651</v>
      </c>
      <c r="P37" s="573">
        <f t="shared" si="2"/>
        <v>4075</v>
      </c>
      <c r="Q37" s="574">
        <v>3385</v>
      </c>
      <c r="R37" s="574">
        <v>0</v>
      </c>
      <c r="S37" s="574">
        <v>0</v>
      </c>
      <c r="T37" s="575">
        <v>690</v>
      </c>
      <c r="U37" s="512">
        <v>77</v>
      </c>
      <c r="V37" s="513">
        <v>38</v>
      </c>
      <c r="W37" s="513">
        <v>0</v>
      </c>
      <c r="X37" s="513">
        <v>0</v>
      </c>
      <c r="Y37" s="514">
        <v>39</v>
      </c>
    </row>
    <row r="38" spans="2:25" ht="15" thickBot="1" x14ac:dyDescent="0.25">
      <c r="B38" s="550" t="s">
        <v>395</v>
      </c>
      <c r="C38" s="509" t="s">
        <v>323</v>
      </c>
      <c r="D38" s="510" t="s">
        <v>376</v>
      </c>
      <c r="E38" s="511" t="s">
        <v>394</v>
      </c>
      <c r="F38" s="512">
        <f t="shared" si="0"/>
        <v>19</v>
      </c>
      <c r="G38" s="513">
        <v>19</v>
      </c>
      <c r="H38" s="513">
        <v>0</v>
      </c>
      <c r="I38" s="513">
        <v>0</v>
      </c>
      <c r="J38" s="513">
        <v>0</v>
      </c>
      <c r="K38" s="512">
        <f t="shared" si="1"/>
        <v>19</v>
      </c>
      <c r="L38" s="513">
        <v>19</v>
      </c>
      <c r="M38" s="513">
        <v>0</v>
      </c>
      <c r="N38" s="513">
        <v>0</v>
      </c>
      <c r="O38" s="513">
        <v>0</v>
      </c>
      <c r="P38" s="573">
        <f t="shared" si="2"/>
        <v>22</v>
      </c>
      <c r="Q38" s="574">
        <v>22</v>
      </c>
      <c r="R38" s="574">
        <v>0</v>
      </c>
      <c r="S38" s="574">
        <v>0</v>
      </c>
      <c r="T38" s="575">
        <v>0</v>
      </c>
      <c r="U38" s="512">
        <v>3</v>
      </c>
      <c r="V38" s="513">
        <v>3</v>
      </c>
      <c r="W38" s="513">
        <v>0</v>
      </c>
      <c r="X38" s="513">
        <v>0</v>
      </c>
      <c r="Y38" s="514">
        <v>0</v>
      </c>
    </row>
    <row r="39" spans="2:25" ht="15" thickBot="1" x14ac:dyDescent="0.25">
      <c r="B39" s="550" t="s">
        <v>395</v>
      </c>
      <c r="C39" s="509" t="s">
        <v>267</v>
      </c>
      <c r="D39" s="510" t="s">
        <v>376</v>
      </c>
      <c r="E39" s="511" t="s">
        <v>394</v>
      </c>
      <c r="F39" s="512">
        <f t="shared" si="0"/>
        <v>727</v>
      </c>
      <c r="G39" s="513">
        <v>660</v>
      </c>
      <c r="H39" s="513">
        <v>0</v>
      </c>
      <c r="I39" s="513">
        <v>0</v>
      </c>
      <c r="J39" s="513">
        <v>67</v>
      </c>
      <c r="K39" s="512">
        <f t="shared" si="1"/>
        <v>727</v>
      </c>
      <c r="L39" s="513">
        <v>660</v>
      </c>
      <c r="M39" s="513">
        <v>0</v>
      </c>
      <c r="N39" s="513">
        <v>0</v>
      </c>
      <c r="O39" s="513">
        <v>67</v>
      </c>
      <c r="P39" s="573">
        <f t="shared" si="2"/>
        <v>738</v>
      </c>
      <c r="Q39" s="574">
        <v>671</v>
      </c>
      <c r="R39" s="574">
        <v>0</v>
      </c>
      <c r="S39" s="574">
        <v>0</v>
      </c>
      <c r="T39" s="575">
        <v>67</v>
      </c>
      <c r="U39" s="512">
        <v>11</v>
      </c>
      <c r="V39" s="513">
        <v>11</v>
      </c>
      <c r="W39" s="513">
        <v>0</v>
      </c>
      <c r="X39" s="513">
        <v>0</v>
      </c>
      <c r="Y39" s="514">
        <v>0</v>
      </c>
    </row>
    <row r="40" spans="2:25" ht="15" thickBot="1" x14ac:dyDescent="0.25">
      <c r="B40" s="550" t="s">
        <v>395</v>
      </c>
      <c r="C40" s="509" t="s">
        <v>293</v>
      </c>
      <c r="D40" s="510" t="s">
        <v>376</v>
      </c>
      <c r="E40" s="511" t="s">
        <v>394</v>
      </c>
      <c r="F40" s="512">
        <f t="shared" si="0"/>
        <v>728</v>
      </c>
      <c r="G40" s="513">
        <v>571</v>
      </c>
      <c r="H40" s="513">
        <v>0</v>
      </c>
      <c r="I40" s="513">
        <v>0</v>
      </c>
      <c r="J40" s="513">
        <v>157</v>
      </c>
      <c r="K40" s="512">
        <f t="shared" si="1"/>
        <v>728</v>
      </c>
      <c r="L40" s="513">
        <v>571</v>
      </c>
      <c r="M40" s="513">
        <v>0</v>
      </c>
      <c r="N40" s="513">
        <v>0</v>
      </c>
      <c r="O40" s="513">
        <v>157</v>
      </c>
      <c r="P40" s="573">
        <f t="shared" si="2"/>
        <v>737</v>
      </c>
      <c r="Q40" s="574">
        <v>580</v>
      </c>
      <c r="R40" s="574">
        <v>0</v>
      </c>
      <c r="S40" s="574">
        <v>0</v>
      </c>
      <c r="T40" s="575">
        <v>157</v>
      </c>
      <c r="U40" s="512">
        <v>9</v>
      </c>
      <c r="V40" s="513">
        <v>9</v>
      </c>
      <c r="W40" s="513">
        <v>0</v>
      </c>
      <c r="X40" s="513">
        <v>0</v>
      </c>
      <c r="Y40" s="514">
        <v>0</v>
      </c>
    </row>
    <row r="41" spans="2:25" ht="15" customHeight="1" thickBot="1" x14ac:dyDescent="0.25">
      <c r="B41" s="551" t="s">
        <v>395</v>
      </c>
      <c r="C41" s="516"/>
      <c r="D41" s="517" t="s">
        <v>376</v>
      </c>
      <c r="E41" s="518" t="s">
        <v>394</v>
      </c>
      <c r="F41" s="519">
        <f t="shared" si="0"/>
        <v>8031</v>
      </c>
      <c r="G41" s="520">
        <f>G36+G37+G38+G39+G40</f>
        <v>6358</v>
      </c>
      <c r="H41" s="520">
        <f>H36+H37+H38+H39+H40</f>
        <v>0</v>
      </c>
      <c r="I41" s="520">
        <f>I36+I37+I38+I39+I40</f>
        <v>0</v>
      </c>
      <c r="J41" s="520">
        <f>J36+J37+J38+J39+J40</f>
        <v>1673</v>
      </c>
      <c r="K41" s="545">
        <f t="shared" si="1"/>
        <v>8131</v>
      </c>
      <c r="L41" s="520">
        <f>L40+L39+L38+L37+L36</f>
        <v>6458</v>
      </c>
      <c r="M41" s="520">
        <f>M40+M39+M38+M37+M36</f>
        <v>0</v>
      </c>
      <c r="N41" s="520">
        <f>N40+N39+N38+N37+N36</f>
        <v>0</v>
      </c>
      <c r="O41" s="520">
        <f>O40+O39+O38+O37+O36</f>
        <v>1673</v>
      </c>
      <c r="P41" s="576">
        <f t="shared" si="2"/>
        <v>8041</v>
      </c>
      <c r="Q41" s="577">
        <f>Q36+Q37+Q38+Q39+Q40</f>
        <v>6329</v>
      </c>
      <c r="R41" s="577">
        <f>R36+R37+R38+R39+R40</f>
        <v>0</v>
      </c>
      <c r="S41" s="577">
        <f>S36+S37+S38+S39+S40</f>
        <v>0</v>
      </c>
      <c r="T41" s="578">
        <f>T36+T37+T38+T39+T40</f>
        <v>1712</v>
      </c>
      <c r="U41" s="519">
        <v>39</v>
      </c>
      <c r="V41" s="520">
        <v>0</v>
      </c>
      <c r="W41" s="520">
        <v>0</v>
      </c>
      <c r="X41" s="520">
        <v>0</v>
      </c>
      <c r="Y41" s="521">
        <v>39</v>
      </c>
    </row>
    <row r="42" spans="2:25" ht="15" thickBot="1" x14ac:dyDescent="0.25">
      <c r="B42" s="550" t="s">
        <v>393</v>
      </c>
      <c r="C42" s="509" t="s">
        <v>305</v>
      </c>
      <c r="D42" s="510" t="s">
        <v>376</v>
      </c>
      <c r="E42" s="511" t="s">
        <v>392</v>
      </c>
      <c r="F42" s="512">
        <f t="shared" si="0"/>
        <v>1268</v>
      </c>
      <c r="G42" s="513">
        <v>1083</v>
      </c>
      <c r="H42" s="513">
        <v>0</v>
      </c>
      <c r="I42" s="513">
        <v>0</v>
      </c>
      <c r="J42" s="513">
        <v>185</v>
      </c>
      <c r="K42" s="512">
        <f t="shared" si="1"/>
        <v>1268</v>
      </c>
      <c r="L42" s="513">
        <v>1083</v>
      </c>
      <c r="M42" s="513">
        <v>0</v>
      </c>
      <c r="N42" s="513">
        <v>0</v>
      </c>
      <c r="O42" s="513">
        <v>185</v>
      </c>
      <c r="P42" s="573">
        <f t="shared" si="2"/>
        <v>1267</v>
      </c>
      <c r="Q42" s="574">
        <v>1078</v>
      </c>
      <c r="R42" s="574">
        <v>0</v>
      </c>
      <c r="S42" s="574">
        <v>0</v>
      </c>
      <c r="T42" s="575">
        <v>189</v>
      </c>
      <c r="U42" s="512">
        <v>4</v>
      </c>
      <c r="V42" s="513">
        <v>0</v>
      </c>
      <c r="W42" s="513">
        <v>0</v>
      </c>
      <c r="X42" s="513">
        <v>0</v>
      </c>
      <c r="Y42" s="514">
        <v>4</v>
      </c>
    </row>
    <row r="43" spans="2:25" ht="15" customHeight="1" thickBot="1" x14ac:dyDescent="0.25">
      <c r="B43" s="551" t="s">
        <v>393</v>
      </c>
      <c r="C43" s="516"/>
      <c r="D43" s="517" t="s">
        <v>376</v>
      </c>
      <c r="E43" s="518" t="s">
        <v>392</v>
      </c>
      <c r="F43" s="519">
        <f t="shared" si="0"/>
        <v>1268</v>
      </c>
      <c r="G43" s="520">
        <f>G42</f>
        <v>1083</v>
      </c>
      <c r="H43" s="520">
        <f>H42</f>
        <v>0</v>
      </c>
      <c r="I43" s="520">
        <f>I42</f>
        <v>0</v>
      </c>
      <c r="J43" s="520">
        <f>J42</f>
        <v>185</v>
      </c>
      <c r="K43" s="545">
        <f t="shared" si="1"/>
        <v>1268</v>
      </c>
      <c r="L43" s="520">
        <f>L42</f>
        <v>1083</v>
      </c>
      <c r="M43" s="520">
        <f>M42</f>
        <v>0</v>
      </c>
      <c r="N43" s="520">
        <f>N42</f>
        <v>0</v>
      </c>
      <c r="O43" s="520">
        <f>O42</f>
        <v>185</v>
      </c>
      <c r="P43" s="576">
        <f t="shared" si="2"/>
        <v>1267</v>
      </c>
      <c r="Q43" s="577">
        <f>Q42</f>
        <v>1078</v>
      </c>
      <c r="R43" s="577">
        <f>R42</f>
        <v>0</v>
      </c>
      <c r="S43" s="577">
        <f>S42</f>
        <v>0</v>
      </c>
      <c r="T43" s="578">
        <f>T42</f>
        <v>189</v>
      </c>
      <c r="U43" s="519">
        <v>4</v>
      </c>
      <c r="V43" s="520">
        <v>0</v>
      </c>
      <c r="W43" s="520">
        <v>0</v>
      </c>
      <c r="X43" s="520">
        <v>0</v>
      </c>
      <c r="Y43" s="521">
        <v>4</v>
      </c>
    </row>
    <row r="44" spans="2:25" ht="15" thickBot="1" x14ac:dyDescent="0.25">
      <c r="B44" s="550" t="s">
        <v>391</v>
      </c>
      <c r="C44" s="509" t="s">
        <v>305</v>
      </c>
      <c r="D44" s="510" t="s">
        <v>376</v>
      </c>
      <c r="E44" s="511" t="s">
        <v>390</v>
      </c>
      <c r="F44" s="512">
        <f t="shared" si="0"/>
        <v>1613</v>
      </c>
      <c r="G44" s="513">
        <v>1563</v>
      </c>
      <c r="H44" s="513">
        <v>0</v>
      </c>
      <c r="I44" s="513">
        <v>0</v>
      </c>
      <c r="J44" s="513">
        <v>50</v>
      </c>
      <c r="K44" s="512">
        <f t="shared" si="1"/>
        <v>1613</v>
      </c>
      <c r="L44" s="513">
        <v>1563</v>
      </c>
      <c r="M44" s="513">
        <v>0</v>
      </c>
      <c r="N44" s="513">
        <v>0</v>
      </c>
      <c r="O44" s="513">
        <v>50</v>
      </c>
      <c r="P44" s="573">
        <f t="shared" si="2"/>
        <v>1606</v>
      </c>
      <c r="Q44" s="574">
        <v>1556</v>
      </c>
      <c r="R44" s="574">
        <v>0</v>
      </c>
      <c r="S44" s="574">
        <v>0</v>
      </c>
      <c r="T44" s="575">
        <v>50</v>
      </c>
      <c r="U44" s="512">
        <v>0</v>
      </c>
      <c r="V44" s="513">
        <v>0</v>
      </c>
      <c r="W44" s="513">
        <v>0</v>
      </c>
      <c r="X44" s="513">
        <v>0</v>
      </c>
      <c r="Y44" s="514">
        <v>0</v>
      </c>
    </row>
    <row r="45" spans="2:25" ht="15" customHeight="1" thickBot="1" x14ac:dyDescent="0.25">
      <c r="B45" s="551" t="s">
        <v>391</v>
      </c>
      <c r="C45" s="516"/>
      <c r="D45" s="517" t="s">
        <v>376</v>
      </c>
      <c r="E45" s="518" t="s">
        <v>390</v>
      </c>
      <c r="F45" s="519">
        <f t="shared" si="0"/>
        <v>1613</v>
      </c>
      <c r="G45" s="520">
        <f>G44</f>
        <v>1563</v>
      </c>
      <c r="H45" s="520">
        <f>H44</f>
        <v>0</v>
      </c>
      <c r="I45" s="520">
        <f>I44</f>
        <v>0</v>
      </c>
      <c r="J45" s="520">
        <f>J44</f>
        <v>50</v>
      </c>
      <c r="K45" s="545">
        <f t="shared" si="1"/>
        <v>1613</v>
      </c>
      <c r="L45" s="520">
        <f>L44</f>
        <v>1563</v>
      </c>
      <c r="M45" s="520">
        <f>M44</f>
        <v>0</v>
      </c>
      <c r="N45" s="520">
        <f>N44</f>
        <v>0</v>
      </c>
      <c r="O45" s="520">
        <f>O44</f>
        <v>50</v>
      </c>
      <c r="P45" s="576">
        <f t="shared" si="2"/>
        <v>1606</v>
      </c>
      <c r="Q45" s="577">
        <f>Q44</f>
        <v>1556</v>
      </c>
      <c r="R45" s="577">
        <f>R44</f>
        <v>0</v>
      </c>
      <c r="S45" s="577">
        <f>S44</f>
        <v>0</v>
      </c>
      <c r="T45" s="578">
        <f>T44</f>
        <v>50</v>
      </c>
      <c r="U45" s="519">
        <v>0</v>
      </c>
      <c r="V45" s="520">
        <v>0</v>
      </c>
      <c r="W45" s="520">
        <v>0</v>
      </c>
      <c r="X45" s="520">
        <v>0</v>
      </c>
      <c r="Y45" s="521">
        <v>0</v>
      </c>
    </row>
    <row r="46" spans="2:25" ht="15" thickBot="1" x14ac:dyDescent="0.25">
      <c r="B46" s="550" t="s">
        <v>389</v>
      </c>
      <c r="C46" s="509" t="s">
        <v>294</v>
      </c>
      <c r="D46" s="510" t="s">
        <v>376</v>
      </c>
      <c r="E46" s="511" t="s">
        <v>388</v>
      </c>
      <c r="F46" s="512">
        <f t="shared" si="0"/>
        <v>3106</v>
      </c>
      <c r="G46" s="513">
        <v>3027</v>
      </c>
      <c r="H46" s="513">
        <v>0</v>
      </c>
      <c r="I46" s="513">
        <v>0</v>
      </c>
      <c r="J46" s="513">
        <v>79</v>
      </c>
      <c r="K46" s="512">
        <f t="shared" si="1"/>
        <v>3106</v>
      </c>
      <c r="L46" s="513">
        <v>3027</v>
      </c>
      <c r="M46" s="513">
        <v>0</v>
      </c>
      <c r="N46" s="513">
        <v>0</v>
      </c>
      <c r="O46" s="513">
        <v>79</v>
      </c>
      <c r="P46" s="573">
        <f t="shared" si="2"/>
        <v>3032</v>
      </c>
      <c r="Q46" s="574">
        <v>2953</v>
      </c>
      <c r="R46" s="574">
        <v>0</v>
      </c>
      <c r="S46" s="574">
        <v>0</v>
      </c>
      <c r="T46" s="575">
        <v>79</v>
      </c>
      <c r="U46" s="512">
        <v>-59</v>
      </c>
      <c r="V46" s="513">
        <v>-59</v>
      </c>
      <c r="W46" s="513">
        <v>0</v>
      </c>
      <c r="X46" s="513">
        <v>0</v>
      </c>
      <c r="Y46" s="514">
        <v>0</v>
      </c>
    </row>
    <row r="47" spans="2:25" ht="15" thickBot="1" x14ac:dyDescent="0.25">
      <c r="B47" s="550" t="s">
        <v>389</v>
      </c>
      <c r="C47" s="509" t="s">
        <v>267</v>
      </c>
      <c r="D47" s="510" t="s">
        <v>376</v>
      </c>
      <c r="E47" s="511" t="s">
        <v>388</v>
      </c>
      <c r="F47" s="512">
        <f t="shared" si="0"/>
        <v>191</v>
      </c>
      <c r="G47" s="513">
        <v>191</v>
      </c>
      <c r="H47" s="513">
        <v>0</v>
      </c>
      <c r="I47" s="513">
        <v>0</v>
      </c>
      <c r="J47" s="513">
        <v>0</v>
      </c>
      <c r="K47" s="512">
        <f t="shared" si="1"/>
        <v>191</v>
      </c>
      <c r="L47" s="513">
        <v>191</v>
      </c>
      <c r="M47" s="513">
        <v>0</v>
      </c>
      <c r="N47" s="513">
        <v>0</v>
      </c>
      <c r="O47" s="513">
        <v>0</v>
      </c>
      <c r="P47" s="573">
        <f t="shared" si="2"/>
        <v>250</v>
      </c>
      <c r="Q47" s="574">
        <v>250</v>
      </c>
      <c r="R47" s="574">
        <v>0</v>
      </c>
      <c r="S47" s="574">
        <v>0</v>
      </c>
      <c r="T47" s="575">
        <v>0</v>
      </c>
      <c r="U47" s="512">
        <v>59</v>
      </c>
      <c r="V47" s="513">
        <v>59</v>
      </c>
      <c r="W47" s="513">
        <v>0</v>
      </c>
      <c r="X47" s="513">
        <v>0</v>
      </c>
      <c r="Y47" s="514">
        <v>0</v>
      </c>
    </row>
    <row r="48" spans="2:25" ht="15" customHeight="1" thickBot="1" x14ac:dyDescent="0.25">
      <c r="B48" s="551" t="s">
        <v>389</v>
      </c>
      <c r="C48" s="516"/>
      <c r="D48" s="517" t="s">
        <v>376</v>
      </c>
      <c r="E48" s="518" t="s">
        <v>388</v>
      </c>
      <c r="F48" s="519">
        <f t="shared" si="0"/>
        <v>3297</v>
      </c>
      <c r="G48" s="520">
        <f>G46+G47</f>
        <v>3218</v>
      </c>
      <c r="H48" s="520">
        <f>H46+H47</f>
        <v>0</v>
      </c>
      <c r="I48" s="520">
        <f>I46+I47</f>
        <v>0</v>
      </c>
      <c r="J48" s="520">
        <f>J46+J47</f>
        <v>79</v>
      </c>
      <c r="K48" s="545">
        <f t="shared" si="1"/>
        <v>3297</v>
      </c>
      <c r="L48" s="520">
        <f>L47+L46</f>
        <v>3218</v>
      </c>
      <c r="M48" s="520">
        <f>M47+M46</f>
        <v>0</v>
      </c>
      <c r="N48" s="520">
        <f>N47+N46</f>
        <v>0</v>
      </c>
      <c r="O48" s="520">
        <f>O47+O46</f>
        <v>79</v>
      </c>
      <c r="P48" s="576">
        <f t="shared" si="2"/>
        <v>3282</v>
      </c>
      <c r="Q48" s="577">
        <f>Q46+Q47</f>
        <v>3203</v>
      </c>
      <c r="R48" s="577">
        <f>R46+R47</f>
        <v>0</v>
      </c>
      <c r="S48" s="577">
        <f>S46+S47</f>
        <v>0</v>
      </c>
      <c r="T48" s="578">
        <f>T46+T47</f>
        <v>79</v>
      </c>
      <c r="U48" s="519">
        <v>0</v>
      </c>
      <c r="V48" s="520">
        <v>0</v>
      </c>
      <c r="W48" s="520">
        <v>0</v>
      </c>
      <c r="X48" s="520">
        <v>0</v>
      </c>
      <c r="Y48" s="521">
        <v>0</v>
      </c>
    </row>
    <row r="49" spans="2:25" ht="15" thickBot="1" x14ac:dyDescent="0.25">
      <c r="B49" s="550" t="s">
        <v>387</v>
      </c>
      <c r="C49" s="509" t="s">
        <v>294</v>
      </c>
      <c r="D49" s="510" t="s">
        <v>376</v>
      </c>
      <c r="E49" s="511" t="s">
        <v>386</v>
      </c>
      <c r="F49" s="512">
        <f t="shared" si="0"/>
        <v>2806</v>
      </c>
      <c r="G49" s="513">
        <v>2398</v>
      </c>
      <c r="H49" s="513">
        <v>0</v>
      </c>
      <c r="I49" s="513">
        <v>0</v>
      </c>
      <c r="J49" s="513">
        <v>408</v>
      </c>
      <c r="K49" s="512">
        <f t="shared" si="1"/>
        <v>2806</v>
      </c>
      <c r="L49" s="513">
        <v>2398</v>
      </c>
      <c r="M49" s="513">
        <v>0</v>
      </c>
      <c r="N49" s="513">
        <v>0</v>
      </c>
      <c r="O49" s="513">
        <v>408</v>
      </c>
      <c r="P49" s="573">
        <f t="shared" si="2"/>
        <v>2659</v>
      </c>
      <c r="Q49" s="574">
        <v>2286</v>
      </c>
      <c r="R49" s="574">
        <v>0</v>
      </c>
      <c r="S49" s="574">
        <v>0</v>
      </c>
      <c r="T49" s="575">
        <v>373</v>
      </c>
      <c r="U49" s="512">
        <v>-135</v>
      </c>
      <c r="V49" s="513">
        <v>-100</v>
      </c>
      <c r="W49" s="513">
        <v>0</v>
      </c>
      <c r="X49" s="513">
        <v>0</v>
      </c>
      <c r="Y49" s="514">
        <v>-35</v>
      </c>
    </row>
    <row r="50" spans="2:25" ht="15" thickBot="1" x14ac:dyDescent="0.25">
      <c r="B50" s="550" t="s">
        <v>387</v>
      </c>
      <c r="C50" s="509" t="s">
        <v>267</v>
      </c>
      <c r="D50" s="510" t="s">
        <v>376</v>
      </c>
      <c r="E50" s="511" t="s">
        <v>386</v>
      </c>
      <c r="F50" s="512">
        <f t="shared" si="0"/>
        <v>276</v>
      </c>
      <c r="G50" s="513">
        <v>245</v>
      </c>
      <c r="H50" s="513">
        <v>0</v>
      </c>
      <c r="I50" s="513">
        <v>0</v>
      </c>
      <c r="J50" s="513">
        <v>31</v>
      </c>
      <c r="K50" s="512">
        <f t="shared" si="1"/>
        <v>276</v>
      </c>
      <c r="L50" s="513">
        <v>245</v>
      </c>
      <c r="M50" s="513">
        <v>0</v>
      </c>
      <c r="N50" s="513">
        <v>0</v>
      </c>
      <c r="O50" s="513">
        <v>31</v>
      </c>
      <c r="P50" s="573">
        <f t="shared" si="2"/>
        <v>278</v>
      </c>
      <c r="Q50" s="574">
        <v>245</v>
      </c>
      <c r="R50" s="574">
        <v>0</v>
      </c>
      <c r="S50" s="574">
        <v>0</v>
      </c>
      <c r="T50" s="575">
        <v>33</v>
      </c>
      <c r="U50" s="512">
        <v>2</v>
      </c>
      <c r="V50" s="513">
        <v>0</v>
      </c>
      <c r="W50" s="513">
        <v>0</v>
      </c>
      <c r="X50" s="513">
        <v>0</v>
      </c>
      <c r="Y50" s="514">
        <v>2</v>
      </c>
    </row>
    <row r="51" spans="2:25" ht="15" thickBot="1" x14ac:dyDescent="0.25">
      <c r="B51" s="550" t="s">
        <v>387</v>
      </c>
      <c r="C51" s="509" t="s">
        <v>293</v>
      </c>
      <c r="D51" s="510" t="s">
        <v>376</v>
      </c>
      <c r="E51" s="511" t="s">
        <v>386</v>
      </c>
      <c r="F51" s="512">
        <f t="shared" si="0"/>
        <v>246</v>
      </c>
      <c r="G51" s="513">
        <v>132</v>
      </c>
      <c r="H51" s="513">
        <v>0</v>
      </c>
      <c r="I51" s="513">
        <v>0</v>
      </c>
      <c r="J51" s="513">
        <v>114</v>
      </c>
      <c r="K51" s="512">
        <f t="shared" si="1"/>
        <v>246</v>
      </c>
      <c r="L51" s="513">
        <v>132</v>
      </c>
      <c r="M51" s="513">
        <v>0</v>
      </c>
      <c r="N51" s="513">
        <v>0</v>
      </c>
      <c r="O51" s="513">
        <v>114</v>
      </c>
      <c r="P51" s="573">
        <f t="shared" si="2"/>
        <v>253</v>
      </c>
      <c r="Q51" s="574">
        <v>132</v>
      </c>
      <c r="R51" s="574">
        <v>0</v>
      </c>
      <c r="S51" s="574">
        <v>0</v>
      </c>
      <c r="T51" s="575">
        <v>121</v>
      </c>
      <c r="U51" s="512">
        <v>7</v>
      </c>
      <c r="V51" s="513">
        <v>0</v>
      </c>
      <c r="W51" s="513">
        <v>0</v>
      </c>
      <c r="X51" s="513">
        <v>0</v>
      </c>
      <c r="Y51" s="514">
        <v>7</v>
      </c>
    </row>
    <row r="52" spans="2:25" ht="15" customHeight="1" thickBot="1" x14ac:dyDescent="0.25">
      <c r="B52" s="551" t="s">
        <v>387</v>
      </c>
      <c r="C52" s="516"/>
      <c r="D52" s="517" t="s">
        <v>376</v>
      </c>
      <c r="E52" s="518" t="s">
        <v>386</v>
      </c>
      <c r="F52" s="519">
        <f t="shared" si="0"/>
        <v>3328</v>
      </c>
      <c r="G52" s="520">
        <f>G49+G50+G51</f>
        <v>2775</v>
      </c>
      <c r="H52" s="520">
        <f>H49+H50+H51</f>
        <v>0</v>
      </c>
      <c r="I52" s="520">
        <f>I49+I50+I51</f>
        <v>0</v>
      </c>
      <c r="J52" s="520">
        <f>J49+J50+J51</f>
        <v>553</v>
      </c>
      <c r="K52" s="545">
        <f t="shared" si="1"/>
        <v>3328</v>
      </c>
      <c r="L52" s="520">
        <f>L51+L50+L49</f>
        <v>2775</v>
      </c>
      <c r="M52" s="520">
        <f>M51+M50+M49</f>
        <v>0</v>
      </c>
      <c r="N52" s="520">
        <f>N51+N50+N49</f>
        <v>0</v>
      </c>
      <c r="O52" s="520">
        <f>O51+O50+O49</f>
        <v>553</v>
      </c>
      <c r="P52" s="576">
        <f t="shared" si="2"/>
        <v>3190</v>
      </c>
      <c r="Q52" s="577">
        <f>Q49+Q50+Q51</f>
        <v>2663</v>
      </c>
      <c r="R52" s="577">
        <f>R49+R50+R51</f>
        <v>0</v>
      </c>
      <c r="S52" s="577">
        <f>S49+S50+S51</f>
        <v>0</v>
      </c>
      <c r="T52" s="578">
        <f>T49+T50+T51</f>
        <v>527</v>
      </c>
      <c r="U52" s="519">
        <v>-126</v>
      </c>
      <c r="V52" s="520">
        <v>-100</v>
      </c>
      <c r="W52" s="520">
        <v>0</v>
      </c>
      <c r="X52" s="520">
        <v>0</v>
      </c>
      <c r="Y52" s="521">
        <v>-26</v>
      </c>
    </row>
    <row r="53" spans="2:25" ht="15" thickBot="1" x14ac:dyDescent="0.25">
      <c r="B53" s="550" t="s">
        <v>385</v>
      </c>
      <c r="C53" s="509" t="s">
        <v>280</v>
      </c>
      <c r="D53" s="510" t="s">
        <v>376</v>
      </c>
      <c r="E53" s="511" t="s">
        <v>384</v>
      </c>
      <c r="F53" s="512">
        <f t="shared" si="0"/>
        <v>71</v>
      </c>
      <c r="G53" s="513">
        <v>49</v>
      </c>
      <c r="H53" s="513">
        <v>0</v>
      </c>
      <c r="I53" s="513">
        <v>0</v>
      </c>
      <c r="J53" s="513">
        <v>22</v>
      </c>
      <c r="K53" s="512">
        <f t="shared" si="1"/>
        <v>71</v>
      </c>
      <c r="L53" s="513">
        <v>49</v>
      </c>
      <c r="M53" s="513">
        <v>0</v>
      </c>
      <c r="N53" s="513">
        <v>0</v>
      </c>
      <c r="O53" s="513">
        <v>22</v>
      </c>
      <c r="P53" s="573">
        <f t="shared" si="2"/>
        <v>54</v>
      </c>
      <c r="Q53" s="574">
        <v>49</v>
      </c>
      <c r="R53" s="574">
        <v>0</v>
      </c>
      <c r="S53" s="574">
        <v>0</v>
      </c>
      <c r="T53" s="575">
        <v>5</v>
      </c>
      <c r="U53" s="512">
        <v>-17</v>
      </c>
      <c r="V53" s="513">
        <v>0</v>
      </c>
      <c r="W53" s="513">
        <v>0</v>
      </c>
      <c r="X53" s="513">
        <v>0</v>
      </c>
      <c r="Y53" s="514">
        <v>-17</v>
      </c>
    </row>
    <row r="54" spans="2:25" ht="15" customHeight="1" thickBot="1" x14ac:dyDescent="0.25">
      <c r="B54" s="551" t="s">
        <v>385</v>
      </c>
      <c r="C54" s="516"/>
      <c r="D54" s="517" t="s">
        <v>376</v>
      </c>
      <c r="E54" s="518" t="s">
        <v>384</v>
      </c>
      <c r="F54" s="519">
        <f t="shared" si="0"/>
        <v>71</v>
      </c>
      <c r="G54" s="520">
        <f>G53</f>
        <v>49</v>
      </c>
      <c r="H54" s="520">
        <f>H53</f>
        <v>0</v>
      </c>
      <c r="I54" s="520">
        <f>I53</f>
        <v>0</v>
      </c>
      <c r="J54" s="520">
        <f>J53</f>
        <v>22</v>
      </c>
      <c r="K54" s="545">
        <f t="shared" si="1"/>
        <v>71</v>
      </c>
      <c r="L54" s="520">
        <f>L53</f>
        <v>49</v>
      </c>
      <c r="M54" s="520">
        <f>M53</f>
        <v>0</v>
      </c>
      <c r="N54" s="520">
        <f>N53</f>
        <v>0</v>
      </c>
      <c r="O54" s="520">
        <f>O53</f>
        <v>22</v>
      </c>
      <c r="P54" s="576">
        <f t="shared" si="2"/>
        <v>54</v>
      </c>
      <c r="Q54" s="577">
        <f>Q53</f>
        <v>49</v>
      </c>
      <c r="R54" s="577">
        <f>R53</f>
        <v>0</v>
      </c>
      <c r="S54" s="577">
        <f>S53</f>
        <v>0</v>
      </c>
      <c r="T54" s="578">
        <f>T53</f>
        <v>5</v>
      </c>
      <c r="U54" s="519">
        <v>-17</v>
      </c>
      <c r="V54" s="520">
        <v>0</v>
      </c>
      <c r="W54" s="520">
        <v>0</v>
      </c>
      <c r="X54" s="520">
        <v>0</v>
      </c>
      <c r="Y54" s="521">
        <v>-17</v>
      </c>
    </row>
    <row r="55" spans="2:25" ht="15" thickBot="1" x14ac:dyDescent="0.25">
      <c r="B55" s="550" t="s">
        <v>383</v>
      </c>
      <c r="C55" s="509" t="s">
        <v>270</v>
      </c>
      <c r="D55" s="510" t="s">
        <v>376</v>
      </c>
      <c r="E55" s="511" t="s">
        <v>382</v>
      </c>
      <c r="F55" s="512">
        <f t="shared" si="0"/>
        <v>1540</v>
      </c>
      <c r="G55" s="513">
        <v>1263</v>
      </c>
      <c r="H55" s="513">
        <v>0</v>
      </c>
      <c r="I55" s="513">
        <v>0</v>
      </c>
      <c r="J55" s="513">
        <v>277</v>
      </c>
      <c r="K55" s="512">
        <f t="shared" si="1"/>
        <v>1540</v>
      </c>
      <c r="L55" s="513">
        <v>1263</v>
      </c>
      <c r="M55" s="513">
        <v>0</v>
      </c>
      <c r="N55" s="513">
        <v>0</v>
      </c>
      <c r="O55" s="513">
        <v>277</v>
      </c>
      <c r="P55" s="573">
        <f t="shared" si="2"/>
        <v>1601</v>
      </c>
      <c r="Q55" s="574">
        <v>1321</v>
      </c>
      <c r="R55" s="574">
        <v>0</v>
      </c>
      <c r="S55" s="574">
        <v>0</v>
      </c>
      <c r="T55" s="575">
        <v>280</v>
      </c>
      <c r="U55" s="512">
        <v>67</v>
      </c>
      <c r="V55" s="513">
        <v>64</v>
      </c>
      <c r="W55" s="513">
        <v>0</v>
      </c>
      <c r="X55" s="513">
        <v>0</v>
      </c>
      <c r="Y55" s="514">
        <v>3</v>
      </c>
    </row>
    <row r="56" spans="2:25" ht="15" customHeight="1" thickBot="1" x14ac:dyDescent="0.25">
      <c r="B56" s="551" t="s">
        <v>383</v>
      </c>
      <c r="C56" s="516"/>
      <c r="D56" s="517" t="s">
        <v>376</v>
      </c>
      <c r="E56" s="518" t="s">
        <v>382</v>
      </c>
      <c r="F56" s="519">
        <f t="shared" si="0"/>
        <v>1540</v>
      </c>
      <c r="G56" s="520">
        <f>G55</f>
        <v>1263</v>
      </c>
      <c r="H56" s="520">
        <f>H55</f>
        <v>0</v>
      </c>
      <c r="I56" s="520">
        <f>I55</f>
        <v>0</v>
      </c>
      <c r="J56" s="520">
        <f>J55</f>
        <v>277</v>
      </c>
      <c r="K56" s="545">
        <f t="shared" si="1"/>
        <v>1540</v>
      </c>
      <c r="L56" s="520">
        <f>L55</f>
        <v>1263</v>
      </c>
      <c r="M56" s="520">
        <f>M55</f>
        <v>0</v>
      </c>
      <c r="N56" s="520">
        <f>N55</f>
        <v>0</v>
      </c>
      <c r="O56" s="520">
        <f>O55</f>
        <v>277</v>
      </c>
      <c r="P56" s="576">
        <f t="shared" si="2"/>
        <v>1601</v>
      </c>
      <c r="Q56" s="577">
        <f>Q55</f>
        <v>1321</v>
      </c>
      <c r="R56" s="577">
        <f>R55</f>
        <v>0</v>
      </c>
      <c r="S56" s="577">
        <f>S55</f>
        <v>0</v>
      </c>
      <c r="T56" s="578">
        <f>T55</f>
        <v>280</v>
      </c>
      <c r="U56" s="519">
        <v>67</v>
      </c>
      <c r="V56" s="520">
        <v>64</v>
      </c>
      <c r="W56" s="520">
        <v>0</v>
      </c>
      <c r="X56" s="520">
        <v>0</v>
      </c>
      <c r="Y56" s="521">
        <v>3</v>
      </c>
    </row>
    <row r="57" spans="2:25" ht="15" thickBot="1" x14ac:dyDescent="0.25">
      <c r="B57" s="550" t="s">
        <v>381</v>
      </c>
      <c r="C57" s="509" t="s">
        <v>270</v>
      </c>
      <c r="D57" s="510" t="s">
        <v>376</v>
      </c>
      <c r="E57" s="511" t="s">
        <v>380</v>
      </c>
      <c r="F57" s="512">
        <f t="shared" si="0"/>
        <v>1869</v>
      </c>
      <c r="G57" s="513">
        <v>1734</v>
      </c>
      <c r="H57" s="513">
        <v>0</v>
      </c>
      <c r="I57" s="513">
        <v>0</v>
      </c>
      <c r="J57" s="513">
        <v>135</v>
      </c>
      <c r="K57" s="512">
        <f t="shared" si="1"/>
        <v>1869</v>
      </c>
      <c r="L57" s="513">
        <v>1734</v>
      </c>
      <c r="M57" s="513">
        <v>0</v>
      </c>
      <c r="N57" s="513">
        <v>0</v>
      </c>
      <c r="O57" s="513">
        <v>135</v>
      </c>
      <c r="P57" s="573">
        <f t="shared" si="2"/>
        <v>1791</v>
      </c>
      <c r="Q57" s="574">
        <v>1726</v>
      </c>
      <c r="R57" s="574">
        <v>0</v>
      </c>
      <c r="S57" s="574">
        <v>0</v>
      </c>
      <c r="T57" s="575">
        <v>65</v>
      </c>
      <c r="U57" s="512">
        <v>-70</v>
      </c>
      <c r="V57" s="513">
        <v>0</v>
      </c>
      <c r="W57" s="513">
        <v>0</v>
      </c>
      <c r="X57" s="513">
        <v>0</v>
      </c>
      <c r="Y57" s="514">
        <v>-70</v>
      </c>
    </row>
    <row r="58" spans="2:25" ht="15" customHeight="1" thickBot="1" x14ac:dyDescent="0.25">
      <c r="B58" s="551" t="s">
        <v>381</v>
      </c>
      <c r="C58" s="516"/>
      <c r="D58" s="517" t="s">
        <v>376</v>
      </c>
      <c r="E58" s="518" t="s">
        <v>380</v>
      </c>
      <c r="F58" s="519">
        <f t="shared" si="0"/>
        <v>1869</v>
      </c>
      <c r="G58" s="520">
        <f>G57</f>
        <v>1734</v>
      </c>
      <c r="H58" s="520">
        <f>H57</f>
        <v>0</v>
      </c>
      <c r="I58" s="520">
        <f>I57</f>
        <v>0</v>
      </c>
      <c r="J58" s="520">
        <f>J57</f>
        <v>135</v>
      </c>
      <c r="K58" s="545">
        <f t="shared" si="1"/>
        <v>1869</v>
      </c>
      <c r="L58" s="520">
        <f>L57</f>
        <v>1734</v>
      </c>
      <c r="M58" s="520">
        <f>M57</f>
        <v>0</v>
      </c>
      <c r="N58" s="520">
        <f>N57</f>
        <v>0</v>
      </c>
      <c r="O58" s="520">
        <f>O57</f>
        <v>135</v>
      </c>
      <c r="P58" s="576">
        <f t="shared" si="2"/>
        <v>1791</v>
      </c>
      <c r="Q58" s="577">
        <f>Q57</f>
        <v>1726</v>
      </c>
      <c r="R58" s="577">
        <f>R57</f>
        <v>0</v>
      </c>
      <c r="S58" s="577">
        <f>S57</f>
        <v>0</v>
      </c>
      <c r="T58" s="578">
        <f>T57</f>
        <v>65</v>
      </c>
      <c r="U58" s="519">
        <v>-70</v>
      </c>
      <c r="V58" s="520">
        <v>0</v>
      </c>
      <c r="W58" s="520">
        <v>0</v>
      </c>
      <c r="X58" s="520">
        <v>0</v>
      </c>
      <c r="Y58" s="521">
        <v>-70</v>
      </c>
    </row>
    <row r="59" spans="2:25" ht="26.25" thickBot="1" x14ac:dyDescent="0.25">
      <c r="B59" s="550" t="s">
        <v>377</v>
      </c>
      <c r="C59" s="509" t="s">
        <v>379</v>
      </c>
      <c r="D59" s="510" t="s">
        <v>376</v>
      </c>
      <c r="E59" s="511" t="s">
        <v>378</v>
      </c>
      <c r="F59" s="512">
        <f t="shared" si="0"/>
        <v>1698</v>
      </c>
      <c r="G59" s="513">
        <v>950</v>
      </c>
      <c r="H59" s="513">
        <v>0</v>
      </c>
      <c r="I59" s="513">
        <v>0</v>
      </c>
      <c r="J59" s="513">
        <v>748</v>
      </c>
      <c r="K59" s="512">
        <f t="shared" si="1"/>
        <v>1698</v>
      </c>
      <c r="L59" s="513">
        <v>950</v>
      </c>
      <c r="M59" s="513">
        <v>0</v>
      </c>
      <c r="N59" s="513">
        <v>0</v>
      </c>
      <c r="O59" s="513">
        <v>748</v>
      </c>
      <c r="P59" s="573">
        <f t="shared" si="2"/>
        <v>1713</v>
      </c>
      <c r="Q59" s="574">
        <v>945</v>
      </c>
      <c r="R59" s="574">
        <v>0</v>
      </c>
      <c r="S59" s="574">
        <v>0</v>
      </c>
      <c r="T59" s="575">
        <v>768</v>
      </c>
      <c r="U59" s="512">
        <v>20</v>
      </c>
      <c r="V59" s="513">
        <v>0</v>
      </c>
      <c r="W59" s="513">
        <v>0</v>
      </c>
      <c r="X59" s="513">
        <v>0</v>
      </c>
      <c r="Y59" s="514">
        <v>20</v>
      </c>
    </row>
    <row r="60" spans="2:25" ht="26.25" thickBot="1" x14ac:dyDescent="0.25">
      <c r="B60" s="551" t="s">
        <v>377</v>
      </c>
      <c r="C60" s="516"/>
      <c r="D60" s="517" t="s">
        <v>376</v>
      </c>
      <c r="E60" s="518" t="s">
        <v>378</v>
      </c>
      <c r="F60" s="519">
        <f t="shared" si="0"/>
        <v>1698</v>
      </c>
      <c r="G60" s="520">
        <f>G59</f>
        <v>950</v>
      </c>
      <c r="H60" s="520">
        <f>H59</f>
        <v>0</v>
      </c>
      <c r="I60" s="520">
        <f>I59</f>
        <v>0</v>
      </c>
      <c r="J60" s="520">
        <f>J59</f>
        <v>748</v>
      </c>
      <c r="K60" s="545">
        <f t="shared" si="1"/>
        <v>1698</v>
      </c>
      <c r="L60" s="520">
        <f>L59</f>
        <v>950</v>
      </c>
      <c r="M60" s="520">
        <f>M59</f>
        <v>0</v>
      </c>
      <c r="N60" s="520">
        <f>N59</f>
        <v>0</v>
      </c>
      <c r="O60" s="520">
        <f>O59</f>
        <v>748</v>
      </c>
      <c r="P60" s="576">
        <f t="shared" si="2"/>
        <v>1713</v>
      </c>
      <c r="Q60" s="577">
        <f>Q59</f>
        <v>945</v>
      </c>
      <c r="R60" s="577">
        <f>R59</f>
        <v>0</v>
      </c>
      <c r="S60" s="577">
        <f>S59</f>
        <v>0</v>
      </c>
      <c r="T60" s="578">
        <f>T59</f>
        <v>768</v>
      </c>
      <c r="U60" s="519">
        <v>20</v>
      </c>
      <c r="V60" s="520">
        <v>0</v>
      </c>
      <c r="W60" s="520">
        <v>0</v>
      </c>
      <c r="X60" s="520">
        <v>0</v>
      </c>
      <c r="Y60" s="521">
        <v>20</v>
      </c>
    </row>
    <row r="61" spans="2:25" ht="15.75" thickBot="1" x14ac:dyDescent="0.25">
      <c r="B61" s="677" t="s">
        <v>569</v>
      </c>
      <c r="C61" s="678"/>
      <c r="D61" s="543"/>
      <c r="E61" s="544" t="s">
        <v>375</v>
      </c>
      <c r="F61" s="545">
        <f>F20+F26+F28+F31+F35+F41+F43+F45+F48+F52+F54+F56+F58+F60</f>
        <v>45811</v>
      </c>
      <c r="G61" s="546">
        <f>G20+G26+G28+G31+G35+G41+G43+G45+G48+G52+G54+G56+G58+G60</f>
        <v>38706</v>
      </c>
      <c r="H61" s="546">
        <f>H20+H26+H28+H31+H35+H41+H43+H45+H48+H52+H54+H56+H58+H60</f>
        <v>0</v>
      </c>
      <c r="I61" s="546">
        <f>I20+I26+I28+I31+I35+I41+I43+I45+I48+I52+I54+I56+I58+I60</f>
        <v>0</v>
      </c>
      <c r="J61" s="547">
        <f>J20+J26+J28+J31+J35+J41+J43+J45+J48+J52+J54+J56+J58+J60</f>
        <v>7105</v>
      </c>
      <c r="K61" s="545">
        <v>45911</v>
      </c>
      <c r="L61" s="548">
        <v>38806</v>
      </c>
      <c r="M61" s="548">
        <v>0</v>
      </c>
      <c r="N61" s="548">
        <v>0</v>
      </c>
      <c r="O61" s="548">
        <v>7105</v>
      </c>
      <c r="P61" s="591">
        <f>P20+P26+P28+P31+P35+P41+P43+P45+P48+P52+P54+P56+P58+P60</f>
        <v>45538</v>
      </c>
      <c r="Q61" s="595">
        <f>Q20+Q26+Q28+Q31+Q35+Q41+Q43+Q45+Q48+Q52+Q54+Q56+Q58+Q60</f>
        <v>38542</v>
      </c>
      <c r="R61" s="595">
        <f>R20+R26+R28+R31+R35+R41+R43+R45+R48+R52+R54+R56+R58+R60</f>
        <v>0</v>
      </c>
      <c r="S61" s="595">
        <f>S20+S26+S28+S31+S35+S41+S43+S45+S48+S52+S54+S56+S58+S60</f>
        <v>0</v>
      </c>
      <c r="T61" s="596">
        <f>T20+T26+T28+T31+T35+T41+T43+T45+T48+T52+T54+T56+T58+T60</f>
        <v>6996</v>
      </c>
      <c r="U61" s="545">
        <v>-95</v>
      </c>
      <c r="V61" s="548">
        <v>14</v>
      </c>
      <c r="W61" s="548">
        <v>0</v>
      </c>
      <c r="X61" s="548">
        <v>0</v>
      </c>
      <c r="Y61" s="549">
        <v>-109</v>
      </c>
    </row>
  </sheetData>
  <sheetProtection selectLockedCells="1"/>
  <mergeCells count="10">
    <mergeCell ref="B61:C61"/>
    <mergeCell ref="F9:J9"/>
    <mergeCell ref="K9:O9"/>
    <mergeCell ref="P9:T9"/>
    <mergeCell ref="U9:Y9"/>
    <mergeCell ref="B10:C10"/>
    <mergeCell ref="G13:J13"/>
    <mergeCell ref="L13:O13"/>
    <mergeCell ref="Q13:T13"/>
    <mergeCell ref="V13:Y13"/>
  </mergeCells>
  <pageMargins left="0.70866141732283472" right="0.70866141732283472" top="0.78740157480314965" bottom="0.78740157480314965" header="0.31496062992125984" footer="0.31496062992125984"/>
  <pageSetup paperSize="9" scale="58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A55"/>
  <sheetViews>
    <sheetView showGridLines="0" zoomScaleNormal="100" workbookViewId="0">
      <selection activeCell="K2" sqref="K2"/>
    </sheetView>
  </sheetViews>
  <sheetFormatPr defaultRowHeight="12.75" x14ac:dyDescent="0.2"/>
  <cols>
    <col min="1" max="1" width="2.7109375" style="480" customWidth="1"/>
    <col min="2" max="2" width="14.7109375" style="480" customWidth="1"/>
    <col min="3" max="3" width="5.28515625" style="480" customWidth="1"/>
    <col min="4" max="4" width="10.7109375" style="480" hidden="1" customWidth="1"/>
    <col min="5" max="5" width="54.85546875" style="480" customWidth="1"/>
    <col min="6" max="6" width="12.7109375" style="479" customWidth="1"/>
    <col min="7" max="10" width="9.7109375" style="479" customWidth="1"/>
    <col min="11" max="11" width="12.7109375" style="479" customWidth="1"/>
    <col min="12" max="15" width="9.7109375" style="479" customWidth="1"/>
    <col min="16" max="16" width="12.7109375" style="594" customWidth="1"/>
    <col min="17" max="20" width="9.7109375" style="594" customWidth="1"/>
    <col min="21" max="21" width="12.7109375" style="479" hidden="1" customWidth="1"/>
    <col min="22" max="25" width="9.7109375" style="479" hidden="1" customWidth="1"/>
    <col min="26" max="27" width="9.140625" style="479"/>
    <col min="28" max="16384" width="9.140625" style="480"/>
  </cols>
  <sheetData>
    <row r="2" spans="2:25" ht="21.75" x14ac:dyDescent="0.3">
      <c r="B2" s="474" t="s">
        <v>191</v>
      </c>
      <c r="C2" s="475"/>
      <c r="D2" s="475"/>
      <c r="E2" s="475"/>
      <c r="F2" s="476"/>
      <c r="G2" s="476"/>
      <c r="H2" s="476"/>
      <c r="I2" s="476"/>
      <c r="J2" s="476"/>
      <c r="K2" s="477"/>
      <c r="L2" s="477"/>
      <c r="M2" s="477"/>
      <c r="N2" s="477"/>
      <c r="O2" s="477"/>
      <c r="P2" s="558"/>
      <c r="Q2" s="558"/>
      <c r="R2" s="558"/>
      <c r="S2" s="558"/>
      <c r="T2" s="558" t="s">
        <v>260</v>
      </c>
      <c r="U2" s="477"/>
      <c r="V2" s="477"/>
      <c r="W2" s="478" t="s">
        <v>439</v>
      </c>
    </row>
    <row r="3" spans="2:25" ht="15.75" x14ac:dyDescent="0.25">
      <c r="B3" s="481" t="s">
        <v>2</v>
      </c>
      <c r="C3" s="481" t="s">
        <v>373</v>
      </c>
      <c r="D3" s="482"/>
      <c r="E3" s="483"/>
      <c r="F3" s="484"/>
      <c r="G3" s="484"/>
      <c r="H3" s="484"/>
      <c r="I3" s="484"/>
      <c r="J3" s="484"/>
      <c r="K3" s="485"/>
      <c r="L3" s="485"/>
      <c r="M3" s="485"/>
      <c r="N3" s="485"/>
      <c r="O3" s="485"/>
      <c r="P3" s="559"/>
      <c r="Q3" s="559"/>
      <c r="R3" s="559"/>
      <c r="S3" s="559"/>
      <c r="T3" s="559"/>
      <c r="U3" s="485"/>
      <c r="V3" s="485"/>
      <c r="W3" s="485"/>
      <c r="X3" s="485"/>
      <c r="Y3" s="485"/>
    </row>
    <row r="4" spans="2:25" ht="15.75" x14ac:dyDescent="0.25">
      <c r="B4" s="482"/>
      <c r="C4" s="481" t="s">
        <v>4</v>
      </c>
      <c r="D4" s="482"/>
      <c r="E4" s="483"/>
      <c r="F4" s="484"/>
      <c r="G4" s="484"/>
      <c r="H4" s="484"/>
      <c r="I4" s="484"/>
      <c r="J4" s="484"/>
      <c r="K4" s="485"/>
      <c r="L4" s="485"/>
      <c r="M4" s="485"/>
      <c r="N4" s="485"/>
      <c r="O4" s="485"/>
      <c r="P4" s="559"/>
      <c r="Q4" s="559"/>
      <c r="R4" s="559"/>
      <c r="S4" s="559"/>
      <c r="T4" s="559"/>
      <c r="U4" s="485"/>
      <c r="V4" s="485"/>
      <c r="W4" s="485"/>
      <c r="X4" s="485"/>
      <c r="Y4" s="485"/>
    </row>
    <row r="6" spans="2:25" ht="18" x14ac:dyDescent="0.25">
      <c r="B6" s="486" t="s">
        <v>438</v>
      </c>
      <c r="C6" s="487"/>
      <c r="D6" s="487"/>
      <c r="E6" s="487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560"/>
      <c r="Q6" s="560"/>
      <c r="R6" s="560"/>
      <c r="S6" s="560"/>
      <c r="T6" s="560"/>
      <c r="U6" s="488"/>
      <c r="V6" s="488"/>
      <c r="W6" s="488"/>
      <c r="X6" s="488"/>
      <c r="Y6" s="488"/>
    </row>
    <row r="8" spans="2:25" ht="13.5" thickBot="1" x14ac:dyDescent="0.25">
      <c r="B8" s="489"/>
      <c r="C8" s="489"/>
      <c r="D8" s="489"/>
      <c r="E8" s="4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561"/>
      <c r="Q8" s="561"/>
      <c r="R8" s="561"/>
      <c r="S8" s="561"/>
      <c r="T8" s="561" t="s">
        <v>5</v>
      </c>
      <c r="U8" s="490"/>
      <c r="V8" s="490"/>
      <c r="W8" s="490"/>
      <c r="X8" s="490"/>
    </row>
    <row r="9" spans="2:25" x14ac:dyDescent="0.2">
      <c r="B9" s="407"/>
      <c r="C9" s="491"/>
      <c r="D9" s="407"/>
      <c r="E9" s="407"/>
      <c r="F9" s="679" t="s">
        <v>6</v>
      </c>
      <c r="G9" s="680"/>
      <c r="H9" s="680"/>
      <c r="I9" s="680"/>
      <c r="J9" s="681"/>
      <c r="K9" s="679" t="s">
        <v>81</v>
      </c>
      <c r="L9" s="680"/>
      <c r="M9" s="680"/>
      <c r="N9" s="680"/>
      <c r="O9" s="680"/>
      <c r="P9" s="682" t="s">
        <v>7</v>
      </c>
      <c r="Q9" s="683"/>
      <c r="R9" s="683"/>
      <c r="S9" s="683"/>
      <c r="T9" s="684"/>
      <c r="U9" s="679" t="s">
        <v>8</v>
      </c>
      <c r="V9" s="680"/>
      <c r="W9" s="680"/>
      <c r="X9" s="680"/>
      <c r="Y9" s="681"/>
    </row>
    <row r="10" spans="2:25" ht="18" customHeight="1" x14ac:dyDescent="0.2">
      <c r="B10" s="685" t="s">
        <v>9</v>
      </c>
      <c r="C10" s="686"/>
      <c r="D10" s="492" t="s">
        <v>10</v>
      </c>
      <c r="E10" s="493" t="s">
        <v>11</v>
      </c>
      <c r="F10" s="494"/>
      <c r="G10" s="495" t="s">
        <v>12</v>
      </c>
      <c r="H10" s="494"/>
      <c r="I10" s="494"/>
      <c r="J10" s="494"/>
      <c r="K10" s="496"/>
      <c r="L10" s="495" t="s">
        <v>12</v>
      </c>
      <c r="M10" s="494"/>
      <c r="N10" s="494"/>
      <c r="O10" s="494"/>
      <c r="P10" s="562"/>
      <c r="Q10" s="563" t="s">
        <v>12</v>
      </c>
      <c r="R10" s="564"/>
      <c r="S10" s="564"/>
      <c r="T10" s="565"/>
      <c r="U10" s="496"/>
      <c r="V10" s="495" t="s">
        <v>12</v>
      </c>
      <c r="W10" s="494"/>
      <c r="X10" s="494"/>
      <c r="Y10" s="497"/>
    </row>
    <row r="11" spans="2:25" ht="48" customHeight="1" x14ac:dyDescent="0.2">
      <c r="B11" s="498"/>
      <c r="C11" s="499"/>
      <c r="D11" s="498"/>
      <c r="E11" s="498"/>
      <c r="F11" s="500" t="s">
        <v>13</v>
      </c>
      <c r="G11" s="501" t="s">
        <v>14</v>
      </c>
      <c r="H11" s="501" t="s">
        <v>15</v>
      </c>
      <c r="I11" s="501" t="s">
        <v>16</v>
      </c>
      <c r="J11" s="501" t="s">
        <v>17</v>
      </c>
      <c r="K11" s="500" t="s">
        <v>13</v>
      </c>
      <c r="L11" s="501" t="s">
        <v>14</v>
      </c>
      <c r="M11" s="501" t="s">
        <v>15</v>
      </c>
      <c r="N11" s="501" t="s">
        <v>16</v>
      </c>
      <c r="O11" s="501" t="s">
        <v>17</v>
      </c>
      <c r="P11" s="566" t="s">
        <v>13</v>
      </c>
      <c r="Q11" s="567" t="s">
        <v>14</v>
      </c>
      <c r="R11" s="567" t="s">
        <v>15</v>
      </c>
      <c r="S11" s="567" t="s">
        <v>16</v>
      </c>
      <c r="T11" s="568" t="s">
        <v>17</v>
      </c>
      <c r="U11" s="500" t="s">
        <v>13</v>
      </c>
      <c r="V11" s="501" t="s">
        <v>14</v>
      </c>
      <c r="W11" s="501" t="s">
        <v>15</v>
      </c>
      <c r="X11" s="501" t="s">
        <v>16</v>
      </c>
      <c r="Y11" s="502" t="s">
        <v>17</v>
      </c>
    </row>
    <row r="12" spans="2:25" ht="13.5" thickBot="1" x14ac:dyDescent="0.25">
      <c r="B12" s="503" t="s">
        <v>18</v>
      </c>
      <c r="C12" s="504" t="s">
        <v>19</v>
      </c>
      <c r="D12" s="412"/>
      <c r="E12" s="412"/>
      <c r="F12" s="413"/>
      <c r="G12" s="414" t="s">
        <v>20</v>
      </c>
      <c r="H12" s="414" t="s">
        <v>21</v>
      </c>
      <c r="I12" s="414" t="s">
        <v>22</v>
      </c>
      <c r="J12" s="414" t="s">
        <v>23</v>
      </c>
      <c r="K12" s="413"/>
      <c r="L12" s="414" t="s">
        <v>20</v>
      </c>
      <c r="M12" s="414" t="s">
        <v>21</v>
      </c>
      <c r="N12" s="414" t="s">
        <v>22</v>
      </c>
      <c r="O12" s="414" t="s">
        <v>23</v>
      </c>
      <c r="P12" s="569"/>
      <c r="Q12" s="570" t="s">
        <v>20</v>
      </c>
      <c r="R12" s="570" t="s">
        <v>21</v>
      </c>
      <c r="S12" s="570" t="s">
        <v>22</v>
      </c>
      <c r="T12" s="571" t="s">
        <v>23</v>
      </c>
      <c r="U12" s="413"/>
      <c r="V12" s="414" t="s">
        <v>20</v>
      </c>
      <c r="W12" s="414" t="s">
        <v>21</v>
      </c>
      <c r="X12" s="414" t="s">
        <v>22</v>
      </c>
      <c r="Y12" s="415" t="s">
        <v>23</v>
      </c>
    </row>
    <row r="13" spans="2:25" ht="13.5" thickBot="1" x14ac:dyDescent="0.25">
      <c r="B13" s="505"/>
      <c r="C13" s="506"/>
      <c r="D13" s="505"/>
      <c r="E13" s="505"/>
      <c r="F13" s="507" t="s">
        <v>24</v>
      </c>
      <c r="G13" s="687" t="s">
        <v>24</v>
      </c>
      <c r="H13" s="688"/>
      <c r="I13" s="688"/>
      <c r="J13" s="689"/>
      <c r="K13" s="507" t="s">
        <v>24</v>
      </c>
      <c r="L13" s="687" t="s">
        <v>24</v>
      </c>
      <c r="M13" s="688"/>
      <c r="N13" s="688"/>
      <c r="O13" s="689"/>
      <c r="P13" s="572" t="s">
        <v>24</v>
      </c>
      <c r="Q13" s="690" t="s">
        <v>24</v>
      </c>
      <c r="R13" s="691"/>
      <c r="S13" s="691"/>
      <c r="T13" s="692"/>
      <c r="U13" s="507" t="s">
        <v>24</v>
      </c>
      <c r="V13" s="687" t="s">
        <v>24</v>
      </c>
      <c r="W13" s="688"/>
      <c r="X13" s="688"/>
      <c r="Y13" s="689"/>
    </row>
    <row r="14" spans="2:25" ht="15" customHeight="1" thickBot="1" x14ac:dyDescent="0.25">
      <c r="B14" s="550" t="s">
        <v>437</v>
      </c>
      <c r="C14" s="509" t="s">
        <v>345</v>
      </c>
      <c r="D14" s="510" t="s">
        <v>409</v>
      </c>
      <c r="E14" s="511" t="s">
        <v>436</v>
      </c>
      <c r="F14" s="512">
        <f t="shared" ref="F14:F54" si="0">G14+H14+I14+J14</f>
        <v>554</v>
      </c>
      <c r="G14" s="513">
        <v>541</v>
      </c>
      <c r="H14" s="513">
        <v>0</v>
      </c>
      <c r="I14" s="513">
        <v>0</v>
      </c>
      <c r="J14" s="513">
        <v>13</v>
      </c>
      <c r="K14" s="512">
        <f t="shared" ref="K14:K54" si="1">L14+M14+N14+O14</f>
        <v>554</v>
      </c>
      <c r="L14" s="513">
        <v>541</v>
      </c>
      <c r="M14" s="513">
        <v>0</v>
      </c>
      <c r="N14" s="513">
        <v>0</v>
      </c>
      <c r="O14" s="513">
        <v>13</v>
      </c>
      <c r="P14" s="573">
        <f>Q14+R14+S14+T14</f>
        <v>552</v>
      </c>
      <c r="Q14" s="574">
        <v>539</v>
      </c>
      <c r="R14" s="574"/>
      <c r="S14" s="574"/>
      <c r="T14" s="575">
        <v>13</v>
      </c>
      <c r="U14" s="512">
        <v>0</v>
      </c>
      <c r="V14" s="513">
        <v>0</v>
      </c>
      <c r="W14" s="513">
        <v>0</v>
      </c>
      <c r="X14" s="513">
        <v>0</v>
      </c>
      <c r="Y14" s="514">
        <v>0</v>
      </c>
    </row>
    <row r="15" spans="2:25" ht="15" customHeight="1" thickBot="1" x14ac:dyDescent="0.25">
      <c r="B15" s="551" t="s">
        <v>437</v>
      </c>
      <c r="C15" s="516"/>
      <c r="D15" s="517" t="s">
        <v>409</v>
      </c>
      <c r="E15" s="518" t="s">
        <v>436</v>
      </c>
      <c r="F15" s="519">
        <f t="shared" si="0"/>
        <v>554</v>
      </c>
      <c r="G15" s="520">
        <f>G14</f>
        <v>541</v>
      </c>
      <c r="H15" s="520">
        <f>H14</f>
        <v>0</v>
      </c>
      <c r="I15" s="520">
        <f>I14</f>
        <v>0</v>
      </c>
      <c r="J15" s="520">
        <f>J14</f>
        <v>13</v>
      </c>
      <c r="K15" s="519">
        <f t="shared" si="1"/>
        <v>554</v>
      </c>
      <c r="L15" s="520">
        <f>L14</f>
        <v>541</v>
      </c>
      <c r="M15" s="520">
        <f>M14</f>
        <v>0</v>
      </c>
      <c r="N15" s="520">
        <f>N14</f>
        <v>0</v>
      </c>
      <c r="O15" s="520">
        <f>O14</f>
        <v>13</v>
      </c>
      <c r="P15" s="576">
        <f>R15+S15+T15+Q15</f>
        <v>552</v>
      </c>
      <c r="Q15" s="585">
        <f>Q14</f>
        <v>539</v>
      </c>
      <c r="R15" s="585">
        <f>R14</f>
        <v>0</v>
      </c>
      <c r="S15" s="585">
        <f>S14</f>
        <v>0</v>
      </c>
      <c r="T15" s="586">
        <f>T14</f>
        <v>13</v>
      </c>
      <c r="U15" s="519">
        <v>0</v>
      </c>
      <c r="V15" s="520">
        <v>0</v>
      </c>
      <c r="W15" s="520">
        <v>0</v>
      </c>
      <c r="X15" s="520">
        <v>0</v>
      </c>
      <c r="Y15" s="521">
        <v>0</v>
      </c>
    </row>
    <row r="16" spans="2:25" ht="15" thickBot="1" x14ac:dyDescent="0.25">
      <c r="B16" s="550" t="s">
        <v>435</v>
      </c>
      <c r="C16" s="509" t="s">
        <v>362</v>
      </c>
      <c r="D16" s="510" t="s">
        <v>409</v>
      </c>
      <c r="E16" s="511" t="s">
        <v>434</v>
      </c>
      <c r="F16" s="512">
        <f t="shared" si="0"/>
        <v>11</v>
      </c>
      <c r="G16" s="513">
        <v>11</v>
      </c>
      <c r="H16" s="513">
        <v>0</v>
      </c>
      <c r="I16" s="513">
        <v>0</v>
      </c>
      <c r="J16" s="513">
        <v>0</v>
      </c>
      <c r="K16" s="512">
        <f t="shared" si="1"/>
        <v>11</v>
      </c>
      <c r="L16" s="513">
        <v>11</v>
      </c>
      <c r="M16" s="513">
        <v>0</v>
      </c>
      <c r="N16" s="513">
        <v>0</v>
      </c>
      <c r="O16" s="513">
        <v>0</v>
      </c>
      <c r="P16" s="573">
        <f t="shared" ref="P16:P54" si="2">Q16+R16+S16+T16</f>
        <v>11</v>
      </c>
      <c r="Q16" s="574">
        <v>11</v>
      </c>
      <c r="R16" s="574">
        <v>0</v>
      </c>
      <c r="S16" s="574">
        <v>0</v>
      </c>
      <c r="T16" s="575">
        <v>0</v>
      </c>
      <c r="U16" s="512">
        <v>0</v>
      </c>
      <c r="V16" s="513">
        <v>0</v>
      </c>
      <c r="W16" s="513">
        <v>0</v>
      </c>
      <c r="X16" s="513">
        <v>0</v>
      </c>
      <c r="Y16" s="514">
        <v>0</v>
      </c>
    </row>
    <row r="17" spans="2:25" ht="15" thickBot="1" x14ac:dyDescent="0.25">
      <c r="B17" s="550" t="s">
        <v>435</v>
      </c>
      <c r="C17" s="509" t="s">
        <v>345</v>
      </c>
      <c r="D17" s="510" t="s">
        <v>409</v>
      </c>
      <c r="E17" s="511" t="s">
        <v>434</v>
      </c>
      <c r="F17" s="512">
        <f t="shared" si="0"/>
        <v>412</v>
      </c>
      <c r="G17" s="513">
        <v>412</v>
      </c>
      <c r="H17" s="513">
        <v>0</v>
      </c>
      <c r="I17" s="513">
        <v>0</v>
      </c>
      <c r="J17" s="513">
        <v>0</v>
      </c>
      <c r="K17" s="512">
        <f t="shared" si="1"/>
        <v>412</v>
      </c>
      <c r="L17" s="513">
        <v>412</v>
      </c>
      <c r="M17" s="513">
        <v>0</v>
      </c>
      <c r="N17" s="513">
        <v>0</v>
      </c>
      <c r="O17" s="513">
        <v>0</v>
      </c>
      <c r="P17" s="573">
        <f t="shared" si="2"/>
        <v>450</v>
      </c>
      <c r="Q17" s="574">
        <v>450</v>
      </c>
      <c r="R17" s="574">
        <v>0</v>
      </c>
      <c r="S17" s="574">
        <v>0</v>
      </c>
      <c r="T17" s="575">
        <v>0</v>
      </c>
      <c r="U17" s="512">
        <v>40</v>
      </c>
      <c r="V17" s="513">
        <v>40</v>
      </c>
      <c r="W17" s="513">
        <v>0</v>
      </c>
      <c r="X17" s="513">
        <v>0</v>
      </c>
      <c r="Y17" s="514">
        <v>0</v>
      </c>
    </row>
    <row r="18" spans="2:25" ht="15.75" thickBot="1" x14ac:dyDescent="0.25">
      <c r="B18" s="551" t="s">
        <v>435</v>
      </c>
      <c r="C18" s="516"/>
      <c r="D18" s="517" t="s">
        <v>409</v>
      </c>
      <c r="E18" s="518" t="s">
        <v>434</v>
      </c>
      <c r="F18" s="519">
        <f t="shared" si="0"/>
        <v>423</v>
      </c>
      <c r="G18" s="520">
        <f>G16+G17</f>
        <v>423</v>
      </c>
      <c r="H18" s="520">
        <f>H16+H17</f>
        <v>0</v>
      </c>
      <c r="I18" s="520">
        <f>I16+I17</f>
        <v>0</v>
      </c>
      <c r="J18" s="520">
        <f>J16+J17</f>
        <v>0</v>
      </c>
      <c r="K18" s="519">
        <f t="shared" si="1"/>
        <v>423</v>
      </c>
      <c r="L18" s="520">
        <f>L16+L17</f>
        <v>423</v>
      </c>
      <c r="M18" s="520">
        <f>M16+M17</f>
        <v>0</v>
      </c>
      <c r="N18" s="520">
        <f>N16+N17</f>
        <v>0</v>
      </c>
      <c r="O18" s="520">
        <f>O16+O17</f>
        <v>0</v>
      </c>
      <c r="P18" s="576">
        <f t="shared" si="2"/>
        <v>461</v>
      </c>
      <c r="Q18" s="585">
        <f>Q16+Q17</f>
        <v>461</v>
      </c>
      <c r="R18" s="585">
        <f>R16+R17</f>
        <v>0</v>
      </c>
      <c r="S18" s="585">
        <f>S16+S17</f>
        <v>0</v>
      </c>
      <c r="T18" s="586">
        <f>T16+T17</f>
        <v>0</v>
      </c>
      <c r="U18" s="519">
        <v>40</v>
      </c>
      <c r="V18" s="520">
        <v>40</v>
      </c>
      <c r="W18" s="520">
        <v>0</v>
      </c>
      <c r="X18" s="520">
        <v>0</v>
      </c>
      <c r="Y18" s="521">
        <v>0</v>
      </c>
    </row>
    <row r="19" spans="2:25" ht="15.75" thickBot="1" x14ac:dyDescent="0.25">
      <c r="B19" s="552" t="s">
        <v>433</v>
      </c>
      <c r="C19" s="553">
        <v>3114</v>
      </c>
      <c r="D19" s="524"/>
      <c r="E19" s="525" t="s">
        <v>432</v>
      </c>
      <c r="F19" s="526">
        <f t="shared" si="0"/>
        <v>865</v>
      </c>
      <c r="G19" s="527">
        <v>746</v>
      </c>
      <c r="H19" s="527">
        <v>0</v>
      </c>
      <c r="I19" s="527">
        <v>0</v>
      </c>
      <c r="J19" s="527">
        <v>119</v>
      </c>
      <c r="K19" s="526">
        <f t="shared" si="1"/>
        <v>0</v>
      </c>
      <c r="L19" s="527">
        <v>0</v>
      </c>
      <c r="M19" s="527">
        <v>0</v>
      </c>
      <c r="N19" s="527">
        <v>0</v>
      </c>
      <c r="O19" s="527">
        <v>0</v>
      </c>
      <c r="P19" s="579">
        <f t="shared" si="2"/>
        <v>0</v>
      </c>
      <c r="Q19" s="580">
        <v>0</v>
      </c>
      <c r="R19" s="580">
        <v>0</v>
      </c>
      <c r="S19" s="580">
        <v>0</v>
      </c>
      <c r="T19" s="581">
        <v>0</v>
      </c>
      <c r="U19" s="535"/>
      <c r="V19" s="534"/>
      <c r="W19" s="534"/>
      <c r="X19" s="534"/>
      <c r="Y19" s="536"/>
    </row>
    <row r="20" spans="2:25" ht="15.75" thickBot="1" x14ac:dyDescent="0.25">
      <c r="B20" s="554" t="s">
        <v>433</v>
      </c>
      <c r="C20" s="538">
        <v>3141</v>
      </c>
      <c r="D20" s="524"/>
      <c r="E20" s="525" t="s">
        <v>432</v>
      </c>
      <c r="F20" s="526">
        <f t="shared" si="0"/>
        <v>25</v>
      </c>
      <c r="G20" s="527">
        <v>25</v>
      </c>
      <c r="H20" s="527">
        <v>0</v>
      </c>
      <c r="I20" s="527">
        <v>0</v>
      </c>
      <c r="J20" s="527">
        <v>0</v>
      </c>
      <c r="K20" s="526">
        <f t="shared" si="1"/>
        <v>0</v>
      </c>
      <c r="L20" s="527">
        <v>0</v>
      </c>
      <c r="M20" s="527">
        <v>0</v>
      </c>
      <c r="N20" s="527">
        <v>0</v>
      </c>
      <c r="O20" s="527">
        <v>0</v>
      </c>
      <c r="P20" s="579">
        <f t="shared" si="2"/>
        <v>0</v>
      </c>
      <c r="Q20" s="580">
        <v>0</v>
      </c>
      <c r="R20" s="580">
        <v>0</v>
      </c>
      <c r="S20" s="580">
        <v>0</v>
      </c>
      <c r="T20" s="581">
        <v>0</v>
      </c>
      <c r="U20" s="535"/>
      <c r="V20" s="534"/>
      <c r="W20" s="534"/>
      <c r="X20" s="534"/>
      <c r="Y20" s="536"/>
    </row>
    <row r="21" spans="2:25" ht="15.75" thickBot="1" x14ac:dyDescent="0.25">
      <c r="B21" s="555" t="s">
        <v>433</v>
      </c>
      <c r="C21" s="556"/>
      <c r="D21" s="524"/>
      <c r="E21" s="524" t="s">
        <v>432</v>
      </c>
      <c r="F21" s="535">
        <f t="shared" si="0"/>
        <v>890</v>
      </c>
      <c r="G21" s="534">
        <f>G19+G20</f>
        <v>771</v>
      </c>
      <c r="H21" s="534">
        <f>H19+H20</f>
        <v>0</v>
      </c>
      <c r="I21" s="534">
        <f>I19+I20</f>
        <v>0</v>
      </c>
      <c r="J21" s="534">
        <f>J19+J20</f>
        <v>119</v>
      </c>
      <c r="K21" s="535">
        <f t="shared" si="1"/>
        <v>0</v>
      </c>
      <c r="L21" s="534">
        <f>L19+L20</f>
        <v>0</v>
      </c>
      <c r="M21" s="534">
        <f>M19+M20</f>
        <v>0</v>
      </c>
      <c r="N21" s="534">
        <f>N19+N20</f>
        <v>0</v>
      </c>
      <c r="O21" s="534">
        <f>O19+O20</f>
        <v>0</v>
      </c>
      <c r="P21" s="582">
        <f t="shared" si="2"/>
        <v>0</v>
      </c>
      <c r="Q21" s="583">
        <f>Q19+Q20</f>
        <v>0</v>
      </c>
      <c r="R21" s="583">
        <f>R19+R20</f>
        <v>0</v>
      </c>
      <c r="S21" s="583">
        <f>S19+S20</f>
        <v>0</v>
      </c>
      <c r="T21" s="584">
        <f>T19+T20</f>
        <v>0</v>
      </c>
      <c r="U21" s="535"/>
      <c r="V21" s="534"/>
      <c r="W21" s="534"/>
      <c r="X21" s="534"/>
      <c r="Y21" s="536"/>
    </row>
    <row r="22" spans="2:25" ht="15" thickBot="1" x14ac:dyDescent="0.25">
      <c r="B22" s="550" t="s">
        <v>431</v>
      </c>
      <c r="C22" s="509" t="s">
        <v>345</v>
      </c>
      <c r="D22" s="510" t="s">
        <v>409</v>
      </c>
      <c r="E22" s="511" t="s">
        <v>430</v>
      </c>
      <c r="F22" s="512">
        <f t="shared" si="0"/>
        <v>1289</v>
      </c>
      <c r="G22" s="513">
        <v>1205</v>
      </c>
      <c r="H22" s="513">
        <v>0</v>
      </c>
      <c r="I22" s="513">
        <v>0</v>
      </c>
      <c r="J22" s="513">
        <v>84</v>
      </c>
      <c r="K22" s="512">
        <f t="shared" si="1"/>
        <v>2171</v>
      </c>
      <c r="L22" s="513">
        <v>1968</v>
      </c>
      <c r="M22" s="513">
        <v>0</v>
      </c>
      <c r="N22" s="513">
        <v>0</v>
      </c>
      <c r="O22" s="513">
        <v>203</v>
      </c>
      <c r="P22" s="573">
        <f t="shared" si="2"/>
        <v>2338</v>
      </c>
      <c r="Q22" s="574">
        <v>2066</v>
      </c>
      <c r="R22" s="574">
        <v>0</v>
      </c>
      <c r="S22" s="574">
        <v>0</v>
      </c>
      <c r="T22" s="575">
        <v>272</v>
      </c>
      <c r="U22" s="512">
        <v>1059</v>
      </c>
      <c r="V22" s="513">
        <v>871</v>
      </c>
      <c r="W22" s="513">
        <v>0</v>
      </c>
      <c r="X22" s="513">
        <v>0</v>
      </c>
      <c r="Y22" s="514">
        <v>188</v>
      </c>
    </row>
    <row r="23" spans="2:25" ht="15" thickBot="1" x14ac:dyDescent="0.25">
      <c r="B23" s="550" t="s">
        <v>431</v>
      </c>
      <c r="C23" s="538" t="s">
        <v>348</v>
      </c>
      <c r="D23" s="539"/>
      <c r="E23" s="525" t="s">
        <v>430</v>
      </c>
      <c r="F23" s="512">
        <f t="shared" si="0"/>
        <v>0</v>
      </c>
      <c r="G23" s="541">
        <v>0</v>
      </c>
      <c r="H23" s="541">
        <v>0</v>
      </c>
      <c r="I23" s="541">
        <v>0</v>
      </c>
      <c r="J23" s="541">
        <v>0</v>
      </c>
      <c r="K23" s="512">
        <f t="shared" si="1"/>
        <v>25</v>
      </c>
      <c r="L23" s="541">
        <v>25</v>
      </c>
      <c r="M23" s="541">
        <v>0</v>
      </c>
      <c r="N23" s="541">
        <v>0</v>
      </c>
      <c r="O23" s="541">
        <v>0</v>
      </c>
      <c r="P23" s="573">
        <f t="shared" si="2"/>
        <v>0</v>
      </c>
      <c r="Q23" s="589">
        <v>0</v>
      </c>
      <c r="R23" s="589">
        <v>0</v>
      </c>
      <c r="S23" s="589">
        <v>0</v>
      </c>
      <c r="T23" s="590">
        <v>0</v>
      </c>
      <c r="U23" s="540"/>
      <c r="V23" s="541"/>
      <c r="W23" s="541"/>
      <c r="X23" s="541"/>
      <c r="Y23" s="542"/>
    </row>
    <row r="24" spans="2:25" ht="15.75" thickBot="1" x14ac:dyDescent="0.25">
      <c r="B24" s="551" t="s">
        <v>431</v>
      </c>
      <c r="C24" s="516"/>
      <c r="D24" s="517" t="s">
        <v>409</v>
      </c>
      <c r="E24" s="518" t="s">
        <v>430</v>
      </c>
      <c r="F24" s="519">
        <f t="shared" si="0"/>
        <v>1289</v>
      </c>
      <c r="G24" s="520">
        <f>G22+G23</f>
        <v>1205</v>
      </c>
      <c r="H24" s="520">
        <f>H22+H23</f>
        <v>0</v>
      </c>
      <c r="I24" s="520">
        <f>I22+I23</f>
        <v>0</v>
      </c>
      <c r="J24" s="520">
        <f>J22+J23</f>
        <v>84</v>
      </c>
      <c r="K24" s="519">
        <f t="shared" si="1"/>
        <v>2196</v>
      </c>
      <c r="L24" s="520">
        <f>L22+L23</f>
        <v>1993</v>
      </c>
      <c r="M24" s="520">
        <f>M22+M23</f>
        <v>0</v>
      </c>
      <c r="N24" s="520">
        <f>N22+N23</f>
        <v>0</v>
      </c>
      <c r="O24" s="520">
        <f>O22+O23</f>
        <v>203</v>
      </c>
      <c r="P24" s="576">
        <f t="shared" si="2"/>
        <v>2338</v>
      </c>
      <c r="Q24" s="585">
        <f>Q22+Q23</f>
        <v>2066</v>
      </c>
      <c r="R24" s="585">
        <f>R22+R23</f>
        <v>0</v>
      </c>
      <c r="S24" s="585">
        <f>S22+S23</f>
        <v>0</v>
      </c>
      <c r="T24" s="586">
        <f>T22+T23</f>
        <v>272</v>
      </c>
      <c r="U24" s="519">
        <v>1059</v>
      </c>
      <c r="V24" s="520">
        <v>871</v>
      </c>
      <c r="W24" s="520">
        <v>0</v>
      </c>
      <c r="X24" s="520">
        <v>0</v>
      </c>
      <c r="Y24" s="521">
        <v>188</v>
      </c>
    </row>
    <row r="25" spans="2:25" ht="15" thickBot="1" x14ac:dyDescent="0.25">
      <c r="B25" s="550" t="s">
        <v>429</v>
      </c>
      <c r="C25" s="509" t="s">
        <v>332</v>
      </c>
      <c r="D25" s="510" t="s">
        <v>409</v>
      </c>
      <c r="E25" s="511" t="s">
        <v>428</v>
      </c>
      <c r="F25" s="512">
        <f t="shared" si="0"/>
        <v>3667</v>
      </c>
      <c r="G25" s="513">
        <v>2832</v>
      </c>
      <c r="H25" s="513">
        <v>0</v>
      </c>
      <c r="I25" s="513">
        <v>0</v>
      </c>
      <c r="J25" s="513">
        <v>835</v>
      </c>
      <c r="K25" s="512">
        <f t="shared" si="1"/>
        <v>3757</v>
      </c>
      <c r="L25" s="513">
        <v>2922</v>
      </c>
      <c r="M25" s="513">
        <v>0</v>
      </c>
      <c r="N25" s="513">
        <v>0</v>
      </c>
      <c r="O25" s="513">
        <v>835</v>
      </c>
      <c r="P25" s="573">
        <f t="shared" si="2"/>
        <v>3822</v>
      </c>
      <c r="Q25" s="574">
        <v>2869</v>
      </c>
      <c r="R25" s="574">
        <v>0</v>
      </c>
      <c r="S25" s="574">
        <v>0</v>
      </c>
      <c r="T25" s="575">
        <v>953</v>
      </c>
      <c r="U25" s="512">
        <v>168</v>
      </c>
      <c r="V25" s="513">
        <v>50</v>
      </c>
      <c r="W25" s="513">
        <v>0</v>
      </c>
      <c r="X25" s="513">
        <v>0</v>
      </c>
      <c r="Y25" s="514">
        <v>118</v>
      </c>
    </row>
    <row r="26" spans="2:25" ht="15.75" thickBot="1" x14ac:dyDescent="0.25">
      <c r="B26" s="551" t="s">
        <v>429</v>
      </c>
      <c r="C26" s="516"/>
      <c r="D26" s="517" t="s">
        <v>409</v>
      </c>
      <c r="E26" s="518" t="s">
        <v>428</v>
      </c>
      <c r="F26" s="519">
        <f t="shared" si="0"/>
        <v>3667</v>
      </c>
      <c r="G26" s="520">
        <f>G25</f>
        <v>2832</v>
      </c>
      <c r="H26" s="520">
        <f>H25</f>
        <v>0</v>
      </c>
      <c r="I26" s="520">
        <f>I25</f>
        <v>0</v>
      </c>
      <c r="J26" s="520">
        <f>J25</f>
        <v>835</v>
      </c>
      <c r="K26" s="519">
        <f t="shared" si="1"/>
        <v>3757</v>
      </c>
      <c r="L26" s="520">
        <f>L25</f>
        <v>2922</v>
      </c>
      <c r="M26" s="520">
        <f>M25</f>
        <v>0</v>
      </c>
      <c r="N26" s="520">
        <f>N25</f>
        <v>0</v>
      </c>
      <c r="O26" s="520">
        <f>O25</f>
        <v>835</v>
      </c>
      <c r="P26" s="576">
        <f t="shared" si="2"/>
        <v>3822</v>
      </c>
      <c r="Q26" s="585">
        <f>Q25</f>
        <v>2869</v>
      </c>
      <c r="R26" s="585">
        <f>R25</f>
        <v>0</v>
      </c>
      <c r="S26" s="585">
        <f>S25</f>
        <v>0</v>
      </c>
      <c r="T26" s="586">
        <f>T25</f>
        <v>953</v>
      </c>
      <c r="U26" s="519">
        <v>168</v>
      </c>
      <c r="V26" s="520">
        <v>50</v>
      </c>
      <c r="W26" s="520">
        <v>0</v>
      </c>
      <c r="X26" s="520">
        <v>0</v>
      </c>
      <c r="Y26" s="521">
        <v>118</v>
      </c>
    </row>
    <row r="27" spans="2:25" ht="15" customHeight="1" thickBot="1" x14ac:dyDescent="0.25">
      <c r="B27" s="550" t="s">
        <v>427</v>
      </c>
      <c r="C27" s="509" t="s">
        <v>305</v>
      </c>
      <c r="D27" s="510" t="s">
        <v>409</v>
      </c>
      <c r="E27" s="511" t="s">
        <v>426</v>
      </c>
      <c r="F27" s="512">
        <f t="shared" si="0"/>
        <v>3700</v>
      </c>
      <c r="G27" s="513">
        <v>800</v>
      </c>
      <c r="H27" s="513">
        <v>0</v>
      </c>
      <c r="I27" s="513">
        <v>0</v>
      </c>
      <c r="J27" s="513">
        <v>2900</v>
      </c>
      <c r="K27" s="512">
        <f t="shared" si="1"/>
        <v>3700</v>
      </c>
      <c r="L27" s="513">
        <v>800</v>
      </c>
      <c r="M27" s="513">
        <v>0</v>
      </c>
      <c r="N27" s="513">
        <v>0</v>
      </c>
      <c r="O27" s="513">
        <v>2900</v>
      </c>
      <c r="P27" s="573">
        <f t="shared" si="2"/>
        <v>800</v>
      </c>
      <c r="Q27" s="574">
        <v>800</v>
      </c>
      <c r="R27" s="574">
        <v>0</v>
      </c>
      <c r="S27" s="574">
        <v>0</v>
      </c>
      <c r="T27" s="575">
        <v>0</v>
      </c>
      <c r="U27" s="512">
        <v>-2900</v>
      </c>
      <c r="V27" s="513">
        <v>0</v>
      </c>
      <c r="W27" s="513">
        <v>0</v>
      </c>
      <c r="X27" s="513">
        <v>0</v>
      </c>
      <c r="Y27" s="514">
        <v>-2900</v>
      </c>
    </row>
    <row r="28" spans="2:25" ht="15" customHeight="1" thickBot="1" x14ac:dyDescent="0.25">
      <c r="B28" s="550" t="s">
        <v>427</v>
      </c>
      <c r="C28" s="509" t="s">
        <v>294</v>
      </c>
      <c r="D28" s="510" t="s">
        <v>409</v>
      </c>
      <c r="E28" s="511" t="s">
        <v>426</v>
      </c>
      <c r="F28" s="512">
        <f t="shared" si="0"/>
        <v>2206</v>
      </c>
      <c r="G28" s="513">
        <v>2206</v>
      </c>
      <c r="H28" s="513">
        <v>0</v>
      </c>
      <c r="I28" s="513">
        <v>0</v>
      </c>
      <c r="J28" s="513">
        <v>0</v>
      </c>
      <c r="K28" s="512">
        <f t="shared" si="1"/>
        <v>2206</v>
      </c>
      <c r="L28" s="513">
        <v>2206</v>
      </c>
      <c r="M28" s="513">
        <v>0</v>
      </c>
      <c r="N28" s="513">
        <v>0</v>
      </c>
      <c r="O28" s="513">
        <v>0</v>
      </c>
      <c r="P28" s="573">
        <f t="shared" si="2"/>
        <v>5087</v>
      </c>
      <c r="Q28" s="574">
        <v>2187</v>
      </c>
      <c r="R28" s="574">
        <v>0</v>
      </c>
      <c r="S28" s="574">
        <v>0</v>
      </c>
      <c r="T28" s="575">
        <v>2900</v>
      </c>
      <c r="U28" s="512">
        <v>2900</v>
      </c>
      <c r="V28" s="513">
        <v>0</v>
      </c>
      <c r="W28" s="513">
        <v>0</v>
      </c>
      <c r="X28" s="513">
        <v>0</v>
      </c>
      <c r="Y28" s="514">
        <v>2900</v>
      </c>
    </row>
    <row r="29" spans="2:25" ht="15" customHeight="1" thickBot="1" x14ac:dyDescent="0.25">
      <c r="B29" s="550" t="s">
        <v>427</v>
      </c>
      <c r="C29" s="509" t="s">
        <v>267</v>
      </c>
      <c r="D29" s="510" t="s">
        <v>409</v>
      </c>
      <c r="E29" s="511" t="s">
        <v>426</v>
      </c>
      <c r="F29" s="512">
        <f t="shared" si="0"/>
        <v>574</v>
      </c>
      <c r="G29" s="513">
        <v>574</v>
      </c>
      <c r="H29" s="513">
        <v>0</v>
      </c>
      <c r="I29" s="513">
        <v>0</v>
      </c>
      <c r="J29" s="513">
        <v>0</v>
      </c>
      <c r="K29" s="512">
        <f t="shared" si="1"/>
        <v>644</v>
      </c>
      <c r="L29" s="513">
        <v>644</v>
      </c>
      <c r="M29" s="513">
        <v>0</v>
      </c>
      <c r="N29" s="513">
        <v>0</v>
      </c>
      <c r="O29" s="513">
        <v>0</v>
      </c>
      <c r="P29" s="573">
        <f t="shared" si="2"/>
        <v>644</v>
      </c>
      <c r="Q29" s="574">
        <v>644</v>
      </c>
      <c r="R29" s="574">
        <v>0</v>
      </c>
      <c r="S29" s="574">
        <v>0</v>
      </c>
      <c r="T29" s="575">
        <v>0</v>
      </c>
      <c r="U29" s="512">
        <v>70</v>
      </c>
      <c r="V29" s="513">
        <v>70</v>
      </c>
      <c r="W29" s="513">
        <v>0</v>
      </c>
      <c r="X29" s="513">
        <v>0</v>
      </c>
      <c r="Y29" s="514">
        <v>0</v>
      </c>
    </row>
    <row r="30" spans="2:25" ht="15" customHeight="1" thickBot="1" x14ac:dyDescent="0.25">
      <c r="B30" s="550" t="s">
        <v>427</v>
      </c>
      <c r="C30" s="509" t="s">
        <v>293</v>
      </c>
      <c r="D30" s="510" t="s">
        <v>409</v>
      </c>
      <c r="E30" s="511" t="s">
        <v>426</v>
      </c>
      <c r="F30" s="512">
        <f t="shared" si="0"/>
        <v>450</v>
      </c>
      <c r="G30" s="513">
        <v>450</v>
      </c>
      <c r="H30" s="513">
        <v>0</v>
      </c>
      <c r="I30" s="513">
        <v>0</v>
      </c>
      <c r="J30" s="513">
        <v>0</v>
      </c>
      <c r="K30" s="512">
        <f t="shared" si="1"/>
        <v>450</v>
      </c>
      <c r="L30" s="513">
        <v>450</v>
      </c>
      <c r="M30" s="513">
        <v>0</v>
      </c>
      <c r="N30" s="513">
        <v>0</v>
      </c>
      <c r="O30" s="513">
        <v>0</v>
      </c>
      <c r="P30" s="573">
        <f t="shared" si="2"/>
        <v>450</v>
      </c>
      <c r="Q30" s="574">
        <v>450</v>
      </c>
      <c r="R30" s="574">
        <v>0</v>
      </c>
      <c r="S30" s="574">
        <v>0</v>
      </c>
      <c r="T30" s="575">
        <v>0</v>
      </c>
      <c r="U30" s="512">
        <v>0</v>
      </c>
      <c r="V30" s="513">
        <v>0</v>
      </c>
      <c r="W30" s="513">
        <v>0</v>
      </c>
      <c r="X30" s="513">
        <v>0</v>
      </c>
      <c r="Y30" s="514">
        <v>0</v>
      </c>
    </row>
    <row r="31" spans="2:25" ht="15" customHeight="1" thickBot="1" x14ac:dyDescent="0.25">
      <c r="B31" s="551" t="s">
        <v>427</v>
      </c>
      <c r="C31" s="516"/>
      <c r="D31" s="517" t="s">
        <v>409</v>
      </c>
      <c r="E31" s="518" t="s">
        <v>426</v>
      </c>
      <c r="F31" s="519">
        <f t="shared" si="0"/>
        <v>6930</v>
      </c>
      <c r="G31" s="520">
        <f>G27+G28+G29+G30</f>
        <v>4030</v>
      </c>
      <c r="H31" s="520">
        <f>H27+H28+H29+H30</f>
        <v>0</v>
      </c>
      <c r="I31" s="520">
        <f>I27+I28+I29+I30</f>
        <v>0</v>
      </c>
      <c r="J31" s="520">
        <f>J27+J28+J29+J30</f>
        <v>2900</v>
      </c>
      <c r="K31" s="519">
        <f t="shared" si="1"/>
        <v>7000</v>
      </c>
      <c r="L31" s="520">
        <f>L27+L28+L29+L30</f>
        <v>4100</v>
      </c>
      <c r="M31" s="520">
        <f>M27+M28+M29+M30</f>
        <v>0</v>
      </c>
      <c r="N31" s="520">
        <f>N27+N28+N29+N30</f>
        <v>0</v>
      </c>
      <c r="O31" s="520">
        <f>O27+O28+O29+O30</f>
        <v>2900</v>
      </c>
      <c r="P31" s="576">
        <f t="shared" si="2"/>
        <v>6981</v>
      </c>
      <c r="Q31" s="585">
        <f>Q27+Q28+Q29+Q30</f>
        <v>4081</v>
      </c>
      <c r="R31" s="585">
        <f>R27+R28+R29+R30</f>
        <v>0</v>
      </c>
      <c r="S31" s="597">
        <f>S27+S28+S29+S30</f>
        <v>0</v>
      </c>
      <c r="T31" s="586">
        <f>T27+T28+T29+T30</f>
        <v>2900</v>
      </c>
      <c r="U31" s="519">
        <v>70</v>
      </c>
      <c r="V31" s="520">
        <v>70</v>
      </c>
      <c r="W31" s="520">
        <v>0</v>
      </c>
      <c r="X31" s="520">
        <v>0</v>
      </c>
      <c r="Y31" s="521">
        <v>0</v>
      </c>
    </row>
    <row r="32" spans="2:25" ht="15" customHeight="1" thickBot="1" x14ac:dyDescent="0.25">
      <c r="B32" s="550" t="s">
        <v>425</v>
      </c>
      <c r="C32" s="509" t="s">
        <v>305</v>
      </c>
      <c r="D32" s="510" t="s">
        <v>409</v>
      </c>
      <c r="E32" s="511" t="s">
        <v>424</v>
      </c>
      <c r="F32" s="512">
        <f t="shared" si="0"/>
        <v>2346</v>
      </c>
      <c r="G32" s="513">
        <v>1926</v>
      </c>
      <c r="H32" s="513">
        <v>0</v>
      </c>
      <c r="I32" s="513">
        <v>0</v>
      </c>
      <c r="J32" s="513">
        <v>420</v>
      </c>
      <c r="K32" s="512">
        <f t="shared" si="1"/>
        <v>2461</v>
      </c>
      <c r="L32" s="513">
        <v>2041</v>
      </c>
      <c r="M32" s="513">
        <v>0</v>
      </c>
      <c r="N32" s="513">
        <v>0</v>
      </c>
      <c r="O32" s="513">
        <v>420</v>
      </c>
      <c r="P32" s="573">
        <f t="shared" si="2"/>
        <v>2289</v>
      </c>
      <c r="Q32" s="574">
        <v>1912</v>
      </c>
      <c r="R32" s="574">
        <v>0</v>
      </c>
      <c r="S32" s="574">
        <v>0</v>
      </c>
      <c r="T32" s="575">
        <v>377</v>
      </c>
      <c r="U32" s="512">
        <v>-46</v>
      </c>
      <c r="V32" s="513">
        <v>-3</v>
      </c>
      <c r="W32" s="513">
        <v>0</v>
      </c>
      <c r="X32" s="513">
        <v>0</v>
      </c>
      <c r="Y32" s="514">
        <v>-43</v>
      </c>
    </row>
    <row r="33" spans="2:25" ht="15" customHeight="1" thickBot="1" x14ac:dyDescent="0.25">
      <c r="B33" s="550" t="s">
        <v>425</v>
      </c>
      <c r="C33" s="509" t="s">
        <v>267</v>
      </c>
      <c r="D33" s="510" t="s">
        <v>409</v>
      </c>
      <c r="E33" s="511" t="s">
        <v>424</v>
      </c>
      <c r="F33" s="512">
        <f t="shared" si="0"/>
        <v>626</v>
      </c>
      <c r="G33" s="513">
        <v>412</v>
      </c>
      <c r="H33" s="513">
        <v>0</v>
      </c>
      <c r="I33" s="513">
        <v>0</v>
      </c>
      <c r="J33" s="513">
        <v>214</v>
      </c>
      <c r="K33" s="512">
        <f t="shared" si="1"/>
        <v>626</v>
      </c>
      <c r="L33" s="513">
        <v>412</v>
      </c>
      <c r="M33" s="513">
        <v>0</v>
      </c>
      <c r="N33" s="513">
        <v>0</v>
      </c>
      <c r="O33" s="513">
        <v>214</v>
      </c>
      <c r="P33" s="573">
        <f t="shared" si="2"/>
        <v>767</v>
      </c>
      <c r="Q33" s="574">
        <v>530</v>
      </c>
      <c r="R33" s="574">
        <v>0</v>
      </c>
      <c r="S33" s="574">
        <v>0</v>
      </c>
      <c r="T33" s="575">
        <v>237</v>
      </c>
      <c r="U33" s="512">
        <v>141</v>
      </c>
      <c r="V33" s="513">
        <v>118</v>
      </c>
      <c r="W33" s="513">
        <v>0</v>
      </c>
      <c r="X33" s="513">
        <v>0</v>
      </c>
      <c r="Y33" s="514">
        <v>23</v>
      </c>
    </row>
    <row r="34" spans="2:25" ht="15" customHeight="1" thickBot="1" x14ac:dyDescent="0.25">
      <c r="B34" s="551" t="s">
        <v>425</v>
      </c>
      <c r="C34" s="516"/>
      <c r="D34" s="517" t="s">
        <v>409</v>
      </c>
      <c r="E34" s="518" t="s">
        <v>424</v>
      </c>
      <c r="F34" s="519">
        <f t="shared" si="0"/>
        <v>2972</v>
      </c>
      <c r="G34" s="520">
        <f>G32+G33</f>
        <v>2338</v>
      </c>
      <c r="H34" s="520">
        <f>H32+H33</f>
        <v>0</v>
      </c>
      <c r="I34" s="520">
        <f>I32+I33</f>
        <v>0</v>
      </c>
      <c r="J34" s="520">
        <f>J32+J33</f>
        <v>634</v>
      </c>
      <c r="K34" s="519">
        <f t="shared" si="1"/>
        <v>3087</v>
      </c>
      <c r="L34" s="520">
        <f>L32+L33</f>
        <v>2453</v>
      </c>
      <c r="M34" s="520">
        <f>M32+M33</f>
        <v>0</v>
      </c>
      <c r="N34" s="520">
        <f>N32+N33</f>
        <v>0</v>
      </c>
      <c r="O34" s="520">
        <f>O32+O33</f>
        <v>634</v>
      </c>
      <c r="P34" s="576">
        <f t="shared" si="2"/>
        <v>3056</v>
      </c>
      <c r="Q34" s="585">
        <f>Q32+Q33</f>
        <v>2442</v>
      </c>
      <c r="R34" s="585">
        <f>R32+R33</f>
        <v>0</v>
      </c>
      <c r="S34" s="585">
        <f>S32+S33</f>
        <v>0</v>
      </c>
      <c r="T34" s="586">
        <f>T32+T33</f>
        <v>614</v>
      </c>
      <c r="U34" s="519">
        <v>95</v>
      </c>
      <c r="V34" s="520">
        <v>115</v>
      </c>
      <c r="W34" s="520">
        <v>0</v>
      </c>
      <c r="X34" s="520">
        <v>0</v>
      </c>
      <c r="Y34" s="521">
        <v>-20</v>
      </c>
    </row>
    <row r="35" spans="2:25" ht="15" thickBot="1" x14ac:dyDescent="0.25">
      <c r="B35" s="550" t="s">
        <v>423</v>
      </c>
      <c r="C35" s="509" t="s">
        <v>323</v>
      </c>
      <c r="D35" s="510" t="s">
        <v>409</v>
      </c>
      <c r="E35" s="511" t="s">
        <v>422</v>
      </c>
      <c r="F35" s="512">
        <f t="shared" si="0"/>
        <v>3446</v>
      </c>
      <c r="G35" s="513">
        <v>2540</v>
      </c>
      <c r="H35" s="513">
        <v>0</v>
      </c>
      <c r="I35" s="513">
        <v>0</v>
      </c>
      <c r="J35" s="513">
        <v>906</v>
      </c>
      <c r="K35" s="512">
        <f t="shared" si="1"/>
        <v>3446</v>
      </c>
      <c r="L35" s="513">
        <v>2540</v>
      </c>
      <c r="M35" s="513">
        <v>0</v>
      </c>
      <c r="N35" s="513">
        <v>0</v>
      </c>
      <c r="O35" s="513">
        <v>906</v>
      </c>
      <c r="P35" s="573">
        <f t="shared" si="2"/>
        <v>3428</v>
      </c>
      <c r="Q35" s="574">
        <v>2547</v>
      </c>
      <c r="R35" s="574">
        <v>0</v>
      </c>
      <c r="S35" s="574">
        <v>0</v>
      </c>
      <c r="T35" s="575">
        <v>881</v>
      </c>
      <c r="U35" s="512">
        <v>-3</v>
      </c>
      <c r="V35" s="513">
        <v>22</v>
      </c>
      <c r="W35" s="513">
        <v>0</v>
      </c>
      <c r="X35" s="513">
        <v>0</v>
      </c>
      <c r="Y35" s="514">
        <v>-25</v>
      </c>
    </row>
    <row r="36" spans="2:25" ht="15" thickBot="1" x14ac:dyDescent="0.25">
      <c r="B36" s="550" t="s">
        <v>423</v>
      </c>
      <c r="C36" s="509" t="s">
        <v>267</v>
      </c>
      <c r="D36" s="510" t="s">
        <v>409</v>
      </c>
      <c r="E36" s="511" t="s">
        <v>422</v>
      </c>
      <c r="F36" s="512">
        <f t="shared" si="0"/>
        <v>389</v>
      </c>
      <c r="G36" s="513">
        <v>339</v>
      </c>
      <c r="H36" s="513">
        <v>50</v>
      </c>
      <c r="I36" s="513">
        <v>0</v>
      </c>
      <c r="J36" s="513">
        <v>0</v>
      </c>
      <c r="K36" s="512">
        <f t="shared" si="1"/>
        <v>389</v>
      </c>
      <c r="L36" s="513">
        <v>339</v>
      </c>
      <c r="M36" s="513">
        <v>50</v>
      </c>
      <c r="N36" s="513">
        <v>0</v>
      </c>
      <c r="O36" s="513">
        <v>0</v>
      </c>
      <c r="P36" s="573">
        <f t="shared" si="2"/>
        <v>379</v>
      </c>
      <c r="Q36" s="574">
        <v>329</v>
      </c>
      <c r="R36" s="574">
        <v>50</v>
      </c>
      <c r="S36" s="574">
        <v>0</v>
      </c>
      <c r="T36" s="575">
        <v>0</v>
      </c>
      <c r="U36" s="512">
        <v>-10</v>
      </c>
      <c r="V36" s="513">
        <v>-10</v>
      </c>
      <c r="W36" s="513">
        <v>0</v>
      </c>
      <c r="X36" s="513">
        <v>0</v>
      </c>
      <c r="Y36" s="514">
        <v>0</v>
      </c>
    </row>
    <row r="37" spans="2:25" ht="15" thickBot="1" x14ac:dyDescent="0.25">
      <c r="B37" s="550" t="s">
        <v>423</v>
      </c>
      <c r="C37" s="509" t="s">
        <v>354</v>
      </c>
      <c r="D37" s="510" t="s">
        <v>409</v>
      </c>
      <c r="E37" s="511" t="s">
        <v>422</v>
      </c>
      <c r="F37" s="512">
        <f t="shared" si="0"/>
        <v>406</v>
      </c>
      <c r="G37" s="513">
        <v>406</v>
      </c>
      <c r="H37" s="513">
        <v>0</v>
      </c>
      <c r="I37" s="513">
        <v>0</v>
      </c>
      <c r="J37" s="513">
        <v>0</v>
      </c>
      <c r="K37" s="512">
        <f t="shared" si="1"/>
        <v>406</v>
      </c>
      <c r="L37" s="513">
        <v>406</v>
      </c>
      <c r="M37" s="513">
        <v>0</v>
      </c>
      <c r="N37" s="513">
        <v>0</v>
      </c>
      <c r="O37" s="513">
        <v>0</v>
      </c>
      <c r="P37" s="573">
        <f t="shared" si="2"/>
        <v>394</v>
      </c>
      <c r="Q37" s="574">
        <v>394</v>
      </c>
      <c r="R37" s="574">
        <v>0</v>
      </c>
      <c r="S37" s="574">
        <v>0</v>
      </c>
      <c r="T37" s="575">
        <v>0</v>
      </c>
      <c r="U37" s="512">
        <v>-12</v>
      </c>
      <c r="V37" s="513">
        <v>-12</v>
      </c>
      <c r="W37" s="513">
        <v>0</v>
      </c>
      <c r="X37" s="513">
        <v>0</v>
      </c>
      <c r="Y37" s="514">
        <v>0</v>
      </c>
    </row>
    <row r="38" spans="2:25" ht="15.75" thickBot="1" x14ac:dyDescent="0.25">
      <c r="B38" s="551" t="s">
        <v>423</v>
      </c>
      <c r="C38" s="516"/>
      <c r="D38" s="517" t="s">
        <v>409</v>
      </c>
      <c r="E38" s="518" t="s">
        <v>422</v>
      </c>
      <c r="F38" s="519">
        <f t="shared" si="0"/>
        <v>4241</v>
      </c>
      <c r="G38" s="520">
        <f>G35+G36+G37</f>
        <v>3285</v>
      </c>
      <c r="H38" s="520">
        <f>H35+H36+H37</f>
        <v>50</v>
      </c>
      <c r="I38" s="520">
        <f>I35+I36+I37</f>
        <v>0</v>
      </c>
      <c r="J38" s="520">
        <f>J35+J36+J37</f>
        <v>906</v>
      </c>
      <c r="K38" s="519">
        <f t="shared" si="1"/>
        <v>4241</v>
      </c>
      <c r="L38" s="520">
        <f>L35+L36+L37</f>
        <v>3285</v>
      </c>
      <c r="M38" s="520">
        <f>M35+M36+M37</f>
        <v>50</v>
      </c>
      <c r="N38" s="520">
        <f>N35+N36+N37</f>
        <v>0</v>
      </c>
      <c r="O38" s="520">
        <f>O35+O36+O37</f>
        <v>906</v>
      </c>
      <c r="P38" s="576">
        <f t="shared" si="2"/>
        <v>4201</v>
      </c>
      <c r="Q38" s="585">
        <f>Q35+Q36+Q37</f>
        <v>3270</v>
      </c>
      <c r="R38" s="585">
        <f>R35+R36+R37</f>
        <v>50</v>
      </c>
      <c r="S38" s="585">
        <f>S35+S36+S37</f>
        <v>0</v>
      </c>
      <c r="T38" s="586">
        <f>T35+T36+T37</f>
        <v>881</v>
      </c>
      <c r="U38" s="519">
        <v>-25</v>
      </c>
      <c r="V38" s="520">
        <v>0</v>
      </c>
      <c r="W38" s="520">
        <v>0</v>
      </c>
      <c r="X38" s="520">
        <v>0</v>
      </c>
      <c r="Y38" s="521">
        <v>-25</v>
      </c>
    </row>
    <row r="39" spans="2:25" ht="15" thickBot="1" x14ac:dyDescent="0.25">
      <c r="B39" s="550" t="s">
        <v>421</v>
      </c>
      <c r="C39" s="509" t="s">
        <v>294</v>
      </c>
      <c r="D39" s="510" t="s">
        <v>409</v>
      </c>
      <c r="E39" s="511" t="s">
        <v>420</v>
      </c>
      <c r="F39" s="512">
        <f t="shared" si="0"/>
        <v>3442</v>
      </c>
      <c r="G39" s="513">
        <v>2094</v>
      </c>
      <c r="H39" s="513">
        <v>0</v>
      </c>
      <c r="I39" s="513">
        <v>0</v>
      </c>
      <c r="J39" s="513">
        <v>1348</v>
      </c>
      <c r="K39" s="512">
        <f t="shared" si="1"/>
        <v>3442</v>
      </c>
      <c r="L39" s="513">
        <v>2094</v>
      </c>
      <c r="M39" s="513">
        <v>0</v>
      </c>
      <c r="N39" s="513">
        <v>0</v>
      </c>
      <c r="O39" s="513">
        <v>1348</v>
      </c>
      <c r="P39" s="573">
        <f t="shared" si="2"/>
        <v>3448</v>
      </c>
      <c r="Q39" s="574">
        <v>2061</v>
      </c>
      <c r="R39" s="574">
        <v>0</v>
      </c>
      <c r="S39" s="574">
        <v>0</v>
      </c>
      <c r="T39" s="575">
        <v>1387</v>
      </c>
      <c r="U39" s="512">
        <v>21</v>
      </c>
      <c r="V39" s="513">
        <v>-18</v>
      </c>
      <c r="W39" s="513">
        <v>0</v>
      </c>
      <c r="X39" s="513">
        <v>0</v>
      </c>
      <c r="Y39" s="514">
        <v>39</v>
      </c>
    </row>
    <row r="40" spans="2:25" ht="15" thickBot="1" x14ac:dyDescent="0.25">
      <c r="B40" s="550" t="s">
        <v>421</v>
      </c>
      <c r="C40" s="509" t="s">
        <v>267</v>
      </c>
      <c r="D40" s="510" t="s">
        <v>409</v>
      </c>
      <c r="E40" s="511" t="s">
        <v>420</v>
      </c>
      <c r="F40" s="512">
        <f t="shared" si="0"/>
        <v>1438</v>
      </c>
      <c r="G40" s="513">
        <v>1046</v>
      </c>
      <c r="H40" s="513">
        <v>230</v>
      </c>
      <c r="I40" s="513">
        <v>0</v>
      </c>
      <c r="J40" s="513">
        <v>162</v>
      </c>
      <c r="K40" s="512">
        <f t="shared" si="1"/>
        <v>1438</v>
      </c>
      <c r="L40" s="513">
        <v>1046</v>
      </c>
      <c r="M40" s="513">
        <v>230</v>
      </c>
      <c r="N40" s="513">
        <v>0</v>
      </c>
      <c r="O40" s="513">
        <v>162</v>
      </c>
      <c r="P40" s="573">
        <f t="shared" si="2"/>
        <v>1574</v>
      </c>
      <c r="Q40" s="574">
        <v>1064</v>
      </c>
      <c r="R40" s="574">
        <v>230</v>
      </c>
      <c r="S40" s="574">
        <v>0</v>
      </c>
      <c r="T40" s="575">
        <v>280</v>
      </c>
      <c r="U40" s="512">
        <v>136</v>
      </c>
      <c r="V40" s="513">
        <v>18</v>
      </c>
      <c r="W40" s="513">
        <v>0</v>
      </c>
      <c r="X40" s="513">
        <v>0</v>
      </c>
      <c r="Y40" s="514">
        <v>118</v>
      </c>
    </row>
    <row r="41" spans="2:25" ht="15" thickBot="1" x14ac:dyDescent="0.25">
      <c r="B41" s="550" t="s">
        <v>421</v>
      </c>
      <c r="C41" s="509" t="s">
        <v>293</v>
      </c>
      <c r="D41" s="510" t="s">
        <v>409</v>
      </c>
      <c r="E41" s="511" t="s">
        <v>420</v>
      </c>
      <c r="F41" s="512">
        <f t="shared" si="0"/>
        <v>287</v>
      </c>
      <c r="G41" s="513">
        <v>0</v>
      </c>
      <c r="H41" s="513">
        <v>0</v>
      </c>
      <c r="I41" s="513">
        <v>0</v>
      </c>
      <c r="J41" s="513">
        <v>287</v>
      </c>
      <c r="K41" s="512">
        <f t="shared" si="1"/>
        <v>287</v>
      </c>
      <c r="L41" s="513">
        <v>0</v>
      </c>
      <c r="M41" s="513">
        <v>0</v>
      </c>
      <c r="N41" s="513">
        <v>0</v>
      </c>
      <c r="O41" s="513">
        <v>287</v>
      </c>
      <c r="P41" s="573">
        <f t="shared" si="2"/>
        <v>163</v>
      </c>
      <c r="Q41" s="574">
        <v>0</v>
      </c>
      <c r="R41" s="574">
        <v>0</v>
      </c>
      <c r="S41" s="574">
        <v>0</v>
      </c>
      <c r="T41" s="575">
        <v>163</v>
      </c>
      <c r="U41" s="512">
        <v>-124</v>
      </c>
      <c r="V41" s="513">
        <v>0</v>
      </c>
      <c r="W41" s="513">
        <v>0</v>
      </c>
      <c r="X41" s="513">
        <v>0</v>
      </c>
      <c r="Y41" s="514">
        <v>-124</v>
      </c>
    </row>
    <row r="42" spans="2:25" ht="15.75" thickBot="1" x14ac:dyDescent="0.25">
      <c r="B42" s="551" t="s">
        <v>421</v>
      </c>
      <c r="C42" s="516"/>
      <c r="D42" s="517" t="s">
        <v>409</v>
      </c>
      <c r="E42" s="518" t="s">
        <v>420</v>
      </c>
      <c r="F42" s="519">
        <f t="shared" si="0"/>
        <v>5167</v>
      </c>
      <c r="G42" s="520">
        <f>G39+G40+G41</f>
        <v>3140</v>
      </c>
      <c r="H42" s="520">
        <f>H39+H40+H41</f>
        <v>230</v>
      </c>
      <c r="I42" s="520">
        <f>I39+I40+I41</f>
        <v>0</v>
      </c>
      <c r="J42" s="520">
        <f>J39+J40+J41</f>
        <v>1797</v>
      </c>
      <c r="K42" s="519">
        <f t="shared" si="1"/>
        <v>5167</v>
      </c>
      <c r="L42" s="520">
        <f>L39+L40+L41</f>
        <v>3140</v>
      </c>
      <c r="M42" s="520">
        <f>M39+M40+M41</f>
        <v>230</v>
      </c>
      <c r="N42" s="520">
        <f>N39+N40+N41</f>
        <v>0</v>
      </c>
      <c r="O42" s="520">
        <f>O39+O40+O41</f>
        <v>1797</v>
      </c>
      <c r="P42" s="576">
        <f t="shared" si="2"/>
        <v>5185</v>
      </c>
      <c r="Q42" s="585">
        <f>Q39+Q40+Q41</f>
        <v>3125</v>
      </c>
      <c r="R42" s="585">
        <f>R39+R40+R41</f>
        <v>230</v>
      </c>
      <c r="S42" s="585">
        <f>S39+S40+S41</f>
        <v>0</v>
      </c>
      <c r="T42" s="586">
        <f>T39+T40+T41</f>
        <v>1830</v>
      </c>
      <c r="U42" s="519">
        <v>33</v>
      </c>
      <c r="V42" s="520">
        <v>0</v>
      </c>
      <c r="W42" s="520">
        <v>0</v>
      </c>
      <c r="X42" s="520">
        <v>0</v>
      </c>
      <c r="Y42" s="521">
        <v>33</v>
      </c>
    </row>
    <row r="43" spans="2:25" ht="15" thickBot="1" x14ac:dyDescent="0.25">
      <c r="B43" s="550" t="s">
        <v>419</v>
      </c>
      <c r="C43" s="509" t="s">
        <v>294</v>
      </c>
      <c r="D43" s="510" t="s">
        <v>409</v>
      </c>
      <c r="E43" s="511" t="s">
        <v>418</v>
      </c>
      <c r="F43" s="512">
        <f t="shared" si="0"/>
        <v>3605</v>
      </c>
      <c r="G43" s="513">
        <v>2407</v>
      </c>
      <c r="H43" s="513">
        <v>252</v>
      </c>
      <c r="I43" s="513">
        <v>0</v>
      </c>
      <c r="J43" s="513">
        <v>946</v>
      </c>
      <c r="K43" s="512">
        <f t="shared" si="1"/>
        <v>3605</v>
      </c>
      <c r="L43" s="513">
        <v>2407</v>
      </c>
      <c r="M43" s="513">
        <v>252</v>
      </c>
      <c r="N43" s="513">
        <v>0</v>
      </c>
      <c r="O43" s="513">
        <v>946</v>
      </c>
      <c r="P43" s="573">
        <f t="shared" si="2"/>
        <v>3604</v>
      </c>
      <c r="Q43" s="574">
        <v>2394</v>
      </c>
      <c r="R43" s="574">
        <v>250</v>
      </c>
      <c r="S43" s="574">
        <v>0</v>
      </c>
      <c r="T43" s="575">
        <v>960</v>
      </c>
      <c r="U43" s="512">
        <v>12</v>
      </c>
      <c r="V43" s="513">
        <v>0</v>
      </c>
      <c r="W43" s="513">
        <v>-2</v>
      </c>
      <c r="X43" s="513">
        <v>0</v>
      </c>
      <c r="Y43" s="514">
        <v>14</v>
      </c>
    </row>
    <row r="44" spans="2:25" ht="15" thickBot="1" x14ac:dyDescent="0.25">
      <c r="B44" s="550" t="s">
        <v>419</v>
      </c>
      <c r="C44" s="509" t="s">
        <v>267</v>
      </c>
      <c r="D44" s="510" t="s">
        <v>409</v>
      </c>
      <c r="E44" s="511" t="s">
        <v>418</v>
      </c>
      <c r="F44" s="512">
        <f t="shared" si="0"/>
        <v>306</v>
      </c>
      <c r="G44" s="513">
        <v>235</v>
      </c>
      <c r="H44" s="513">
        <v>0</v>
      </c>
      <c r="I44" s="513">
        <v>0</v>
      </c>
      <c r="J44" s="513">
        <v>71</v>
      </c>
      <c r="K44" s="512">
        <f t="shared" si="1"/>
        <v>306</v>
      </c>
      <c r="L44" s="513">
        <v>235</v>
      </c>
      <c r="M44" s="513">
        <v>0</v>
      </c>
      <c r="N44" s="513">
        <v>0</v>
      </c>
      <c r="O44" s="513">
        <v>71</v>
      </c>
      <c r="P44" s="573">
        <f t="shared" si="2"/>
        <v>315</v>
      </c>
      <c r="Q44" s="574">
        <v>235</v>
      </c>
      <c r="R44" s="574">
        <v>0</v>
      </c>
      <c r="S44" s="574">
        <v>0</v>
      </c>
      <c r="T44" s="575">
        <v>80</v>
      </c>
      <c r="U44" s="512">
        <v>9</v>
      </c>
      <c r="V44" s="513">
        <v>0</v>
      </c>
      <c r="W44" s="513">
        <v>0</v>
      </c>
      <c r="X44" s="513">
        <v>0</v>
      </c>
      <c r="Y44" s="514">
        <v>9</v>
      </c>
    </row>
    <row r="45" spans="2:25" ht="15" thickBot="1" x14ac:dyDescent="0.25">
      <c r="B45" s="550" t="s">
        <v>419</v>
      </c>
      <c r="C45" s="509" t="s">
        <v>293</v>
      </c>
      <c r="D45" s="510" t="s">
        <v>409</v>
      </c>
      <c r="E45" s="511" t="s">
        <v>418</v>
      </c>
      <c r="F45" s="512">
        <f t="shared" si="0"/>
        <v>241</v>
      </c>
      <c r="G45" s="513">
        <v>158</v>
      </c>
      <c r="H45" s="513">
        <v>0</v>
      </c>
      <c r="I45" s="513">
        <v>0</v>
      </c>
      <c r="J45" s="513">
        <v>83</v>
      </c>
      <c r="K45" s="512">
        <f t="shared" si="1"/>
        <v>241</v>
      </c>
      <c r="L45" s="513">
        <v>158</v>
      </c>
      <c r="M45" s="513">
        <v>0</v>
      </c>
      <c r="N45" s="513">
        <v>0</v>
      </c>
      <c r="O45" s="513">
        <v>83</v>
      </c>
      <c r="P45" s="573">
        <f t="shared" si="2"/>
        <v>243</v>
      </c>
      <c r="Q45" s="574">
        <v>158</v>
      </c>
      <c r="R45" s="574">
        <v>0</v>
      </c>
      <c r="S45" s="574">
        <v>0</v>
      </c>
      <c r="T45" s="575">
        <v>85</v>
      </c>
      <c r="U45" s="512">
        <v>2</v>
      </c>
      <c r="V45" s="513">
        <v>0</v>
      </c>
      <c r="W45" s="513">
        <v>0</v>
      </c>
      <c r="X45" s="513">
        <v>0</v>
      </c>
      <c r="Y45" s="514">
        <v>2</v>
      </c>
    </row>
    <row r="46" spans="2:25" ht="15.75" thickBot="1" x14ac:dyDescent="0.25">
      <c r="B46" s="551" t="s">
        <v>419</v>
      </c>
      <c r="C46" s="516"/>
      <c r="D46" s="517" t="s">
        <v>409</v>
      </c>
      <c r="E46" s="518" t="s">
        <v>418</v>
      </c>
      <c r="F46" s="519">
        <f t="shared" si="0"/>
        <v>4152</v>
      </c>
      <c r="G46" s="520">
        <f>G43+G44+G45</f>
        <v>2800</v>
      </c>
      <c r="H46" s="520">
        <f>H43+H44+H45</f>
        <v>252</v>
      </c>
      <c r="I46" s="520">
        <f>I43+I44+I45</f>
        <v>0</v>
      </c>
      <c r="J46" s="520">
        <f>J43+J44+J45</f>
        <v>1100</v>
      </c>
      <c r="K46" s="519">
        <f t="shared" si="1"/>
        <v>4152</v>
      </c>
      <c r="L46" s="520">
        <f>L43+L44+L45</f>
        <v>2800</v>
      </c>
      <c r="M46" s="520">
        <f>M43+M44+M45</f>
        <v>252</v>
      </c>
      <c r="N46" s="520">
        <f>N43+N44+N45</f>
        <v>0</v>
      </c>
      <c r="O46" s="520">
        <f>O43+O44+O45</f>
        <v>1100</v>
      </c>
      <c r="P46" s="576">
        <f t="shared" si="2"/>
        <v>4162</v>
      </c>
      <c r="Q46" s="585">
        <f>Q43+Q44+Q45</f>
        <v>2787</v>
      </c>
      <c r="R46" s="585">
        <f>R43+R44+R45</f>
        <v>250</v>
      </c>
      <c r="S46" s="585">
        <f>S43+S44+S45</f>
        <v>0</v>
      </c>
      <c r="T46" s="586">
        <f>T43+T44+T45</f>
        <v>1125</v>
      </c>
      <c r="U46" s="519">
        <v>23</v>
      </c>
      <c r="V46" s="520">
        <v>0</v>
      </c>
      <c r="W46" s="520">
        <v>-2</v>
      </c>
      <c r="X46" s="520">
        <v>0</v>
      </c>
      <c r="Y46" s="521">
        <v>25</v>
      </c>
    </row>
    <row r="47" spans="2:25" ht="15" thickBot="1" x14ac:dyDescent="0.25">
      <c r="B47" s="550" t="s">
        <v>417</v>
      </c>
      <c r="C47" s="509" t="s">
        <v>280</v>
      </c>
      <c r="D47" s="510" t="s">
        <v>409</v>
      </c>
      <c r="E47" s="511" t="s">
        <v>416</v>
      </c>
      <c r="F47" s="512">
        <f t="shared" si="0"/>
        <v>223</v>
      </c>
      <c r="G47" s="513">
        <v>151</v>
      </c>
      <c r="H47" s="513">
        <v>0</v>
      </c>
      <c r="I47" s="513">
        <v>0</v>
      </c>
      <c r="J47" s="513">
        <v>72</v>
      </c>
      <c r="K47" s="512">
        <f t="shared" si="1"/>
        <v>223</v>
      </c>
      <c r="L47" s="513">
        <v>151</v>
      </c>
      <c r="M47" s="513">
        <v>0</v>
      </c>
      <c r="N47" s="513">
        <v>0</v>
      </c>
      <c r="O47" s="513">
        <v>72</v>
      </c>
      <c r="P47" s="573">
        <f t="shared" si="2"/>
        <v>190</v>
      </c>
      <c r="Q47" s="574">
        <v>151</v>
      </c>
      <c r="R47" s="574">
        <v>0</v>
      </c>
      <c r="S47" s="574">
        <v>0</v>
      </c>
      <c r="T47" s="575">
        <v>39</v>
      </c>
      <c r="U47" s="512">
        <v>-33</v>
      </c>
      <c r="V47" s="513">
        <v>0</v>
      </c>
      <c r="W47" s="513">
        <v>0</v>
      </c>
      <c r="X47" s="513">
        <v>0</v>
      </c>
      <c r="Y47" s="514">
        <v>-33</v>
      </c>
    </row>
    <row r="48" spans="2:25" ht="15.75" thickBot="1" x14ac:dyDescent="0.25">
      <c r="B48" s="551" t="s">
        <v>417</v>
      </c>
      <c r="C48" s="516"/>
      <c r="D48" s="517" t="s">
        <v>409</v>
      </c>
      <c r="E48" s="518" t="s">
        <v>416</v>
      </c>
      <c r="F48" s="519">
        <f t="shared" si="0"/>
        <v>223</v>
      </c>
      <c r="G48" s="520">
        <f>G47</f>
        <v>151</v>
      </c>
      <c r="H48" s="520">
        <f>H47</f>
        <v>0</v>
      </c>
      <c r="I48" s="520">
        <f>I47</f>
        <v>0</v>
      </c>
      <c r="J48" s="520">
        <f>J47</f>
        <v>72</v>
      </c>
      <c r="K48" s="519">
        <f t="shared" si="1"/>
        <v>223</v>
      </c>
      <c r="L48" s="520">
        <f>L47</f>
        <v>151</v>
      </c>
      <c r="M48" s="520">
        <f>M47</f>
        <v>0</v>
      </c>
      <c r="N48" s="520">
        <f>N47</f>
        <v>0</v>
      </c>
      <c r="O48" s="520">
        <f>O47</f>
        <v>72</v>
      </c>
      <c r="P48" s="576">
        <f t="shared" si="2"/>
        <v>190</v>
      </c>
      <c r="Q48" s="585">
        <f>Q47</f>
        <v>151</v>
      </c>
      <c r="R48" s="585">
        <f>R47</f>
        <v>0</v>
      </c>
      <c r="S48" s="585">
        <f>S47</f>
        <v>0</v>
      </c>
      <c r="T48" s="586">
        <f>T47</f>
        <v>39</v>
      </c>
      <c r="U48" s="519">
        <v>-33</v>
      </c>
      <c r="V48" s="520">
        <v>0</v>
      </c>
      <c r="W48" s="520">
        <v>0</v>
      </c>
      <c r="X48" s="520">
        <v>0</v>
      </c>
      <c r="Y48" s="521">
        <v>-33</v>
      </c>
    </row>
    <row r="49" spans="2:25" ht="15" thickBot="1" x14ac:dyDescent="0.25">
      <c r="B49" s="550" t="s">
        <v>415</v>
      </c>
      <c r="C49" s="509" t="s">
        <v>280</v>
      </c>
      <c r="D49" s="510" t="s">
        <v>409</v>
      </c>
      <c r="E49" s="511" t="s">
        <v>414</v>
      </c>
      <c r="F49" s="512">
        <f t="shared" si="0"/>
        <v>140</v>
      </c>
      <c r="G49" s="513">
        <v>99</v>
      </c>
      <c r="H49" s="513">
        <v>0</v>
      </c>
      <c r="I49" s="513">
        <v>0</v>
      </c>
      <c r="J49" s="513">
        <v>41</v>
      </c>
      <c r="K49" s="512">
        <f t="shared" si="1"/>
        <v>140</v>
      </c>
      <c r="L49" s="513">
        <v>99</v>
      </c>
      <c r="M49" s="513">
        <v>0</v>
      </c>
      <c r="N49" s="513">
        <v>0</v>
      </c>
      <c r="O49" s="513">
        <v>41</v>
      </c>
      <c r="P49" s="573">
        <f t="shared" si="2"/>
        <v>140</v>
      </c>
      <c r="Q49" s="574">
        <v>99</v>
      </c>
      <c r="R49" s="574">
        <v>0</v>
      </c>
      <c r="S49" s="574">
        <v>0</v>
      </c>
      <c r="T49" s="575">
        <v>41</v>
      </c>
      <c r="U49" s="512">
        <v>0</v>
      </c>
      <c r="V49" s="513">
        <v>0</v>
      </c>
      <c r="W49" s="513">
        <v>0</v>
      </c>
      <c r="X49" s="513">
        <v>0</v>
      </c>
      <c r="Y49" s="514">
        <v>0</v>
      </c>
    </row>
    <row r="50" spans="2:25" ht="15.75" thickBot="1" x14ac:dyDescent="0.25">
      <c r="B50" s="551" t="s">
        <v>415</v>
      </c>
      <c r="C50" s="516"/>
      <c r="D50" s="517" t="s">
        <v>409</v>
      </c>
      <c r="E50" s="518" t="s">
        <v>414</v>
      </c>
      <c r="F50" s="519">
        <f t="shared" si="0"/>
        <v>140</v>
      </c>
      <c r="G50" s="520">
        <f>G49</f>
        <v>99</v>
      </c>
      <c r="H50" s="520">
        <f>H49</f>
        <v>0</v>
      </c>
      <c r="I50" s="520">
        <f>I49</f>
        <v>0</v>
      </c>
      <c r="J50" s="520">
        <f>J49</f>
        <v>41</v>
      </c>
      <c r="K50" s="519">
        <f t="shared" si="1"/>
        <v>140</v>
      </c>
      <c r="L50" s="520">
        <f>L49</f>
        <v>99</v>
      </c>
      <c r="M50" s="520">
        <f>M49</f>
        <v>0</v>
      </c>
      <c r="N50" s="520">
        <f>N49</f>
        <v>0</v>
      </c>
      <c r="O50" s="520">
        <f>O49</f>
        <v>41</v>
      </c>
      <c r="P50" s="576">
        <f t="shared" si="2"/>
        <v>140</v>
      </c>
      <c r="Q50" s="585">
        <f>Q49</f>
        <v>99</v>
      </c>
      <c r="R50" s="585">
        <f>R49</f>
        <v>0</v>
      </c>
      <c r="S50" s="585">
        <f>S49</f>
        <v>0</v>
      </c>
      <c r="T50" s="586">
        <f>T49</f>
        <v>41</v>
      </c>
      <c r="U50" s="519">
        <v>0</v>
      </c>
      <c r="V50" s="520">
        <v>0</v>
      </c>
      <c r="W50" s="520">
        <v>0</v>
      </c>
      <c r="X50" s="520">
        <v>0</v>
      </c>
      <c r="Y50" s="521">
        <v>0</v>
      </c>
    </row>
    <row r="51" spans="2:25" ht="15" thickBot="1" x14ac:dyDescent="0.25">
      <c r="B51" s="550" t="s">
        <v>413</v>
      </c>
      <c r="C51" s="509" t="s">
        <v>270</v>
      </c>
      <c r="D51" s="510" t="s">
        <v>409</v>
      </c>
      <c r="E51" s="511" t="s">
        <v>412</v>
      </c>
      <c r="F51" s="512">
        <f t="shared" si="0"/>
        <v>1740</v>
      </c>
      <c r="G51" s="513">
        <v>1560</v>
      </c>
      <c r="H51" s="513">
        <v>0</v>
      </c>
      <c r="I51" s="513">
        <v>0</v>
      </c>
      <c r="J51" s="513">
        <v>180</v>
      </c>
      <c r="K51" s="512">
        <f t="shared" si="1"/>
        <v>1740</v>
      </c>
      <c r="L51" s="513">
        <v>1560</v>
      </c>
      <c r="M51" s="513">
        <v>0</v>
      </c>
      <c r="N51" s="513">
        <v>0</v>
      </c>
      <c r="O51" s="513">
        <v>180</v>
      </c>
      <c r="P51" s="573">
        <f t="shared" si="2"/>
        <v>1655</v>
      </c>
      <c r="Q51" s="574">
        <v>1553</v>
      </c>
      <c r="R51" s="574">
        <v>0</v>
      </c>
      <c r="S51" s="574">
        <v>0</v>
      </c>
      <c r="T51" s="575">
        <v>102</v>
      </c>
      <c r="U51" s="512">
        <v>-78</v>
      </c>
      <c r="V51" s="513">
        <v>0</v>
      </c>
      <c r="W51" s="513">
        <v>0</v>
      </c>
      <c r="X51" s="513">
        <v>0</v>
      </c>
      <c r="Y51" s="514">
        <v>-78</v>
      </c>
    </row>
    <row r="52" spans="2:25" ht="15.75" thickBot="1" x14ac:dyDescent="0.25">
      <c r="B52" s="551" t="s">
        <v>413</v>
      </c>
      <c r="C52" s="516"/>
      <c r="D52" s="517" t="s">
        <v>409</v>
      </c>
      <c r="E52" s="518" t="s">
        <v>412</v>
      </c>
      <c r="F52" s="519">
        <f t="shared" si="0"/>
        <v>1740</v>
      </c>
      <c r="G52" s="520">
        <f>G51</f>
        <v>1560</v>
      </c>
      <c r="H52" s="520">
        <f>H51</f>
        <v>0</v>
      </c>
      <c r="I52" s="520">
        <f>I51</f>
        <v>0</v>
      </c>
      <c r="J52" s="520">
        <f>J51</f>
        <v>180</v>
      </c>
      <c r="K52" s="519">
        <f t="shared" si="1"/>
        <v>1740</v>
      </c>
      <c r="L52" s="520">
        <f>L51</f>
        <v>1560</v>
      </c>
      <c r="M52" s="520">
        <f>M51</f>
        <v>0</v>
      </c>
      <c r="N52" s="520">
        <f>N51</f>
        <v>0</v>
      </c>
      <c r="O52" s="520">
        <f>O51</f>
        <v>180</v>
      </c>
      <c r="P52" s="576">
        <f t="shared" si="2"/>
        <v>1655</v>
      </c>
      <c r="Q52" s="585">
        <f>Q51</f>
        <v>1553</v>
      </c>
      <c r="R52" s="585">
        <f>R51</f>
        <v>0</v>
      </c>
      <c r="S52" s="585">
        <f>S51</f>
        <v>0</v>
      </c>
      <c r="T52" s="586">
        <f>T51</f>
        <v>102</v>
      </c>
      <c r="U52" s="519">
        <v>-78</v>
      </c>
      <c r="V52" s="520">
        <v>0</v>
      </c>
      <c r="W52" s="520">
        <v>0</v>
      </c>
      <c r="X52" s="520">
        <v>0</v>
      </c>
      <c r="Y52" s="521">
        <v>-78</v>
      </c>
    </row>
    <row r="53" spans="2:25" ht="15" thickBot="1" x14ac:dyDescent="0.25">
      <c r="B53" s="550" t="s">
        <v>410</v>
      </c>
      <c r="C53" s="509" t="s">
        <v>270</v>
      </c>
      <c r="D53" s="510" t="s">
        <v>409</v>
      </c>
      <c r="E53" s="511" t="s">
        <v>411</v>
      </c>
      <c r="F53" s="512">
        <f t="shared" si="0"/>
        <v>1929</v>
      </c>
      <c r="G53" s="513">
        <v>1929</v>
      </c>
      <c r="H53" s="513">
        <v>0</v>
      </c>
      <c r="I53" s="513">
        <v>0</v>
      </c>
      <c r="J53" s="513">
        <v>0</v>
      </c>
      <c r="K53" s="512">
        <f t="shared" si="1"/>
        <v>1929</v>
      </c>
      <c r="L53" s="513">
        <v>1929</v>
      </c>
      <c r="M53" s="513">
        <v>0</v>
      </c>
      <c r="N53" s="513">
        <v>0</v>
      </c>
      <c r="O53" s="513">
        <v>0</v>
      </c>
      <c r="P53" s="573">
        <f t="shared" si="2"/>
        <v>1920</v>
      </c>
      <c r="Q53" s="574">
        <v>1920</v>
      </c>
      <c r="R53" s="574">
        <v>0</v>
      </c>
      <c r="S53" s="574">
        <v>0</v>
      </c>
      <c r="T53" s="575">
        <v>0</v>
      </c>
      <c r="U53" s="512">
        <v>0</v>
      </c>
      <c r="V53" s="513">
        <v>0</v>
      </c>
      <c r="W53" s="513">
        <v>0</v>
      </c>
      <c r="X53" s="513">
        <v>0</v>
      </c>
      <c r="Y53" s="514">
        <v>0</v>
      </c>
    </row>
    <row r="54" spans="2:25" ht="15.75" thickBot="1" x14ac:dyDescent="0.25">
      <c r="B54" s="551" t="s">
        <v>410</v>
      </c>
      <c r="C54" s="516"/>
      <c r="D54" s="517" t="s">
        <v>409</v>
      </c>
      <c r="E54" s="518" t="s">
        <v>408</v>
      </c>
      <c r="F54" s="519">
        <f t="shared" si="0"/>
        <v>1929</v>
      </c>
      <c r="G54" s="520">
        <f>G53</f>
        <v>1929</v>
      </c>
      <c r="H54" s="520">
        <f>H53</f>
        <v>0</v>
      </c>
      <c r="I54" s="520">
        <f>I53</f>
        <v>0</v>
      </c>
      <c r="J54" s="520">
        <f>J53</f>
        <v>0</v>
      </c>
      <c r="K54" s="519">
        <f t="shared" si="1"/>
        <v>1929</v>
      </c>
      <c r="L54" s="520">
        <f>L53</f>
        <v>1929</v>
      </c>
      <c r="M54" s="520">
        <f>M53</f>
        <v>0</v>
      </c>
      <c r="N54" s="520">
        <f>N53</f>
        <v>0</v>
      </c>
      <c r="O54" s="520">
        <f>O53</f>
        <v>0</v>
      </c>
      <c r="P54" s="576">
        <f t="shared" si="2"/>
        <v>1920</v>
      </c>
      <c r="Q54" s="577">
        <f>Q53</f>
        <v>1920</v>
      </c>
      <c r="R54" s="577">
        <f>R53</f>
        <v>0</v>
      </c>
      <c r="S54" s="577">
        <f>S53</f>
        <v>0</v>
      </c>
      <c r="T54" s="578">
        <f>T53</f>
        <v>0</v>
      </c>
      <c r="U54" s="519">
        <v>0</v>
      </c>
      <c r="V54" s="520">
        <v>0</v>
      </c>
      <c r="W54" s="520">
        <v>0</v>
      </c>
      <c r="X54" s="520">
        <v>0</v>
      </c>
      <c r="Y54" s="521">
        <v>0</v>
      </c>
    </row>
    <row r="55" spans="2:25" ht="15.75" thickBot="1" x14ac:dyDescent="0.25">
      <c r="B55" s="677" t="s">
        <v>568</v>
      </c>
      <c r="C55" s="678"/>
      <c r="D55" s="543"/>
      <c r="E55" s="544" t="s">
        <v>407</v>
      </c>
      <c r="F55" s="545">
        <f t="shared" ref="F55:T55" si="3">F15+F18+F21+F24+F26+F31+F34+F38+F42+F46+F48+F50+F52+F54</f>
        <v>34317</v>
      </c>
      <c r="G55" s="546">
        <f t="shared" si="3"/>
        <v>25104</v>
      </c>
      <c r="H55" s="546">
        <f t="shared" si="3"/>
        <v>532</v>
      </c>
      <c r="I55" s="546">
        <f t="shared" si="3"/>
        <v>0</v>
      </c>
      <c r="J55" s="547">
        <f t="shared" si="3"/>
        <v>8681</v>
      </c>
      <c r="K55" s="545">
        <f t="shared" si="3"/>
        <v>34609</v>
      </c>
      <c r="L55" s="546">
        <f t="shared" si="3"/>
        <v>25396</v>
      </c>
      <c r="M55" s="546">
        <f t="shared" si="3"/>
        <v>532</v>
      </c>
      <c r="N55" s="546">
        <f t="shared" si="3"/>
        <v>0</v>
      </c>
      <c r="O55" s="547">
        <f t="shared" si="3"/>
        <v>8681</v>
      </c>
      <c r="P55" s="591">
        <f t="shared" si="3"/>
        <v>34663</v>
      </c>
      <c r="Q55" s="595">
        <f t="shared" si="3"/>
        <v>25363</v>
      </c>
      <c r="R55" s="595">
        <f t="shared" si="3"/>
        <v>530</v>
      </c>
      <c r="S55" s="595">
        <f t="shared" si="3"/>
        <v>0</v>
      </c>
      <c r="T55" s="596">
        <f t="shared" si="3"/>
        <v>8770</v>
      </c>
      <c r="U55" s="545">
        <v>1352</v>
      </c>
      <c r="V55" s="548">
        <v>1146</v>
      </c>
      <c r="W55" s="548">
        <v>-2</v>
      </c>
      <c r="X55" s="548">
        <v>0</v>
      </c>
      <c r="Y55" s="549">
        <v>208</v>
      </c>
    </row>
  </sheetData>
  <sheetProtection selectLockedCells="1"/>
  <mergeCells count="10">
    <mergeCell ref="B55:C55"/>
    <mergeCell ref="F9:J9"/>
    <mergeCell ref="K9:O9"/>
    <mergeCell ref="P9:T9"/>
    <mergeCell ref="U9:Y9"/>
    <mergeCell ref="B10:C10"/>
    <mergeCell ref="G13:J13"/>
    <mergeCell ref="L13:O13"/>
    <mergeCell ref="Q13:T13"/>
    <mergeCell ref="V13:Y13"/>
  </mergeCells>
  <pageMargins left="0.70866141732283472" right="0.70866141732283472" top="0.78740157480314965" bottom="0.78740157480314965" header="0.31496062992125984" footer="0.31496062992125984"/>
  <pageSetup paperSize="9" scale="57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A103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2.7109375" customWidth="1"/>
    <col min="2" max="2" width="14.7109375" customWidth="1"/>
    <col min="3" max="3" width="4.7109375" customWidth="1"/>
    <col min="4" max="4" width="10.7109375" hidden="1" customWidth="1"/>
    <col min="5" max="5" width="48.140625" customWidth="1"/>
    <col min="6" max="6" width="12.7109375" style="1" customWidth="1"/>
    <col min="7" max="10" width="9.7109375" style="1" customWidth="1"/>
    <col min="11" max="11" width="12.7109375" style="1" customWidth="1"/>
    <col min="12" max="15" width="9.7109375" style="1" customWidth="1"/>
    <col min="16" max="16" width="12.7109375" style="619" customWidth="1"/>
    <col min="17" max="20" width="9.7109375" style="619" customWidth="1"/>
    <col min="21" max="21" width="12.7109375" style="1" hidden="1" customWidth="1"/>
    <col min="22" max="25" width="9.7109375" style="1" hidden="1" customWidth="1"/>
    <col min="26" max="27" width="9.140625" style="1"/>
  </cols>
  <sheetData>
    <row r="2" spans="2:25" ht="21.75" x14ac:dyDescent="0.3">
      <c r="B2" s="2" t="s">
        <v>191</v>
      </c>
      <c r="C2" s="3"/>
      <c r="D2" s="3"/>
      <c r="E2" s="3"/>
      <c r="F2" s="4"/>
      <c r="G2" s="4"/>
      <c r="H2" s="4"/>
      <c r="I2" s="4"/>
      <c r="J2" s="4"/>
      <c r="K2" s="5"/>
      <c r="L2" s="5"/>
      <c r="M2" s="5"/>
      <c r="P2" s="598"/>
      <c r="Q2" s="598"/>
      <c r="R2" s="598"/>
      <c r="S2" s="598"/>
      <c r="T2" s="598" t="s">
        <v>260</v>
      </c>
      <c r="U2" s="5"/>
      <c r="V2" s="5"/>
      <c r="W2" s="6" t="s">
        <v>492</v>
      </c>
    </row>
    <row r="3" spans="2:25" ht="15.75" x14ac:dyDescent="0.25">
      <c r="B3" s="7" t="s">
        <v>2</v>
      </c>
      <c r="C3" s="7" t="s">
        <v>373</v>
      </c>
      <c r="D3" s="8"/>
      <c r="E3" s="9"/>
      <c r="F3" s="10"/>
      <c r="G3" s="10"/>
      <c r="H3" s="10"/>
      <c r="I3" s="10"/>
      <c r="J3" s="10"/>
      <c r="K3" s="11"/>
      <c r="L3" s="11"/>
      <c r="M3" s="11"/>
      <c r="N3" s="11"/>
      <c r="O3" s="11"/>
      <c r="P3" s="599"/>
      <c r="Q3" s="599"/>
      <c r="R3" s="599"/>
      <c r="S3" s="599"/>
      <c r="T3" s="599"/>
      <c r="U3" s="11"/>
      <c r="V3" s="11"/>
      <c r="W3" s="11"/>
      <c r="X3" s="11"/>
      <c r="Y3" s="11"/>
    </row>
    <row r="4" spans="2:25" ht="15.75" x14ac:dyDescent="0.25">
      <c r="B4" s="8"/>
      <c r="C4" s="7" t="s">
        <v>4</v>
      </c>
      <c r="D4" s="8"/>
      <c r="E4" s="9"/>
      <c r="F4" s="10"/>
      <c r="G4" s="10"/>
      <c r="H4" s="10"/>
      <c r="I4" s="10"/>
      <c r="J4" s="10"/>
      <c r="K4" s="11"/>
      <c r="L4" s="11"/>
      <c r="M4" s="11"/>
      <c r="N4" s="11"/>
      <c r="O4" s="11"/>
      <c r="P4" s="599"/>
      <c r="Q4" s="599"/>
      <c r="R4" s="599"/>
      <c r="S4" s="599"/>
      <c r="T4" s="599"/>
      <c r="U4" s="11"/>
      <c r="V4" s="11"/>
      <c r="W4" s="11"/>
      <c r="X4" s="11"/>
      <c r="Y4" s="11"/>
    </row>
    <row r="6" spans="2:25" ht="18" x14ac:dyDescent="0.25">
      <c r="B6" s="319" t="s">
        <v>491</v>
      </c>
      <c r="C6" s="12"/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600"/>
      <c r="Q6" s="600"/>
      <c r="R6" s="600"/>
      <c r="S6" s="600"/>
      <c r="T6" s="600"/>
      <c r="U6" s="13"/>
      <c r="V6" s="13"/>
      <c r="W6" s="13"/>
      <c r="X6" s="13"/>
      <c r="Y6" s="13"/>
    </row>
    <row r="8" spans="2:25" ht="13.5" thickBot="1" x14ac:dyDescent="0.25">
      <c r="B8" s="318"/>
      <c r="C8" s="318"/>
      <c r="D8" s="318"/>
      <c r="E8" s="318"/>
      <c r="F8" s="317"/>
      <c r="G8" s="317"/>
      <c r="H8" s="317"/>
      <c r="I8" s="317"/>
      <c r="J8" s="317"/>
      <c r="K8" s="317"/>
      <c r="L8" s="317"/>
      <c r="M8" s="317"/>
      <c r="N8" s="317"/>
      <c r="P8" s="601"/>
      <c r="Q8" s="601"/>
      <c r="R8" s="601"/>
      <c r="S8" s="601"/>
      <c r="T8" s="601" t="s">
        <v>5</v>
      </c>
      <c r="U8" s="317"/>
      <c r="V8" s="317"/>
      <c r="W8" s="317"/>
      <c r="X8" s="317"/>
    </row>
    <row r="9" spans="2:25" x14ac:dyDescent="0.2">
      <c r="B9" s="17"/>
      <c r="C9" s="16"/>
      <c r="D9" s="17"/>
      <c r="E9" s="17"/>
      <c r="F9" s="695" t="s">
        <v>6</v>
      </c>
      <c r="G9" s="696"/>
      <c r="H9" s="696"/>
      <c r="I9" s="696"/>
      <c r="J9" s="697"/>
      <c r="K9" s="695" t="s">
        <v>81</v>
      </c>
      <c r="L9" s="696"/>
      <c r="M9" s="696"/>
      <c r="N9" s="696"/>
      <c r="O9" s="696"/>
      <c r="P9" s="698" t="s">
        <v>7</v>
      </c>
      <c r="Q9" s="699"/>
      <c r="R9" s="699"/>
      <c r="S9" s="699"/>
      <c r="T9" s="700"/>
      <c r="U9" s="695" t="s">
        <v>8</v>
      </c>
      <c r="V9" s="696"/>
      <c r="W9" s="696"/>
      <c r="X9" s="696"/>
      <c r="Y9" s="697"/>
    </row>
    <row r="10" spans="2:25" ht="18" customHeight="1" x14ac:dyDescent="0.2">
      <c r="B10" s="701" t="s">
        <v>9</v>
      </c>
      <c r="C10" s="702"/>
      <c r="D10" s="18" t="s">
        <v>10</v>
      </c>
      <c r="E10" s="19" t="s">
        <v>11</v>
      </c>
      <c r="F10" s="20"/>
      <c r="G10" s="21" t="s">
        <v>12</v>
      </c>
      <c r="H10" s="20"/>
      <c r="I10" s="20"/>
      <c r="J10" s="20"/>
      <c r="K10" s="22"/>
      <c r="L10" s="21" t="s">
        <v>12</v>
      </c>
      <c r="M10" s="20"/>
      <c r="N10" s="20"/>
      <c r="O10" s="20"/>
      <c r="P10" s="602"/>
      <c r="Q10" s="603" t="s">
        <v>12</v>
      </c>
      <c r="R10" s="604"/>
      <c r="S10" s="604"/>
      <c r="T10" s="605"/>
      <c r="U10" s="22"/>
      <c r="V10" s="21" t="s">
        <v>12</v>
      </c>
      <c r="W10" s="20"/>
      <c r="X10" s="20"/>
      <c r="Y10" s="23"/>
    </row>
    <row r="11" spans="2:25" ht="48" customHeight="1" x14ac:dyDescent="0.2">
      <c r="B11" s="25"/>
      <c r="C11" s="24"/>
      <c r="D11" s="25"/>
      <c r="E11" s="25"/>
      <c r="F11" s="26" t="s">
        <v>13</v>
      </c>
      <c r="G11" s="27" t="s">
        <v>14</v>
      </c>
      <c r="H11" s="27" t="s">
        <v>15</v>
      </c>
      <c r="I11" s="27" t="s">
        <v>16</v>
      </c>
      <c r="J11" s="27" t="s">
        <v>17</v>
      </c>
      <c r="K11" s="26" t="s">
        <v>13</v>
      </c>
      <c r="L11" s="27" t="s">
        <v>14</v>
      </c>
      <c r="M11" s="27" t="s">
        <v>15</v>
      </c>
      <c r="N11" s="27" t="s">
        <v>16</v>
      </c>
      <c r="O11" s="27" t="s">
        <v>17</v>
      </c>
      <c r="P11" s="606" t="s">
        <v>13</v>
      </c>
      <c r="Q11" s="607" t="s">
        <v>14</v>
      </c>
      <c r="R11" s="607" t="s">
        <v>15</v>
      </c>
      <c r="S11" s="607" t="s">
        <v>16</v>
      </c>
      <c r="T11" s="608" t="s">
        <v>17</v>
      </c>
      <c r="U11" s="26" t="s">
        <v>13</v>
      </c>
      <c r="V11" s="27" t="s">
        <v>14</v>
      </c>
      <c r="W11" s="27" t="s">
        <v>15</v>
      </c>
      <c r="X11" s="27" t="s">
        <v>16</v>
      </c>
      <c r="Y11" s="28" t="s">
        <v>17</v>
      </c>
    </row>
    <row r="12" spans="2:25" ht="13.5" thickBot="1" x14ac:dyDescent="0.25">
      <c r="B12" s="29" t="s">
        <v>18</v>
      </c>
      <c r="C12" s="31" t="s">
        <v>19</v>
      </c>
      <c r="D12" s="30"/>
      <c r="E12" s="30"/>
      <c r="F12" s="32"/>
      <c r="G12" s="33" t="s">
        <v>20</v>
      </c>
      <c r="H12" s="33" t="s">
        <v>21</v>
      </c>
      <c r="I12" s="33" t="s">
        <v>22</v>
      </c>
      <c r="J12" s="33" t="s">
        <v>23</v>
      </c>
      <c r="K12" s="32"/>
      <c r="L12" s="33" t="s">
        <v>20</v>
      </c>
      <c r="M12" s="33" t="s">
        <v>21</v>
      </c>
      <c r="N12" s="33" t="s">
        <v>22</v>
      </c>
      <c r="O12" s="33" t="s">
        <v>23</v>
      </c>
      <c r="P12" s="609"/>
      <c r="Q12" s="610" t="s">
        <v>20</v>
      </c>
      <c r="R12" s="610" t="s">
        <v>21</v>
      </c>
      <c r="S12" s="610" t="s">
        <v>22</v>
      </c>
      <c r="T12" s="611" t="s">
        <v>23</v>
      </c>
      <c r="U12" s="32"/>
      <c r="V12" s="33" t="s">
        <v>20</v>
      </c>
      <c r="W12" s="33" t="s">
        <v>21</v>
      </c>
      <c r="X12" s="33" t="s">
        <v>22</v>
      </c>
      <c r="Y12" s="34" t="s">
        <v>23</v>
      </c>
    </row>
    <row r="13" spans="2:25" ht="13.5" thickBot="1" x14ac:dyDescent="0.25">
      <c r="B13" s="36"/>
      <c r="C13" s="35"/>
      <c r="D13" s="36"/>
      <c r="E13" s="36"/>
      <c r="F13" s="37" t="s">
        <v>24</v>
      </c>
      <c r="G13" s="703" t="s">
        <v>24</v>
      </c>
      <c r="H13" s="704"/>
      <c r="I13" s="704"/>
      <c r="J13" s="705"/>
      <c r="K13" s="37" t="s">
        <v>24</v>
      </c>
      <c r="L13" s="703" t="s">
        <v>24</v>
      </c>
      <c r="M13" s="704"/>
      <c r="N13" s="704"/>
      <c r="O13" s="705"/>
      <c r="P13" s="612" t="s">
        <v>24</v>
      </c>
      <c r="Q13" s="706" t="s">
        <v>24</v>
      </c>
      <c r="R13" s="707"/>
      <c r="S13" s="707"/>
      <c r="T13" s="708"/>
      <c r="U13" s="37" t="s">
        <v>24</v>
      </c>
      <c r="V13" s="703" t="s">
        <v>24</v>
      </c>
      <c r="W13" s="704"/>
      <c r="X13" s="704"/>
      <c r="Y13" s="705"/>
    </row>
    <row r="14" spans="2:25" ht="15" thickBot="1" x14ac:dyDescent="0.25">
      <c r="B14" s="316" t="s">
        <v>490</v>
      </c>
      <c r="C14" s="315" t="s">
        <v>362</v>
      </c>
      <c r="D14" s="314" t="s">
        <v>442</v>
      </c>
      <c r="E14" s="51" t="s">
        <v>489</v>
      </c>
      <c r="F14" s="43">
        <f t="shared" ref="F14:F45" si="0">G14+H14+I14+J14</f>
        <v>47</v>
      </c>
      <c r="G14" s="40">
        <v>47</v>
      </c>
      <c r="H14" s="40">
        <v>0</v>
      </c>
      <c r="I14" s="40">
        <v>0</v>
      </c>
      <c r="J14" s="40">
        <v>0</v>
      </c>
      <c r="K14" s="43">
        <f t="shared" ref="K14:K45" si="1">L14+M14+N14+O14</f>
        <v>47</v>
      </c>
      <c r="L14" s="40">
        <v>47</v>
      </c>
      <c r="M14" s="40">
        <v>0</v>
      </c>
      <c r="N14" s="40">
        <v>0</v>
      </c>
      <c r="O14" s="40">
        <v>0</v>
      </c>
      <c r="P14" s="613">
        <f t="shared" ref="P14:P45" si="2">Q14+R14+S14+T14</f>
        <v>46</v>
      </c>
      <c r="Q14" s="574">
        <v>46</v>
      </c>
      <c r="R14" s="574">
        <v>0</v>
      </c>
      <c r="S14" s="574">
        <v>0</v>
      </c>
      <c r="T14" s="575">
        <v>0</v>
      </c>
      <c r="U14" s="43">
        <v>-1</v>
      </c>
      <c r="V14" s="40">
        <v>-1</v>
      </c>
      <c r="W14" s="40">
        <v>0</v>
      </c>
      <c r="X14" s="40">
        <v>0</v>
      </c>
      <c r="Y14" s="44">
        <v>0</v>
      </c>
    </row>
    <row r="15" spans="2:25" ht="15" thickBot="1" x14ac:dyDescent="0.25">
      <c r="B15" s="316" t="s">
        <v>490</v>
      </c>
      <c r="C15" s="315" t="s">
        <v>345</v>
      </c>
      <c r="D15" s="314" t="s">
        <v>442</v>
      </c>
      <c r="E15" s="51" t="s">
        <v>489</v>
      </c>
      <c r="F15" s="43">
        <f t="shared" si="0"/>
        <v>453</v>
      </c>
      <c r="G15" s="40">
        <v>453</v>
      </c>
      <c r="H15" s="40">
        <v>0</v>
      </c>
      <c r="I15" s="40">
        <v>0</v>
      </c>
      <c r="J15" s="40">
        <v>0</v>
      </c>
      <c r="K15" s="43">
        <f t="shared" si="1"/>
        <v>453</v>
      </c>
      <c r="L15" s="40">
        <v>453</v>
      </c>
      <c r="M15" s="40">
        <v>0</v>
      </c>
      <c r="N15" s="40">
        <v>0</v>
      </c>
      <c r="O15" s="40">
        <v>0</v>
      </c>
      <c r="P15" s="613">
        <f t="shared" si="2"/>
        <v>452</v>
      </c>
      <c r="Q15" s="574">
        <v>452</v>
      </c>
      <c r="R15" s="574">
        <v>0</v>
      </c>
      <c r="S15" s="574">
        <v>0</v>
      </c>
      <c r="T15" s="575">
        <v>0</v>
      </c>
      <c r="U15" s="89">
        <v>1</v>
      </c>
      <c r="V15" s="40">
        <v>1</v>
      </c>
      <c r="W15" s="40">
        <v>0</v>
      </c>
      <c r="X15" s="40">
        <v>0</v>
      </c>
      <c r="Y15" s="44">
        <v>0</v>
      </c>
    </row>
    <row r="16" spans="2:25" ht="15.75" thickBot="1" x14ac:dyDescent="0.25">
      <c r="B16" s="313" t="s">
        <v>490</v>
      </c>
      <c r="C16" s="312"/>
      <c r="D16" s="311" t="s">
        <v>442</v>
      </c>
      <c r="E16" s="310" t="s">
        <v>489</v>
      </c>
      <c r="F16" s="47">
        <f t="shared" si="0"/>
        <v>500</v>
      </c>
      <c r="G16" s="308">
        <f>G14+G15</f>
        <v>500</v>
      </c>
      <c r="H16" s="308">
        <f>H14+H15</f>
        <v>0</v>
      </c>
      <c r="I16" s="308">
        <f>I14+I15</f>
        <v>0</v>
      </c>
      <c r="J16" s="308">
        <f>J14+J15</f>
        <v>0</v>
      </c>
      <c r="K16" s="47">
        <f t="shared" si="1"/>
        <v>500</v>
      </c>
      <c r="L16" s="308">
        <f>L14+L15</f>
        <v>500</v>
      </c>
      <c r="M16" s="308">
        <f>M14+M15</f>
        <v>0</v>
      </c>
      <c r="N16" s="308">
        <f>N14+N15</f>
        <v>0</v>
      </c>
      <c r="O16" s="308">
        <f>O14+O15</f>
        <v>0</v>
      </c>
      <c r="P16" s="614">
        <f t="shared" si="2"/>
        <v>498</v>
      </c>
      <c r="Q16" s="585">
        <f>Q14+Q15</f>
        <v>498</v>
      </c>
      <c r="R16" s="585">
        <f>R14+R15</f>
        <v>0</v>
      </c>
      <c r="S16" s="585">
        <f>S14+S15</f>
        <v>0</v>
      </c>
      <c r="T16" s="586">
        <f>T14+T15</f>
        <v>0</v>
      </c>
      <c r="U16" s="320">
        <v>0</v>
      </c>
      <c r="V16" s="308">
        <v>0</v>
      </c>
      <c r="W16" s="308">
        <v>0</v>
      </c>
      <c r="X16" s="308">
        <v>0</v>
      </c>
      <c r="Y16" s="307">
        <v>0</v>
      </c>
    </row>
    <row r="17" spans="2:25" ht="15" thickBot="1" x14ac:dyDescent="0.25">
      <c r="B17" s="316" t="s">
        <v>488</v>
      </c>
      <c r="C17" s="315" t="s">
        <v>362</v>
      </c>
      <c r="D17" s="314" t="s">
        <v>442</v>
      </c>
      <c r="E17" s="51" t="s">
        <v>487</v>
      </c>
      <c r="F17" s="43">
        <f t="shared" si="0"/>
        <v>20</v>
      </c>
      <c r="G17" s="40">
        <v>20</v>
      </c>
      <c r="H17" s="40">
        <v>0</v>
      </c>
      <c r="I17" s="40">
        <v>0</v>
      </c>
      <c r="J17" s="40">
        <v>0</v>
      </c>
      <c r="K17" s="43">
        <f t="shared" si="1"/>
        <v>20</v>
      </c>
      <c r="L17" s="40">
        <v>20</v>
      </c>
      <c r="M17" s="40">
        <v>0</v>
      </c>
      <c r="N17" s="40">
        <v>0</v>
      </c>
      <c r="O17" s="40">
        <v>0</v>
      </c>
      <c r="P17" s="613">
        <f t="shared" si="2"/>
        <v>20</v>
      </c>
      <c r="Q17" s="574">
        <v>20</v>
      </c>
      <c r="R17" s="574">
        <v>0</v>
      </c>
      <c r="S17" s="574">
        <v>0</v>
      </c>
      <c r="T17" s="575">
        <v>0</v>
      </c>
      <c r="U17" s="89">
        <v>0</v>
      </c>
      <c r="V17" s="40">
        <v>0</v>
      </c>
      <c r="W17" s="40">
        <v>0</v>
      </c>
      <c r="X17" s="40">
        <v>0</v>
      </c>
      <c r="Y17" s="44">
        <v>0</v>
      </c>
    </row>
    <row r="18" spans="2:25" ht="15" thickBot="1" x14ac:dyDescent="0.25">
      <c r="B18" s="316" t="s">
        <v>488</v>
      </c>
      <c r="C18" s="315" t="s">
        <v>345</v>
      </c>
      <c r="D18" s="314" t="s">
        <v>442</v>
      </c>
      <c r="E18" s="51" t="s">
        <v>487</v>
      </c>
      <c r="F18" s="43">
        <f t="shared" si="0"/>
        <v>430</v>
      </c>
      <c r="G18" s="40">
        <v>430</v>
      </c>
      <c r="H18" s="40">
        <v>0</v>
      </c>
      <c r="I18" s="40">
        <v>0</v>
      </c>
      <c r="J18" s="40">
        <v>0</v>
      </c>
      <c r="K18" s="43">
        <f t="shared" si="1"/>
        <v>430</v>
      </c>
      <c r="L18" s="40">
        <v>430</v>
      </c>
      <c r="M18" s="40">
        <v>0</v>
      </c>
      <c r="N18" s="40">
        <v>0</v>
      </c>
      <c r="O18" s="40">
        <v>0</v>
      </c>
      <c r="P18" s="613">
        <f t="shared" si="2"/>
        <v>428</v>
      </c>
      <c r="Q18" s="574">
        <v>428</v>
      </c>
      <c r="R18" s="574">
        <v>0</v>
      </c>
      <c r="S18" s="574">
        <v>0</v>
      </c>
      <c r="T18" s="575">
        <v>0</v>
      </c>
      <c r="U18" s="89">
        <v>0</v>
      </c>
      <c r="V18" s="40">
        <v>0</v>
      </c>
      <c r="W18" s="40">
        <v>0</v>
      </c>
      <c r="X18" s="40">
        <v>0</v>
      </c>
      <c r="Y18" s="44">
        <v>0</v>
      </c>
    </row>
    <row r="19" spans="2:25" ht="15.75" thickBot="1" x14ac:dyDescent="0.25">
      <c r="B19" s="313" t="s">
        <v>488</v>
      </c>
      <c r="C19" s="312"/>
      <c r="D19" s="311" t="s">
        <v>442</v>
      </c>
      <c r="E19" s="310" t="s">
        <v>487</v>
      </c>
      <c r="F19" s="47">
        <f t="shared" si="0"/>
        <v>450</v>
      </c>
      <c r="G19" s="308">
        <f>G18+G17</f>
        <v>450</v>
      </c>
      <c r="H19" s="308">
        <f>H18+H17</f>
        <v>0</v>
      </c>
      <c r="I19" s="308">
        <f>I18+I17</f>
        <v>0</v>
      </c>
      <c r="J19" s="308">
        <f>J18+J17</f>
        <v>0</v>
      </c>
      <c r="K19" s="47">
        <f t="shared" si="1"/>
        <v>450</v>
      </c>
      <c r="L19" s="308">
        <f>L17+L18</f>
        <v>450</v>
      </c>
      <c r="M19" s="308">
        <f>M17+M18</f>
        <v>0</v>
      </c>
      <c r="N19" s="308">
        <f>N17+N18</f>
        <v>0</v>
      </c>
      <c r="O19" s="308">
        <f>O17+O18</f>
        <v>0</v>
      </c>
      <c r="P19" s="614">
        <f t="shared" si="2"/>
        <v>448</v>
      </c>
      <c r="Q19" s="585">
        <f>Q17+Q18</f>
        <v>448</v>
      </c>
      <c r="R19" s="585">
        <f>R17+R18</f>
        <v>0</v>
      </c>
      <c r="S19" s="585">
        <f>S17+S18</f>
        <v>0</v>
      </c>
      <c r="T19" s="586">
        <f>T17+T18</f>
        <v>0</v>
      </c>
      <c r="U19" s="320">
        <v>0</v>
      </c>
      <c r="V19" s="308">
        <v>0</v>
      </c>
      <c r="W19" s="308">
        <v>0</v>
      </c>
      <c r="X19" s="308">
        <v>0</v>
      </c>
      <c r="Y19" s="307">
        <v>0</v>
      </c>
    </row>
    <row r="20" spans="2:25" ht="15" thickBot="1" x14ac:dyDescent="0.25">
      <c r="B20" s="316" t="s">
        <v>486</v>
      </c>
      <c r="C20" s="315" t="s">
        <v>362</v>
      </c>
      <c r="D20" s="314" t="s">
        <v>442</v>
      </c>
      <c r="E20" s="51" t="s">
        <v>485</v>
      </c>
      <c r="F20" s="43">
        <f t="shared" si="0"/>
        <v>19</v>
      </c>
      <c r="G20" s="40">
        <v>19</v>
      </c>
      <c r="H20" s="40">
        <v>0</v>
      </c>
      <c r="I20" s="40">
        <v>0</v>
      </c>
      <c r="J20" s="40">
        <v>0</v>
      </c>
      <c r="K20" s="43">
        <f t="shared" si="1"/>
        <v>19</v>
      </c>
      <c r="L20" s="40">
        <v>19</v>
      </c>
      <c r="M20" s="40">
        <v>0</v>
      </c>
      <c r="N20" s="40">
        <v>0</v>
      </c>
      <c r="O20" s="40">
        <v>0</v>
      </c>
      <c r="P20" s="613">
        <f t="shared" si="2"/>
        <v>19</v>
      </c>
      <c r="Q20" s="574">
        <v>19</v>
      </c>
      <c r="R20" s="574">
        <v>0</v>
      </c>
      <c r="S20" s="574">
        <v>0</v>
      </c>
      <c r="T20" s="575">
        <v>0</v>
      </c>
      <c r="U20" s="89">
        <v>0</v>
      </c>
      <c r="V20" s="40">
        <v>0</v>
      </c>
      <c r="W20" s="40">
        <v>0</v>
      </c>
      <c r="X20" s="40">
        <v>0</v>
      </c>
      <c r="Y20" s="44">
        <v>0</v>
      </c>
    </row>
    <row r="21" spans="2:25" ht="15" thickBot="1" x14ac:dyDescent="0.25">
      <c r="B21" s="316" t="s">
        <v>486</v>
      </c>
      <c r="C21" s="315" t="s">
        <v>345</v>
      </c>
      <c r="D21" s="314" t="s">
        <v>442</v>
      </c>
      <c r="E21" s="51" t="s">
        <v>485</v>
      </c>
      <c r="F21" s="43">
        <f t="shared" si="0"/>
        <v>1824</v>
      </c>
      <c r="G21" s="40">
        <v>1628</v>
      </c>
      <c r="H21" s="40">
        <v>0</v>
      </c>
      <c r="I21" s="40">
        <v>0</v>
      </c>
      <c r="J21" s="40">
        <v>196</v>
      </c>
      <c r="K21" s="43">
        <f t="shared" si="1"/>
        <v>2064</v>
      </c>
      <c r="L21" s="40">
        <v>1868</v>
      </c>
      <c r="M21" s="40">
        <v>0</v>
      </c>
      <c r="N21" s="40">
        <v>0</v>
      </c>
      <c r="O21" s="40">
        <v>196</v>
      </c>
      <c r="P21" s="613">
        <f t="shared" si="2"/>
        <v>1858</v>
      </c>
      <c r="Q21" s="574">
        <v>1662</v>
      </c>
      <c r="R21" s="574">
        <v>0</v>
      </c>
      <c r="S21" s="574">
        <v>0</v>
      </c>
      <c r="T21" s="575">
        <v>196</v>
      </c>
      <c r="U21" s="89">
        <v>42</v>
      </c>
      <c r="V21" s="40">
        <v>42</v>
      </c>
      <c r="W21" s="40">
        <v>0</v>
      </c>
      <c r="X21" s="40">
        <v>0</v>
      </c>
      <c r="Y21" s="44">
        <v>0</v>
      </c>
    </row>
    <row r="22" spans="2:25" ht="15" thickBot="1" x14ac:dyDescent="0.25">
      <c r="B22" s="316" t="s">
        <v>486</v>
      </c>
      <c r="C22" s="315" t="s">
        <v>348</v>
      </c>
      <c r="D22" s="314" t="s">
        <v>442</v>
      </c>
      <c r="E22" s="51" t="s">
        <v>485</v>
      </c>
      <c r="F22" s="43">
        <f t="shared" si="0"/>
        <v>10</v>
      </c>
      <c r="G22" s="40">
        <v>10</v>
      </c>
      <c r="H22" s="40">
        <v>0</v>
      </c>
      <c r="I22" s="40">
        <v>0</v>
      </c>
      <c r="J22" s="40">
        <v>0</v>
      </c>
      <c r="K22" s="43">
        <f t="shared" si="1"/>
        <v>10</v>
      </c>
      <c r="L22" s="40">
        <v>10</v>
      </c>
      <c r="M22" s="40">
        <v>0</v>
      </c>
      <c r="N22" s="40">
        <v>0</v>
      </c>
      <c r="O22" s="40">
        <v>0</v>
      </c>
      <c r="P22" s="613">
        <f t="shared" si="2"/>
        <v>15</v>
      </c>
      <c r="Q22" s="574">
        <v>15</v>
      </c>
      <c r="R22" s="574">
        <v>0</v>
      </c>
      <c r="S22" s="574">
        <v>0</v>
      </c>
      <c r="T22" s="575">
        <v>0</v>
      </c>
      <c r="U22" s="89">
        <v>5</v>
      </c>
      <c r="V22" s="40">
        <v>5</v>
      </c>
      <c r="W22" s="40">
        <v>0</v>
      </c>
      <c r="X22" s="40">
        <v>0</v>
      </c>
      <c r="Y22" s="44">
        <v>0</v>
      </c>
    </row>
    <row r="23" spans="2:25" ht="15" thickBot="1" x14ac:dyDescent="0.25">
      <c r="B23" s="316" t="s">
        <v>486</v>
      </c>
      <c r="C23" s="315" t="s">
        <v>357</v>
      </c>
      <c r="D23" s="314" t="s">
        <v>442</v>
      </c>
      <c r="E23" s="51" t="s">
        <v>485</v>
      </c>
      <c r="F23" s="43">
        <f t="shared" si="0"/>
        <v>15</v>
      </c>
      <c r="G23" s="40">
        <v>15</v>
      </c>
      <c r="H23" s="40">
        <v>0</v>
      </c>
      <c r="I23" s="40">
        <v>0</v>
      </c>
      <c r="J23" s="40">
        <v>0</v>
      </c>
      <c r="K23" s="43">
        <f t="shared" si="1"/>
        <v>15</v>
      </c>
      <c r="L23" s="40">
        <v>15</v>
      </c>
      <c r="M23" s="40">
        <v>0</v>
      </c>
      <c r="N23" s="40">
        <v>0</v>
      </c>
      <c r="O23" s="40">
        <v>0</v>
      </c>
      <c r="P23" s="613">
        <f t="shared" si="2"/>
        <v>19</v>
      </c>
      <c r="Q23" s="574">
        <v>19</v>
      </c>
      <c r="R23" s="574">
        <v>0</v>
      </c>
      <c r="S23" s="574">
        <v>0</v>
      </c>
      <c r="T23" s="575">
        <v>0</v>
      </c>
      <c r="U23" s="89">
        <v>4</v>
      </c>
      <c r="V23" s="40">
        <v>4</v>
      </c>
      <c r="W23" s="40">
        <v>0</v>
      </c>
      <c r="X23" s="40">
        <v>0</v>
      </c>
      <c r="Y23" s="44">
        <v>0</v>
      </c>
    </row>
    <row r="24" spans="2:25" ht="15" thickBot="1" x14ac:dyDescent="0.25">
      <c r="B24" s="316" t="s">
        <v>486</v>
      </c>
      <c r="C24" s="315" t="s">
        <v>264</v>
      </c>
      <c r="D24" s="314" t="s">
        <v>442</v>
      </c>
      <c r="E24" s="51" t="s">
        <v>485</v>
      </c>
      <c r="F24" s="43">
        <f t="shared" si="0"/>
        <v>37</v>
      </c>
      <c r="G24" s="40">
        <v>37</v>
      </c>
      <c r="H24" s="40">
        <v>0</v>
      </c>
      <c r="I24" s="40">
        <v>0</v>
      </c>
      <c r="J24" s="40">
        <v>0</v>
      </c>
      <c r="K24" s="43">
        <f t="shared" si="1"/>
        <v>37</v>
      </c>
      <c r="L24" s="40">
        <v>37</v>
      </c>
      <c r="M24" s="40">
        <v>0</v>
      </c>
      <c r="N24" s="40">
        <v>0</v>
      </c>
      <c r="O24" s="40">
        <v>0</v>
      </c>
      <c r="P24" s="613">
        <f t="shared" si="2"/>
        <v>36</v>
      </c>
      <c r="Q24" s="574">
        <v>36</v>
      </c>
      <c r="R24" s="574">
        <v>0</v>
      </c>
      <c r="S24" s="574">
        <v>0</v>
      </c>
      <c r="T24" s="575">
        <v>0</v>
      </c>
      <c r="U24" s="89">
        <v>-1</v>
      </c>
      <c r="V24" s="40">
        <v>-1</v>
      </c>
      <c r="W24" s="40">
        <v>0</v>
      </c>
      <c r="X24" s="40">
        <v>0</v>
      </c>
      <c r="Y24" s="44">
        <v>0</v>
      </c>
    </row>
    <row r="25" spans="2:25" ht="15.75" thickBot="1" x14ac:dyDescent="0.25">
      <c r="B25" s="313" t="s">
        <v>486</v>
      </c>
      <c r="C25" s="312"/>
      <c r="D25" s="311" t="s">
        <v>442</v>
      </c>
      <c r="E25" s="310" t="s">
        <v>485</v>
      </c>
      <c r="F25" s="47">
        <f t="shared" si="0"/>
        <v>1905</v>
      </c>
      <c r="G25" s="308">
        <f>G20+G21+G22+G23+G24</f>
        <v>1709</v>
      </c>
      <c r="H25" s="308">
        <f>H20+H21+H22+H23+H24</f>
        <v>0</v>
      </c>
      <c r="I25" s="308">
        <f>I20+I21+I22+I23+I24</f>
        <v>0</v>
      </c>
      <c r="J25" s="308">
        <f>J20+J21+J22+J23+J24</f>
        <v>196</v>
      </c>
      <c r="K25" s="47">
        <f t="shared" si="1"/>
        <v>2145</v>
      </c>
      <c r="L25" s="308">
        <f>L24+L23+L22+L21+L20</f>
        <v>1949</v>
      </c>
      <c r="M25" s="308">
        <f>M24+M23+M22+M21+M20</f>
        <v>0</v>
      </c>
      <c r="N25" s="308">
        <f>N24+N23+N22+N21+N20</f>
        <v>0</v>
      </c>
      <c r="O25" s="308">
        <f>O24+O23+O22+O21+O20</f>
        <v>196</v>
      </c>
      <c r="P25" s="614">
        <f>Q25+R25+S25+T25</f>
        <v>1947</v>
      </c>
      <c r="Q25" s="585">
        <f>Q20+Q21+Q22+Q23+Q24</f>
        <v>1751</v>
      </c>
      <c r="R25" s="585">
        <f>R20+R21+R22+R23+R24</f>
        <v>0</v>
      </c>
      <c r="S25" s="585">
        <f>S20+S21+S22+S23+S24</f>
        <v>0</v>
      </c>
      <c r="T25" s="586">
        <f>T20+T21+T22+T23+T24</f>
        <v>196</v>
      </c>
      <c r="U25" s="320">
        <v>50</v>
      </c>
      <c r="V25" s="308">
        <v>50</v>
      </c>
      <c r="W25" s="308">
        <v>0</v>
      </c>
      <c r="X25" s="308">
        <v>0</v>
      </c>
      <c r="Y25" s="307">
        <v>0</v>
      </c>
    </row>
    <row r="26" spans="2:25" ht="15" thickBot="1" x14ac:dyDescent="0.25">
      <c r="B26" s="316" t="s">
        <v>484</v>
      </c>
      <c r="C26" s="315" t="s">
        <v>362</v>
      </c>
      <c r="D26" s="314" t="s">
        <v>442</v>
      </c>
      <c r="E26" s="51" t="s">
        <v>483</v>
      </c>
      <c r="F26" s="43">
        <f t="shared" si="0"/>
        <v>630</v>
      </c>
      <c r="G26" s="40">
        <v>630</v>
      </c>
      <c r="H26" s="40">
        <v>0</v>
      </c>
      <c r="I26" s="40">
        <v>0</v>
      </c>
      <c r="J26" s="40">
        <v>0</v>
      </c>
      <c r="K26" s="43">
        <f t="shared" si="1"/>
        <v>630</v>
      </c>
      <c r="L26" s="40">
        <v>630</v>
      </c>
      <c r="M26" s="40">
        <v>0</v>
      </c>
      <c r="N26" s="40">
        <v>0</v>
      </c>
      <c r="O26" s="40">
        <v>0</v>
      </c>
      <c r="P26" s="613">
        <f t="shared" si="2"/>
        <v>630</v>
      </c>
      <c r="Q26" s="574">
        <v>630</v>
      </c>
      <c r="R26" s="574">
        <v>0</v>
      </c>
      <c r="S26" s="574">
        <v>0</v>
      </c>
      <c r="T26" s="575">
        <v>0</v>
      </c>
      <c r="U26" s="89">
        <v>0</v>
      </c>
      <c r="V26" s="40">
        <v>0</v>
      </c>
      <c r="W26" s="40">
        <v>0</v>
      </c>
      <c r="X26" s="40">
        <v>0</v>
      </c>
      <c r="Y26" s="44">
        <v>0</v>
      </c>
    </row>
    <row r="27" spans="2:25" ht="15" thickBot="1" x14ac:dyDescent="0.25">
      <c r="B27" s="316" t="s">
        <v>484</v>
      </c>
      <c r="C27" s="315" t="s">
        <v>345</v>
      </c>
      <c r="D27" s="314" t="s">
        <v>442</v>
      </c>
      <c r="E27" s="51" t="s">
        <v>483</v>
      </c>
      <c r="F27" s="43">
        <f t="shared" si="0"/>
        <v>861</v>
      </c>
      <c r="G27" s="40">
        <v>840</v>
      </c>
      <c r="H27" s="40">
        <v>0</v>
      </c>
      <c r="I27" s="40">
        <v>0</v>
      </c>
      <c r="J27" s="40">
        <v>21</v>
      </c>
      <c r="K27" s="43">
        <f t="shared" si="1"/>
        <v>861</v>
      </c>
      <c r="L27" s="40">
        <v>840</v>
      </c>
      <c r="M27" s="40">
        <v>0</v>
      </c>
      <c r="N27" s="40">
        <v>0</v>
      </c>
      <c r="O27" s="40">
        <v>21</v>
      </c>
      <c r="P27" s="613">
        <f t="shared" si="2"/>
        <v>851</v>
      </c>
      <c r="Q27" s="574">
        <v>830</v>
      </c>
      <c r="R27" s="574">
        <v>0</v>
      </c>
      <c r="S27" s="574">
        <v>0</v>
      </c>
      <c r="T27" s="575">
        <v>21</v>
      </c>
      <c r="U27" s="89">
        <v>0</v>
      </c>
      <c r="V27" s="40">
        <v>0</v>
      </c>
      <c r="W27" s="40">
        <v>0</v>
      </c>
      <c r="X27" s="40">
        <v>0</v>
      </c>
      <c r="Y27" s="44">
        <v>0</v>
      </c>
    </row>
    <row r="28" spans="2:25" ht="15" thickBot="1" x14ac:dyDescent="0.25">
      <c r="B28" s="316" t="s">
        <v>484</v>
      </c>
      <c r="C28" s="315" t="s">
        <v>323</v>
      </c>
      <c r="D28" s="314" t="s">
        <v>442</v>
      </c>
      <c r="E28" s="51" t="s">
        <v>483</v>
      </c>
      <c r="F28" s="43">
        <f t="shared" si="0"/>
        <v>104</v>
      </c>
      <c r="G28" s="40">
        <v>104</v>
      </c>
      <c r="H28" s="40">
        <v>0</v>
      </c>
      <c r="I28" s="40">
        <v>0</v>
      </c>
      <c r="J28" s="40">
        <v>0</v>
      </c>
      <c r="K28" s="43">
        <f t="shared" si="1"/>
        <v>104</v>
      </c>
      <c r="L28" s="40">
        <v>104</v>
      </c>
      <c r="M28" s="40">
        <v>0</v>
      </c>
      <c r="N28" s="40">
        <v>0</v>
      </c>
      <c r="O28" s="40">
        <v>0</v>
      </c>
      <c r="P28" s="613">
        <f t="shared" si="2"/>
        <v>105</v>
      </c>
      <c r="Q28" s="574">
        <v>105</v>
      </c>
      <c r="R28" s="574">
        <v>0</v>
      </c>
      <c r="S28" s="574">
        <v>0</v>
      </c>
      <c r="T28" s="575">
        <v>0</v>
      </c>
      <c r="U28" s="89">
        <v>1</v>
      </c>
      <c r="V28" s="40">
        <v>1</v>
      </c>
      <c r="W28" s="40">
        <v>0</v>
      </c>
      <c r="X28" s="40">
        <v>0</v>
      </c>
      <c r="Y28" s="44">
        <v>0</v>
      </c>
    </row>
    <row r="29" spans="2:25" ht="15" thickBot="1" x14ac:dyDescent="0.25">
      <c r="B29" s="316" t="s">
        <v>484</v>
      </c>
      <c r="C29" s="315" t="s">
        <v>267</v>
      </c>
      <c r="D29" s="314" t="s">
        <v>442</v>
      </c>
      <c r="E29" s="51" t="s">
        <v>483</v>
      </c>
      <c r="F29" s="43">
        <f t="shared" si="0"/>
        <v>210</v>
      </c>
      <c r="G29" s="40">
        <v>210</v>
      </c>
      <c r="H29" s="40">
        <v>0</v>
      </c>
      <c r="I29" s="40">
        <v>0</v>
      </c>
      <c r="J29" s="40">
        <v>0</v>
      </c>
      <c r="K29" s="43">
        <f t="shared" si="1"/>
        <v>210</v>
      </c>
      <c r="L29" s="40">
        <v>210</v>
      </c>
      <c r="M29" s="40">
        <v>0</v>
      </c>
      <c r="N29" s="40">
        <v>0</v>
      </c>
      <c r="O29" s="40">
        <v>0</v>
      </c>
      <c r="P29" s="613">
        <f t="shared" si="2"/>
        <v>210</v>
      </c>
      <c r="Q29" s="574">
        <v>210</v>
      </c>
      <c r="R29" s="574">
        <v>0</v>
      </c>
      <c r="S29" s="574">
        <v>0</v>
      </c>
      <c r="T29" s="575">
        <v>0</v>
      </c>
      <c r="U29" s="89">
        <v>0</v>
      </c>
      <c r="V29" s="40">
        <v>0</v>
      </c>
      <c r="W29" s="40">
        <v>0</v>
      </c>
      <c r="X29" s="40">
        <v>0</v>
      </c>
      <c r="Y29" s="44">
        <v>0</v>
      </c>
    </row>
    <row r="30" spans="2:25" ht="15" thickBot="1" x14ac:dyDescent="0.25">
      <c r="B30" s="316" t="s">
        <v>484</v>
      </c>
      <c r="C30" s="315" t="s">
        <v>357</v>
      </c>
      <c r="D30" s="314" t="s">
        <v>442</v>
      </c>
      <c r="E30" s="51" t="s">
        <v>483</v>
      </c>
      <c r="F30" s="43">
        <f t="shared" si="0"/>
        <v>105</v>
      </c>
      <c r="G30" s="40">
        <v>105</v>
      </c>
      <c r="H30" s="40">
        <v>0</v>
      </c>
      <c r="I30" s="40">
        <v>0</v>
      </c>
      <c r="J30" s="40">
        <v>0</v>
      </c>
      <c r="K30" s="43">
        <f t="shared" si="1"/>
        <v>105</v>
      </c>
      <c r="L30" s="40">
        <v>105</v>
      </c>
      <c r="M30" s="40">
        <v>0</v>
      </c>
      <c r="N30" s="40">
        <v>0</v>
      </c>
      <c r="O30" s="40">
        <v>0</v>
      </c>
      <c r="P30" s="613">
        <f t="shared" si="2"/>
        <v>105</v>
      </c>
      <c r="Q30" s="574">
        <v>105</v>
      </c>
      <c r="R30" s="574">
        <v>0</v>
      </c>
      <c r="S30" s="574">
        <v>0</v>
      </c>
      <c r="T30" s="575">
        <v>0</v>
      </c>
      <c r="U30" s="89">
        <v>0</v>
      </c>
      <c r="V30" s="40">
        <v>0</v>
      </c>
      <c r="W30" s="40">
        <v>0</v>
      </c>
      <c r="X30" s="40">
        <v>0</v>
      </c>
      <c r="Y30" s="44">
        <v>0</v>
      </c>
    </row>
    <row r="31" spans="2:25" ht="15" thickBot="1" x14ac:dyDescent="0.25">
      <c r="B31" s="316" t="s">
        <v>484</v>
      </c>
      <c r="C31" s="315" t="s">
        <v>354</v>
      </c>
      <c r="D31" s="314" t="s">
        <v>442</v>
      </c>
      <c r="E31" s="51" t="s">
        <v>483</v>
      </c>
      <c r="F31" s="43">
        <f t="shared" si="0"/>
        <v>211</v>
      </c>
      <c r="G31" s="40">
        <v>211</v>
      </c>
      <c r="H31" s="40">
        <v>0</v>
      </c>
      <c r="I31" s="40">
        <v>0</v>
      </c>
      <c r="J31" s="40">
        <v>0</v>
      </c>
      <c r="K31" s="43">
        <f t="shared" si="1"/>
        <v>211</v>
      </c>
      <c r="L31" s="40">
        <v>211</v>
      </c>
      <c r="M31" s="40">
        <v>0</v>
      </c>
      <c r="N31" s="40">
        <v>0</v>
      </c>
      <c r="O31" s="40">
        <v>0</v>
      </c>
      <c r="P31" s="613">
        <f t="shared" si="2"/>
        <v>210</v>
      </c>
      <c r="Q31" s="574">
        <v>210</v>
      </c>
      <c r="R31" s="574">
        <v>0</v>
      </c>
      <c r="S31" s="574">
        <v>0</v>
      </c>
      <c r="T31" s="575">
        <v>0</v>
      </c>
      <c r="U31" s="89">
        <v>-1</v>
      </c>
      <c r="V31" s="40">
        <v>-1</v>
      </c>
      <c r="W31" s="40">
        <v>0</v>
      </c>
      <c r="X31" s="40">
        <v>0</v>
      </c>
      <c r="Y31" s="44">
        <v>0</v>
      </c>
    </row>
    <row r="32" spans="2:25" ht="15.75" thickBot="1" x14ac:dyDescent="0.25">
      <c r="B32" s="313" t="s">
        <v>484</v>
      </c>
      <c r="C32" s="312"/>
      <c r="D32" s="311" t="s">
        <v>442</v>
      </c>
      <c r="E32" s="310" t="s">
        <v>483</v>
      </c>
      <c r="F32" s="47">
        <f t="shared" si="0"/>
        <v>2121</v>
      </c>
      <c r="G32" s="308">
        <f>G26+G27+G28+G29+G30+G31</f>
        <v>2100</v>
      </c>
      <c r="H32" s="308">
        <f>H26+H27+H28+H29+H30+H31</f>
        <v>0</v>
      </c>
      <c r="I32" s="308">
        <f>I26+I27+I28+I29+I30+I31</f>
        <v>0</v>
      </c>
      <c r="J32" s="308">
        <f>J26+J27+J28+J29+J30+J31</f>
        <v>21</v>
      </c>
      <c r="K32" s="47">
        <f t="shared" si="1"/>
        <v>2121</v>
      </c>
      <c r="L32" s="308">
        <f>L31+L30+L29+L28+L27+L26</f>
        <v>2100</v>
      </c>
      <c r="M32" s="308">
        <f>M31+M30+M29+M28+M27+M26</f>
        <v>0</v>
      </c>
      <c r="N32" s="308">
        <f>N31+N30+N29+N28+N27+N26</f>
        <v>0</v>
      </c>
      <c r="O32" s="308">
        <f>O31+O30+O29+O28+O27+O26</f>
        <v>21</v>
      </c>
      <c r="P32" s="614">
        <f t="shared" si="2"/>
        <v>2111</v>
      </c>
      <c r="Q32" s="585">
        <f>Q26+Q27+Q28+Q29+Q30+Q31</f>
        <v>2090</v>
      </c>
      <c r="R32" s="585">
        <f>R26+R27+R28+R29+R30+R31</f>
        <v>0</v>
      </c>
      <c r="S32" s="585">
        <f>S26+S27+S28+S29+S30+S31</f>
        <v>0</v>
      </c>
      <c r="T32" s="586">
        <f>T26+T27+T28+T29+T30+T31</f>
        <v>21</v>
      </c>
      <c r="U32" s="320">
        <v>0</v>
      </c>
      <c r="V32" s="308">
        <v>0</v>
      </c>
      <c r="W32" s="308">
        <v>0</v>
      </c>
      <c r="X32" s="308">
        <v>0</v>
      </c>
      <c r="Y32" s="307">
        <v>0</v>
      </c>
    </row>
    <row r="33" spans="2:25" ht="15" thickBot="1" x14ac:dyDescent="0.25">
      <c r="B33" s="316" t="s">
        <v>482</v>
      </c>
      <c r="C33" s="315" t="s">
        <v>345</v>
      </c>
      <c r="D33" s="314" t="s">
        <v>442</v>
      </c>
      <c r="E33" s="51" t="s">
        <v>481</v>
      </c>
      <c r="F33" s="43">
        <f t="shared" si="0"/>
        <v>2306</v>
      </c>
      <c r="G33" s="40">
        <v>1131</v>
      </c>
      <c r="H33" s="40">
        <v>0</v>
      </c>
      <c r="I33" s="40">
        <v>0</v>
      </c>
      <c r="J33" s="40">
        <v>1175</v>
      </c>
      <c r="K33" s="43">
        <f t="shared" si="1"/>
        <v>2306</v>
      </c>
      <c r="L33" s="40">
        <v>1131</v>
      </c>
      <c r="M33" s="40">
        <v>0</v>
      </c>
      <c r="N33" s="40">
        <v>0</v>
      </c>
      <c r="O33" s="40">
        <v>1175</v>
      </c>
      <c r="P33" s="613">
        <f t="shared" si="2"/>
        <v>2175</v>
      </c>
      <c r="Q33" s="574">
        <v>1000</v>
      </c>
      <c r="R33" s="574">
        <v>0</v>
      </c>
      <c r="S33" s="574">
        <v>0</v>
      </c>
      <c r="T33" s="575">
        <v>1175</v>
      </c>
      <c r="U33" s="89">
        <v>-131</v>
      </c>
      <c r="V33" s="40">
        <v>-131</v>
      </c>
      <c r="W33" s="40">
        <v>0</v>
      </c>
      <c r="X33" s="40">
        <v>0</v>
      </c>
      <c r="Y33" s="44">
        <v>0</v>
      </c>
    </row>
    <row r="34" spans="2:25" ht="15" thickBot="1" x14ac:dyDescent="0.25">
      <c r="B34" s="316" t="s">
        <v>482</v>
      </c>
      <c r="C34" s="315" t="s">
        <v>348</v>
      </c>
      <c r="D34" s="314" t="s">
        <v>442</v>
      </c>
      <c r="E34" s="51" t="s">
        <v>481</v>
      </c>
      <c r="F34" s="43">
        <f t="shared" si="0"/>
        <v>362</v>
      </c>
      <c r="G34" s="40">
        <v>362</v>
      </c>
      <c r="H34" s="40">
        <v>0</v>
      </c>
      <c r="I34" s="40">
        <v>0</v>
      </c>
      <c r="J34" s="40">
        <v>0</v>
      </c>
      <c r="K34" s="43">
        <f t="shared" si="1"/>
        <v>362</v>
      </c>
      <c r="L34" s="40">
        <v>362</v>
      </c>
      <c r="M34" s="40">
        <v>0</v>
      </c>
      <c r="N34" s="40">
        <v>0</v>
      </c>
      <c r="O34" s="40">
        <v>0</v>
      </c>
      <c r="P34" s="613">
        <f t="shared" si="2"/>
        <v>400</v>
      </c>
      <c r="Q34" s="574">
        <v>400</v>
      </c>
      <c r="R34" s="574">
        <v>0</v>
      </c>
      <c r="S34" s="574">
        <v>0</v>
      </c>
      <c r="T34" s="575">
        <v>0</v>
      </c>
      <c r="U34" s="89">
        <v>38</v>
      </c>
      <c r="V34" s="40">
        <v>38</v>
      </c>
      <c r="W34" s="40">
        <v>0</v>
      </c>
      <c r="X34" s="40">
        <v>0</v>
      </c>
      <c r="Y34" s="44">
        <v>0</v>
      </c>
    </row>
    <row r="35" spans="2:25" ht="15" thickBot="1" x14ac:dyDescent="0.25">
      <c r="B35" s="316" t="s">
        <v>482</v>
      </c>
      <c r="C35" s="315" t="s">
        <v>357</v>
      </c>
      <c r="D35" s="314" t="s">
        <v>442</v>
      </c>
      <c r="E35" s="51" t="s">
        <v>481</v>
      </c>
      <c r="F35" s="43">
        <f t="shared" si="0"/>
        <v>54</v>
      </c>
      <c r="G35" s="40">
        <v>54</v>
      </c>
      <c r="H35" s="40">
        <v>0</v>
      </c>
      <c r="I35" s="40">
        <v>0</v>
      </c>
      <c r="J35" s="40">
        <v>0</v>
      </c>
      <c r="K35" s="43">
        <f t="shared" si="1"/>
        <v>54</v>
      </c>
      <c r="L35" s="40">
        <v>54</v>
      </c>
      <c r="M35" s="40">
        <v>0</v>
      </c>
      <c r="N35" s="40">
        <v>0</v>
      </c>
      <c r="O35" s="40">
        <v>0</v>
      </c>
      <c r="P35" s="613">
        <f t="shared" si="2"/>
        <v>25</v>
      </c>
      <c r="Q35" s="574">
        <v>25</v>
      </c>
      <c r="R35" s="574">
        <v>0</v>
      </c>
      <c r="S35" s="574">
        <v>0</v>
      </c>
      <c r="T35" s="575">
        <v>0</v>
      </c>
      <c r="U35" s="89">
        <v>-29</v>
      </c>
      <c r="V35" s="40">
        <v>-29</v>
      </c>
      <c r="W35" s="40">
        <v>0</v>
      </c>
      <c r="X35" s="40">
        <v>0</v>
      </c>
      <c r="Y35" s="44">
        <v>0</v>
      </c>
    </row>
    <row r="36" spans="2:25" ht="15" thickBot="1" x14ac:dyDescent="0.25">
      <c r="B36" s="316" t="s">
        <v>482</v>
      </c>
      <c r="C36" s="315" t="s">
        <v>270</v>
      </c>
      <c r="D36" s="314" t="s">
        <v>442</v>
      </c>
      <c r="E36" s="51" t="s">
        <v>481</v>
      </c>
      <c r="F36" s="43">
        <f t="shared" si="0"/>
        <v>4878</v>
      </c>
      <c r="G36" s="40">
        <v>4878</v>
      </c>
      <c r="H36" s="40">
        <v>0</v>
      </c>
      <c r="I36" s="40">
        <v>0</v>
      </c>
      <c r="J36" s="40">
        <v>0</v>
      </c>
      <c r="K36" s="43">
        <f t="shared" si="1"/>
        <v>4878</v>
      </c>
      <c r="L36" s="40">
        <v>4878</v>
      </c>
      <c r="M36" s="40">
        <v>0</v>
      </c>
      <c r="N36" s="40">
        <v>0</v>
      </c>
      <c r="O36" s="40">
        <v>0</v>
      </c>
      <c r="P36" s="613">
        <f t="shared" si="2"/>
        <v>4970</v>
      </c>
      <c r="Q36" s="574">
        <v>4970</v>
      </c>
      <c r="R36" s="574">
        <v>0</v>
      </c>
      <c r="S36" s="574">
        <v>0</v>
      </c>
      <c r="T36" s="575">
        <v>0</v>
      </c>
      <c r="U36" s="89">
        <v>122</v>
      </c>
      <c r="V36" s="40">
        <v>122</v>
      </c>
      <c r="W36" s="40">
        <v>0</v>
      </c>
      <c r="X36" s="40">
        <v>0</v>
      </c>
      <c r="Y36" s="44">
        <v>0</v>
      </c>
    </row>
    <row r="37" spans="2:25" ht="15.75" thickBot="1" x14ac:dyDescent="0.25">
      <c r="B37" s="313" t="s">
        <v>482</v>
      </c>
      <c r="C37" s="312"/>
      <c r="D37" s="311" t="s">
        <v>442</v>
      </c>
      <c r="E37" s="321" t="s">
        <v>481</v>
      </c>
      <c r="F37" s="47">
        <f t="shared" si="0"/>
        <v>7600</v>
      </c>
      <c r="G37" s="308">
        <f>G36+G35+G34+G33</f>
        <v>6425</v>
      </c>
      <c r="H37" s="308">
        <f>H36+H35+H34+H33</f>
        <v>0</v>
      </c>
      <c r="I37" s="308">
        <f>I36+I35+I34+I33</f>
        <v>0</v>
      </c>
      <c r="J37" s="308">
        <f>J36+J35+J34+J33</f>
        <v>1175</v>
      </c>
      <c r="K37" s="47">
        <f t="shared" si="1"/>
        <v>7600</v>
      </c>
      <c r="L37" s="308">
        <f>L36+L35+L34+L33</f>
        <v>6425</v>
      </c>
      <c r="M37" s="308">
        <f>M36+M35+M34+M33</f>
        <v>0</v>
      </c>
      <c r="N37" s="308">
        <f>N36+N35+N34+N33</f>
        <v>0</v>
      </c>
      <c r="O37" s="308">
        <f>O36+O35+O34+O33</f>
        <v>1175</v>
      </c>
      <c r="P37" s="614">
        <f t="shared" si="2"/>
        <v>7570</v>
      </c>
      <c r="Q37" s="585">
        <f>Q33+Q34+Q35+Q36</f>
        <v>6395</v>
      </c>
      <c r="R37" s="585">
        <f>R33+R34+R35+R36</f>
        <v>0</v>
      </c>
      <c r="S37" s="585">
        <f>S33+S34+S35+S36</f>
        <v>0</v>
      </c>
      <c r="T37" s="586">
        <f>T33+T34+T35+T36</f>
        <v>1175</v>
      </c>
      <c r="U37" s="320">
        <v>0</v>
      </c>
      <c r="V37" s="308">
        <v>0</v>
      </c>
      <c r="W37" s="308">
        <v>0</v>
      </c>
      <c r="X37" s="308">
        <v>0</v>
      </c>
      <c r="Y37" s="307">
        <v>0</v>
      </c>
    </row>
    <row r="38" spans="2:25" ht="15" thickBot="1" x14ac:dyDescent="0.25">
      <c r="B38" s="316" t="s">
        <v>480</v>
      </c>
      <c r="C38" s="315" t="s">
        <v>332</v>
      </c>
      <c r="D38" s="314" t="s">
        <v>442</v>
      </c>
      <c r="E38" s="51" t="s">
        <v>479</v>
      </c>
      <c r="F38" s="43">
        <f t="shared" si="0"/>
        <v>4784</v>
      </c>
      <c r="G38" s="40">
        <v>3328</v>
      </c>
      <c r="H38" s="40">
        <v>0</v>
      </c>
      <c r="I38" s="40">
        <v>0</v>
      </c>
      <c r="J38" s="40">
        <v>1456</v>
      </c>
      <c r="K38" s="43">
        <f t="shared" si="1"/>
        <v>4784</v>
      </c>
      <c r="L38" s="40">
        <v>3328</v>
      </c>
      <c r="M38" s="40">
        <v>0</v>
      </c>
      <c r="N38" s="40">
        <v>0</v>
      </c>
      <c r="O38" s="40">
        <v>1456</v>
      </c>
      <c r="P38" s="613">
        <f t="shared" si="2"/>
        <v>4679</v>
      </c>
      <c r="Q38" s="574">
        <v>3287</v>
      </c>
      <c r="R38" s="574">
        <v>0</v>
      </c>
      <c r="S38" s="574">
        <v>0</v>
      </c>
      <c r="T38" s="575">
        <v>1392</v>
      </c>
      <c r="U38" s="89">
        <v>-87</v>
      </c>
      <c r="V38" s="40">
        <v>-23</v>
      </c>
      <c r="W38" s="40">
        <v>0</v>
      </c>
      <c r="X38" s="40">
        <v>0</v>
      </c>
      <c r="Y38" s="44">
        <v>-64</v>
      </c>
    </row>
    <row r="39" spans="2:25" ht="15" thickBot="1" x14ac:dyDescent="0.25">
      <c r="B39" s="316" t="s">
        <v>480</v>
      </c>
      <c r="C39" s="315" t="s">
        <v>267</v>
      </c>
      <c r="D39" s="314" t="s">
        <v>442</v>
      </c>
      <c r="E39" s="51" t="s">
        <v>479</v>
      </c>
      <c r="F39" s="43">
        <f t="shared" si="0"/>
        <v>622</v>
      </c>
      <c r="G39" s="40">
        <v>547</v>
      </c>
      <c r="H39" s="40">
        <v>0</v>
      </c>
      <c r="I39" s="40">
        <v>0</v>
      </c>
      <c r="J39" s="40">
        <v>75</v>
      </c>
      <c r="K39" s="43">
        <f t="shared" si="1"/>
        <v>622</v>
      </c>
      <c r="L39" s="40">
        <v>547</v>
      </c>
      <c r="M39" s="40">
        <v>0</v>
      </c>
      <c r="N39" s="40">
        <v>0</v>
      </c>
      <c r="O39" s="40">
        <v>75</v>
      </c>
      <c r="P39" s="613">
        <f t="shared" si="2"/>
        <v>659</v>
      </c>
      <c r="Q39" s="574">
        <v>570</v>
      </c>
      <c r="R39" s="574">
        <v>0</v>
      </c>
      <c r="S39" s="574">
        <v>0</v>
      </c>
      <c r="T39" s="575">
        <v>89</v>
      </c>
      <c r="U39" s="89">
        <v>37</v>
      </c>
      <c r="V39" s="40">
        <v>23</v>
      </c>
      <c r="W39" s="40">
        <v>0</v>
      </c>
      <c r="X39" s="40">
        <v>0</v>
      </c>
      <c r="Y39" s="44">
        <v>14</v>
      </c>
    </row>
    <row r="40" spans="2:25" ht="15.75" thickBot="1" x14ac:dyDescent="0.25">
      <c r="B40" s="313" t="s">
        <v>480</v>
      </c>
      <c r="C40" s="312"/>
      <c r="D40" s="311" t="s">
        <v>442</v>
      </c>
      <c r="E40" s="310" t="s">
        <v>479</v>
      </c>
      <c r="F40" s="47">
        <f t="shared" si="0"/>
        <v>5406</v>
      </c>
      <c r="G40" s="308">
        <f>G39+G38</f>
        <v>3875</v>
      </c>
      <c r="H40" s="308">
        <f>H39+H38</f>
        <v>0</v>
      </c>
      <c r="I40" s="308">
        <f>I39+I38</f>
        <v>0</v>
      </c>
      <c r="J40" s="308">
        <f>J39+J38</f>
        <v>1531</v>
      </c>
      <c r="K40" s="47">
        <f t="shared" si="1"/>
        <v>5406</v>
      </c>
      <c r="L40" s="308">
        <f>L39+L38</f>
        <v>3875</v>
      </c>
      <c r="M40" s="308">
        <f>M39+M38</f>
        <v>0</v>
      </c>
      <c r="N40" s="308">
        <f>N39+N38</f>
        <v>0</v>
      </c>
      <c r="O40" s="308">
        <f>O39+O38</f>
        <v>1531</v>
      </c>
      <c r="P40" s="614">
        <f t="shared" si="2"/>
        <v>5338</v>
      </c>
      <c r="Q40" s="585">
        <f>Q38+Q39</f>
        <v>3857</v>
      </c>
      <c r="R40" s="585">
        <f>R38+R39</f>
        <v>0</v>
      </c>
      <c r="S40" s="585">
        <f>S38+S39</f>
        <v>0</v>
      </c>
      <c r="T40" s="586">
        <f>T38+T39</f>
        <v>1481</v>
      </c>
      <c r="U40" s="320">
        <v>-50</v>
      </c>
      <c r="V40" s="308">
        <v>0</v>
      </c>
      <c r="W40" s="308">
        <v>0</v>
      </c>
      <c r="X40" s="308">
        <v>0</v>
      </c>
      <c r="Y40" s="307">
        <v>-50</v>
      </c>
    </row>
    <row r="41" spans="2:25" ht="15" thickBot="1" x14ac:dyDescent="0.25">
      <c r="B41" s="316" t="s">
        <v>478</v>
      </c>
      <c r="C41" s="315" t="s">
        <v>332</v>
      </c>
      <c r="D41" s="314" t="s">
        <v>442</v>
      </c>
      <c r="E41" s="51" t="s">
        <v>477</v>
      </c>
      <c r="F41" s="43">
        <f t="shared" si="0"/>
        <v>2783</v>
      </c>
      <c r="G41" s="40">
        <v>2515</v>
      </c>
      <c r="H41" s="40">
        <v>0</v>
      </c>
      <c r="I41" s="40">
        <v>0</v>
      </c>
      <c r="J41" s="40">
        <v>268</v>
      </c>
      <c r="K41" s="43">
        <f t="shared" si="1"/>
        <v>2783</v>
      </c>
      <c r="L41" s="40">
        <v>2515</v>
      </c>
      <c r="M41" s="40">
        <v>0</v>
      </c>
      <c r="N41" s="40">
        <v>0</v>
      </c>
      <c r="O41" s="40">
        <v>268</v>
      </c>
      <c r="P41" s="613">
        <f t="shared" si="2"/>
        <v>2768</v>
      </c>
      <c r="Q41" s="574">
        <v>2501</v>
      </c>
      <c r="R41" s="574">
        <v>0</v>
      </c>
      <c r="S41" s="574">
        <v>0</v>
      </c>
      <c r="T41" s="575">
        <v>267</v>
      </c>
      <c r="U41" s="89">
        <v>-1</v>
      </c>
      <c r="V41" s="40">
        <v>0</v>
      </c>
      <c r="W41" s="40">
        <v>0</v>
      </c>
      <c r="X41" s="40">
        <v>0</v>
      </c>
      <c r="Y41" s="44">
        <v>-1</v>
      </c>
    </row>
    <row r="42" spans="2:25" ht="15" thickBot="1" x14ac:dyDescent="0.25">
      <c r="B42" s="316" t="s">
        <v>478</v>
      </c>
      <c r="C42" s="315" t="s">
        <v>267</v>
      </c>
      <c r="D42" s="314" t="s">
        <v>442</v>
      </c>
      <c r="E42" s="51" t="s">
        <v>477</v>
      </c>
      <c r="F42" s="43">
        <f t="shared" si="0"/>
        <v>487</v>
      </c>
      <c r="G42" s="40">
        <v>487</v>
      </c>
      <c r="H42" s="40">
        <v>0</v>
      </c>
      <c r="I42" s="40">
        <v>0</v>
      </c>
      <c r="J42" s="40">
        <v>0</v>
      </c>
      <c r="K42" s="43">
        <f t="shared" si="1"/>
        <v>487</v>
      </c>
      <c r="L42" s="40">
        <v>487</v>
      </c>
      <c r="M42" s="40">
        <v>0</v>
      </c>
      <c r="N42" s="40">
        <v>0</v>
      </c>
      <c r="O42" s="40">
        <v>0</v>
      </c>
      <c r="P42" s="613">
        <f t="shared" si="2"/>
        <v>487</v>
      </c>
      <c r="Q42" s="574">
        <v>487</v>
      </c>
      <c r="R42" s="574">
        <v>0</v>
      </c>
      <c r="S42" s="574">
        <v>0</v>
      </c>
      <c r="T42" s="575">
        <v>0</v>
      </c>
      <c r="U42" s="89">
        <v>0</v>
      </c>
      <c r="V42" s="40">
        <v>0</v>
      </c>
      <c r="W42" s="40">
        <v>0</v>
      </c>
      <c r="X42" s="40">
        <v>0</v>
      </c>
      <c r="Y42" s="44">
        <v>0</v>
      </c>
    </row>
    <row r="43" spans="2:25" ht="15.75" thickBot="1" x14ac:dyDescent="0.25">
      <c r="B43" s="313" t="s">
        <v>478</v>
      </c>
      <c r="C43" s="312"/>
      <c r="D43" s="311" t="s">
        <v>442</v>
      </c>
      <c r="E43" s="310" t="s">
        <v>477</v>
      </c>
      <c r="F43" s="47">
        <f t="shared" si="0"/>
        <v>3270</v>
      </c>
      <c r="G43" s="308">
        <f>G41+G42</f>
        <v>3002</v>
      </c>
      <c r="H43" s="308">
        <f>H41+H42</f>
        <v>0</v>
      </c>
      <c r="I43" s="308">
        <f>I41+I42</f>
        <v>0</v>
      </c>
      <c r="J43" s="308">
        <f>J41+J42</f>
        <v>268</v>
      </c>
      <c r="K43" s="47">
        <f t="shared" si="1"/>
        <v>3270</v>
      </c>
      <c r="L43" s="308">
        <f>L42+L41</f>
        <v>3002</v>
      </c>
      <c r="M43" s="308">
        <f>M42+M41</f>
        <v>0</v>
      </c>
      <c r="N43" s="308">
        <f>N42+N41</f>
        <v>0</v>
      </c>
      <c r="O43" s="308">
        <f>O42+O41</f>
        <v>268</v>
      </c>
      <c r="P43" s="614">
        <f t="shared" si="2"/>
        <v>3255</v>
      </c>
      <c r="Q43" s="585">
        <f>Q41+Q42</f>
        <v>2988</v>
      </c>
      <c r="R43" s="585">
        <f>R41+R42</f>
        <v>0</v>
      </c>
      <c r="S43" s="585">
        <f>S41+S42</f>
        <v>0</v>
      </c>
      <c r="T43" s="586">
        <f>T41+T42</f>
        <v>267</v>
      </c>
      <c r="U43" s="320">
        <v>-1</v>
      </c>
      <c r="V43" s="308">
        <v>0</v>
      </c>
      <c r="W43" s="308">
        <v>0</v>
      </c>
      <c r="X43" s="308">
        <v>0</v>
      </c>
      <c r="Y43" s="307">
        <v>-1</v>
      </c>
    </row>
    <row r="44" spans="2:25" ht="15" thickBot="1" x14ac:dyDescent="0.25">
      <c r="B44" s="316" t="s">
        <v>476</v>
      </c>
      <c r="C44" s="315" t="s">
        <v>305</v>
      </c>
      <c r="D44" s="314" t="s">
        <v>442</v>
      </c>
      <c r="E44" s="51" t="s">
        <v>475</v>
      </c>
      <c r="F44" s="43">
        <f t="shared" si="0"/>
        <v>7226</v>
      </c>
      <c r="G44" s="40">
        <v>3810</v>
      </c>
      <c r="H44" s="40">
        <v>0</v>
      </c>
      <c r="I44" s="40">
        <v>0</v>
      </c>
      <c r="J44" s="40">
        <v>3416</v>
      </c>
      <c r="K44" s="43">
        <f t="shared" si="1"/>
        <v>7226</v>
      </c>
      <c r="L44" s="40">
        <v>3810</v>
      </c>
      <c r="M44" s="40">
        <v>0</v>
      </c>
      <c r="N44" s="40">
        <v>0</v>
      </c>
      <c r="O44" s="40">
        <v>3416</v>
      </c>
      <c r="P44" s="613">
        <f t="shared" si="2"/>
        <v>7071</v>
      </c>
      <c r="Q44" s="574">
        <v>3825</v>
      </c>
      <c r="R44" s="574">
        <v>0</v>
      </c>
      <c r="S44" s="574">
        <v>0</v>
      </c>
      <c r="T44" s="575">
        <v>3246</v>
      </c>
      <c r="U44" s="89">
        <v>-124</v>
      </c>
      <c r="V44" s="40">
        <v>46</v>
      </c>
      <c r="W44" s="40">
        <v>0</v>
      </c>
      <c r="X44" s="40">
        <v>0</v>
      </c>
      <c r="Y44" s="44">
        <v>-170</v>
      </c>
    </row>
    <row r="45" spans="2:25" ht="15" thickBot="1" x14ac:dyDescent="0.25">
      <c r="B45" s="316" t="s">
        <v>476</v>
      </c>
      <c r="C45" s="315" t="s">
        <v>267</v>
      </c>
      <c r="D45" s="314" t="s">
        <v>442</v>
      </c>
      <c r="E45" s="51" t="s">
        <v>475</v>
      </c>
      <c r="F45" s="43">
        <f t="shared" si="0"/>
        <v>1258</v>
      </c>
      <c r="G45" s="40">
        <v>1258</v>
      </c>
      <c r="H45" s="40">
        <v>0</v>
      </c>
      <c r="I45" s="40">
        <v>0</v>
      </c>
      <c r="J45" s="40">
        <v>0</v>
      </c>
      <c r="K45" s="43">
        <f t="shared" si="1"/>
        <v>1258</v>
      </c>
      <c r="L45" s="40">
        <v>1258</v>
      </c>
      <c r="M45" s="40">
        <v>0</v>
      </c>
      <c r="N45" s="40">
        <v>0</v>
      </c>
      <c r="O45" s="40">
        <v>0</v>
      </c>
      <c r="P45" s="613">
        <f t="shared" si="2"/>
        <v>1256</v>
      </c>
      <c r="Q45" s="574">
        <v>1256</v>
      </c>
      <c r="R45" s="574">
        <v>0</v>
      </c>
      <c r="S45" s="574">
        <v>0</v>
      </c>
      <c r="T45" s="575">
        <v>0</v>
      </c>
      <c r="U45" s="89">
        <v>-2</v>
      </c>
      <c r="V45" s="40">
        <v>-2</v>
      </c>
      <c r="W45" s="40">
        <v>0</v>
      </c>
      <c r="X45" s="40">
        <v>0</v>
      </c>
      <c r="Y45" s="44">
        <v>0</v>
      </c>
    </row>
    <row r="46" spans="2:25" ht="15" thickBot="1" x14ac:dyDescent="0.25">
      <c r="B46" s="316" t="s">
        <v>476</v>
      </c>
      <c r="C46" s="315" t="s">
        <v>293</v>
      </c>
      <c r="D46" s="314" t="s">
        <v>442</v>
      </c>
      <c r="E46" s="51" t="s">
        <v>475</v>
      </c>
      <c r="F46" s="43">
        <f t="shared" ref="F46:F77" si="3">G46+H46+I46+J46</f>
        <v>950</v>
      </c>
      <c r="G46" s="40">
        <v>950</v>
      </c>
      <c r="H46" s="40">
        <v>0</v>
      </c>
      <c r="I46" s="40">
        <v>0</v>
      </c>
      <c r="J46" s="40">
        <v>0</v>
      </c>
      <c r="K46" s="43">
        <f t="shared" ref="K46:K77" si="4">L46+M46+N46+O46</f>
        <v>950</v>
      </c>
      <c r="L46" s="40">
        <v>950</v>
      </c>
      <c r="M46" s="40">
        <v>0</v>
      </c>
      <c r="N46" s="40">
        <v>0</v>
      </c>
      <c r="O46" s="40">
        <v>0</v>
      </c>
      <c r="P46" s="613">
        <f t="shared" ref="P46:P77" si="5">Q46+R46+S46+T46</f>
        <v>952</v>
      </c>
      <c r="Q46" s="574">
        <v>952</v>
      </c>
      <c r="R46" s="574">
        <v>0</v>
      </c>
      <c r="S46" s="574">
        <v>0</v>
      </c>
      <c r="T46" s="575">
        <v>0</v>
      </c>
      <c r="U46" s="89">
        <v>2</v>
      </c>
      <c r="V46" s="40">
        <v>2</v>
      </c>
      <c r="W46" s="40">
        <v>0</v>
      </c>
      <c r="X46" s="40">
        <v>0</v>
      </c>
      <c r="Y46" s="44">
        <v>0</v>
      </c>
    </row>
    <row r="47" spans="2:25" ht="15" thickBot="1" x14ac:dyDescent="0.25">
      <c r="B47" s="316" t="s">
        <v>476</v>
      </c>
      <c r="C47" s="315" t="s">
        <v>314</v>
      </c>
      <c r="D47" s="314" t="s">
        <v>442</v>
      </c>
      <c r="E47" s="51" t="s">
        <v>475</v>
      </c>
      <c r="F47" s="43">
        <f t="shared" si="3"/>
        <v>674</v>
      </c>
      <c r="G47" s="40">
        <v>674</v>
      </c>
      <c r="H47" s="40">
        <v>0</v>
      </c>
      <c r="I47" s="40">
        <v>0</v>
      </c>
      <c r="J47" s="40">
        <v>0</v>
      </c>
      <c r="K47" s="43">
        <f t="shared" si="4"/>
        <v>674</v>
      </c>
      <c r="L47" s="40">
        <v>674</v>
      </c>
      <c r="M47" s="40">
        <v>0</v>
      </c>
      <c r="N47" s="40">
        <v>0</v>
      </c>
      <c r="O47" s="40">
        <v>0</v>
      </c>
      <c r="P47" s="613">
        <f t="shared" si="5"/>
        <v>628</v>
      </c>
      <c r="Q47" s="574">
        <v>628</v>
      </c>
      <c r="R47" s="574">
        <v>0</v>
      </c>
      <c r="S47" s="574">
        <v>0</v>
      </c>
      <c r="T47" s="575">
        <v>0</v>
      </c>
      <c r="U47" s="89">
        <v>-46</v>
      </c>
      <c r="V47" s="40">
        <v>-46</v>
      </c>
      <c r="W47" s="40">
        <v>0</v>
      </c>
      <c r="X47" s="40">
        <v>0</v>
      </c>
      <c r="Y47" s="44">
        <v>0</v>
      </c>
    </row>
    <row r="48" spans="2:25" ht="15.75" thickBot="1" x14ac:dyDescent="0.25">
      <c r="B48" s="313" t="s">
        <v>476</v>
      </c>
      <c r="C48" s="312"/>
      <c r="D48" s="311" t="s">
        <v>442</v>
      </c>
      <c r="E48" s="321" t="s">
        <v>475</v>
      </c>
      <c r="F48" s="47">
        <f t="shared" si="3"/>
        <v>10108</v>
      </c>
      <c r="G48" s="308">
        <f>G47+G46+G45+G44</f>
        <v>6692</v>
      </c>
      <c r="H48" s="308">
        <f>H47+H46+H45+H44</f>
        <v>0</v>
      </c>
      <c r="I48" s="308">
        <f>I47+I46+I45+I44</f>
        <v>0</v>
      </c>
      <c r="J48" s="308">
        <f>J47+J46+J45+J44</f>
        <v>3416</v>
      </c>
      <c r="K48" s="47">
        <f t="shared" si="4"/>
        <v>10108</v>
      </c>
      <c r="L48" s="308">
        <f>L47+L46+L45+L44</f>
        <v>6692</v>
      </c>
      <c r="M48" s="308">
        <f>M47+M46+M45+M44</f>
        <v>0</v>
      </c>
      <c r="N48" s="308">
        <f>N47+N46+N45+N44</f>
        <v>0</v>
      </c>
      <c r="O48" s="308">
        <f>O47+O46+O45+O44</f>
        <v>3416</v>
      </c>
      <c r="P48" s="614">
        <f t="shared" si="5"/>
        <v>9907</v>
      </c>
      <c r="Q48" s="585">
        <f t="shared" ref="Q48:Y48" si="6">Q44+Q45+Q46+Q47</f>
        <v>6661</v>
      </c>
      <c r="R48" s="585">
        <f t="shared" si="6"/>
        <v>0</v>
      </c>
      <c r="S48" s="585">
        <f t="shared" si="6"/>
        <v>0</v>
      </c>
      <c r="T48" s="586">
        <f t="shared" si="6"/>
        <v>3246</v>
      </c>
      <c r="U48" s="320">
        <f t="shared" si="6"/>
        <v>-170</v>
      </c>
      <c r="V48" s="308">
        <f t="shared" si="6"/>
        <v>0</v>
      </c>
      <c r="W48" s="308">
        <f t="shared" si="6"/>
        <v>0</v>
      </c>
      <c r="X48" s="308">
        <f t="shared" si="6"/>
        <v>0</v>
      </c>
      <c r="Y48" s="308">
        <f t="shared" si="6"/>
        <v>-170</v>
      </c>
    </row>
    <row r="49" spans="2:25" ht="15" thickBot="1" x14ac:dyDescent="0.25">
      <c r="B49" s="316" t="s">
        <v>474</v>
      </c>
      <c r="C49" s="315" t="s">
        <v>305</v>
      </c>
      <c r="D49" s="314" t="s">
        <v>442</v>
      </c>
      <c r="E49" s="51" t="s">
        <v>473</v>
      </c>
      <c r="F49" s="43">
        <f t="shared" si="3"/>
        <v>3277</v>
      </c>
      <c r="G49" s="40">
        <v>2072</v>
      </c>
      <c r="H49" s="40">
        <v>0</v>
      </c>
      <c r="I49" s="40">
        <v>0</v>
      </c>
      <c r="J49" s="40">
        <v>1205</v>
      </c>
      <c r="K49" s="43">
        <f t="shared" si="4"/>
        <v>3277</v>
      </c>
      <c r="L49" s="40">
        <v>2072</v>
      </c>
      <c r="M49" s="40">
        <v>0</v>
      </c>
      <c r="N49" s="40">
        <v>0</v>
      </c>
      <c r="O49" s="40">
        <v>1205</v>
      </c>
      <c r="P49" s="613">
        <f t="shared" si="5"/>
        <v>3070</v>
      </c>
      <c r="Q49" s="574">
        <v>1900</v>
      </c>
      <c r="R49" s="574">
        <v>0</v>
      </c>
      <c r="S49" s="574">
        <v>0</v>
      </c>
      <c r="T49" s="575">
        <v>1170</v>
      </c>
      <c r="U49" s="89">
        <v>-207</v>
      </c>
      <c r="V49" s="40">
        <v>-172</v>
      </c>
      <c r="W49" s="40">
        <v>0</v>
      </c>
      <c r="X49" s="40">
        <v>0</v>
      </c>
      <c r="Y49" s="44">
        <v>-35</v>
      </c>
    </row>
    <row r="50" spans="2:25" ht="15" thickBot="1" x14ac:dyDescent="0.25">
      <c r="B50" s="316" t="s">
        <v>474</v>
      </c>
      <c r="C50" s="315" t="s">
        <v>294</v>
      </c>
      <c r="D50" s="314" t="s">
        <v>442</v>
      </c>
      <c r="E50" s="51" t="s">
        <v>473</v>
      </c>
      <c r="F50" s="43">
        <f t="shared" si="3"/>
        <v>2438</v>
      </c>
      <c r="G50" s="40">
        <v>2438</v>
      </c>
      <c r="H50" s="40">
        <v>0</v>
      </c>
      <c r="I50" s="40">
        <v>0</v>
      </c>
      <c r="J50" s="40">
        <v>0</v>
      </c>
      <c r="K50" s="43">
        <f t="shared" si="4"/>
        <v>2438</v>
      </c>
      <c r="L50" s="40">
        <v>2438</v>
      </c>
      <c r="M50" s="40">
        <v>0</v>
      </c>
      <c r="N50" s="40">
        <v>0</v>
      </c>
      <c r="O50" s="40">
        <v>0</v>
      </c>
      <c r="P50" s="613">
        <f t="shared" si="5"/>
        <v>2733</v>
      </c>
      <c r="Q50" s="574">
        <v>2733</v>
      </c>
      <c r="R50" s="574">
        <v>0</v>
      </c>
      <c r="S50" s="574">
        <v>0</v>
      </c>
      <c r="T50" s="575">
        <v>0</v>
      </c>
      <c r="U50" s="89">
        <v>326</v>
      </c>
      <c r="V50" s="40">
        <v>326</v>
      </c>
      <c r="W50" s="40">
        <v>0</v>
      </c>
      <c r="X50" s="40">
        <v>0</v>
      </c>
      <c r="Y50" s="44">
        <v>0</v>
      </c>
    </row>
    <row r="51" spans="2:25" ht="15" thickBot="1" x14ac:dyDescent="0.25">
      <c r="B51" s="316" t="s">
        <v>474</v>
      </c>
      <c r="C51" s="315" t="s">
        <v>267</v>
      </c>
      <c r="D51" s="314" t="s">
        <v>442</v>
      </c>
      <c r="E51" s="51" t="s">
        <v>473</v>
      </c>
      <c r="F51" s="43">
        <f t="shared" si="3"/>
        <v>644</v>
      </c>
      <c r="G51" s="40">
        <v>644</v>
      </c>
      <c r="H51" s="40">
        <v>0</v>
      </c>
      <c r="I51" s="40">
        <v>0</v>
      </c>
      <c r="J51" s="40">
        <v>0</v>
      </c>
      <c r="K51" s="43">
        <f t="shared" si="4"/>
        <v>644</v>
      </c>
      <c r="L51" s="40">
        <v>644</v>
      </c>
      <c r="M51" s="40">
        <v>0</v>
      </c>
      <c r="N51" s="40">
        <v>0</v>
      </c>
      <c r="O51" s="40">
        <v>0</v>
      </c>
      <c r="P51" s="613">
        <f t="shared" si="5"/>
        <v>400</v>
      </c>
      <c r="Q51" s="574">
        <v>400</v>
      </c>
      <c r="R51" s="574">
        <v>0</v>
      </c>
      <c r="S51" s="574">
        <v>0</v>
      </c>
      <c r="T51" s="575">
        <v>0</v>
      </c>
      <c r="U51" s="89">
        <v>-244</v>
      </c>
      <c r="V51" s="40">
        <v>-244</v>
      </c>
      <c r="W51" s="40">
        <v>0</v>
      </c>
      <c r="X51" s="40">
        <v>0</v>
      </c>
      <c r="Y51" s="44">
        <v>0</v>
      </c>
    </row>
    <row r="52" spans="2:25" ht="15" thickBot="1" x14ac:dyDescent="0.25">
      <c r="B52" s="316" t="s">
        <v>474</v>
      </c>
      <c r="C52" s="315" t="s">
        <v>293</v>
      </c>
      <c r="D52" s="314" t="s">
        <v>442</v>
      </c>
      <c r="E52" s="51" t="s">
        <v>473</v>
      </c>
      <c r="F52" s="43">
        <f t="shared" si="3"/>
        <v>1033</v>
      </c>
      <c r="G52" s="40">
        <v>1033</v>
      </c>
      <c r="H52" s="40">
        <v>0</v>
      </c>
      <c r="I52" s="40">
        <v>0</v>
      </c>
      <c r="J52" s="40">
        <v>0</v>
      </c>
      <c r="K52" s="43">
        <f t="shared" si="4"/>
        <v>1033</v>
      </c>
      <c r="L52" s="40">
        <v>1033</v>
      </c>
      <c r="M52" s="40">
        <v>0</v>
      </c>
      <c r="N52" s="40">
        <v>0</v>
      </c>
      <c r="O52" s="40">
        <v>0</v>
      </c>
      <c r="P52" s="613">
        <f t="shared" si="5"/>
        <v>890</v>
      </c>
      <c r="Q52" s="574">
        <v>890</v>
      </c>
      <c r="R52" s="574">
        <v>0</v>
      </c>
      <c r="S52" s="574">
        <v>0</v>
      </c>
      <c r="T52" s="575">
        <v>0</v>
      </c>
      <c r="U52" s="89">
        <v>-143</v>
      </c>
      <c r="V52" s="40">
        <v>-143</v>
      </c>
      <c r="W52" s="40">
        <v>0</v>
      </c>
      <c r="X52" s="40">
        <v>0</v>
      </c>
      <c r="Y52" s="44">
        <v>0</v>
      </c>
    </row>
    <row r="53" spans="2:25" ht="15" thickBot="1" x14ac:dyDescent="0.25">
      <c r="B53" s="316" t="s">
        <v>474</v>
      </c>
      <c r="C53" s="315" t="s">
        <v>314</v>
      </c>
      <c r="D53" s="314" t="s">
        <v>442</v>
      </c>
      <c r="E53" s="51" t="s">
        <v>473</v>
      </c>
      <c r="F53" s="43">
        <f t="shared" si="3"/>
        <v>487</v>
      </c>
      <c r="G53" s="40">
        <v>487</v>
      </c>
      <c r="H53" s="40">
        <v>0</v>
      </c>
      <c r="I53" s="40">
        <v>0</v>
      </c>
      <c r="J53" s="40">
        <v>0</v>
      </c>
      <c r="K53" s="43">
        <f t="shared" si="4"/>
        <v>487</v>
      </c>
      <c r="L53" s="40">
        <v>487</v>
      </c>
      <c r="M53" s="40">
        <v>0</v>
      </c>
      <c r="N53" s="40">
        <v>0</v>
      </c>
      <c r="O53" s="40">
        <v>0</v>
      </c>
      <c r="P53" s="613">
        <f t="shared" si="5"/>
        <v>720</v>
      </c>
      <c r="Q53" s="574">
        <v>720</v>
      </c>
      <c r="R53" s="574">
        <v>0</v>
      </c>
      <c r="S53" s="574">
        <v>0</v>
      </c>
      <c r="T53" s="575">
        <v>0</v>
      </c>
      <c r="U53" s="89">
        <v>233</v>
      </c>
      <c r="V53" s="40">
        <v>233</v>
      </c>
      <c r="W53" s="40">
        <v>0</v>
      </c>
      <c r="X53" s="40">
        <v>0</v>
      </c>
      <c r="Y53" s="44">
        <v>0</v>
      </c>
    </row>
    <row r="54" spans="2:25" ht="15.75" thickBot="1" x14ac:dyDescent="0.25">
      <c r="B54" s="313" t="s">
        <v>474</v>
      </c>
      <c r="C54" s="312"/>
      <c r="D54" s="311" t="s">
        <v>442</v>
      </c>
      <c r="E54" s="310" t="s">
        <v>473</v>
      </c>
      <c r="F54" s="47">
        <f t="shared" si="3"/>
        <v>7879</v>
      </c>
      <c r="G54" s="308">
        <f>G53+G52+G51+G50+G49</f>
        <v>6674</v>
      </c>
      <c r="H54" s="308">
        <f>H53+H52+H51+H50+H49</f>
        <v>0</v>
      </c>
      <c r="I54" s="308">
        <f>I53+I52+I51+I50+I49</f>
        <v>0</v>
      </c>
      <c r="J54" s="308">
        <f>J53+J52+J51+J50+J49</f>
        <v>1205</v>
      </c>
      <c r="K54" s="47">
        <f t="shared" si="4"/>
        <v>7879</v>
      </c>
      <c r="L54" s="308">
        <f>L53+L52+L51+L50+L49</f>
        <v>6674</v>
      </c>
      <c r="M54" s="308">
        <f>M53+M52+M51+M50+M49</f>
        <v>0</v>
      </c>
      <c r="N54" s="308">
        <f>N53+N52+N51+N50+N49</f>
        <v>0</v>
      </c>
      <c r="O54" s="308">
        <f>O53+O52+O51+O50+O49</f>
        <v>1205</v>
      </c>
      <c r="P54" s="614">
        <f t="shared" si="5"/>
        <v>7813</v>
      </c>
      <c r="Q54" s="585">
        <f>Q49+Q50+Q51+Q52+Q53</f>
        <v>6643</v>
      </c>
      <c r="R54" s="585">
        <f>R49+R50+R51+R52+R53</f>
        <v>0</v>
      </c>
      <c r="S54" s="585">
        <f>S49+S50+S51+S52+S53</f>
        <v>0</v>
      </c>
      <c r="T54" s="586">
        <f>T49+T50+T51+T52+T53</f>
        <v>1170</v>
      </c>
      <c r="U54" s="320">
        <v>-35</v>
      </c>
      <c r="V54" s="308">
        <v>0</v>
      </c>
      <c r="W54" s="308">
        <v>0</v>
      </c>
      <c r="X54" s="308">
        <v>0</v>
      </c>
      <c r="Y54" s="307">
        <v>-35</v>
      </c>
    </row>
    <row r="55" spans="2:25" ht="15" thickBot="1" x14ac:dyDescent="0.25">
      <c r="B55" s="316" t="s">
        <v>471</v>
      </c>
      <c r="C55" s="315" t="s">
        <v>305</v>
      </c>
      <c r="D55" s="314" t="s">
        <v>442</v>
      </c>
      <c r="E55" s="51" t="s">
        <v>472</v>
      </c>
      <c r="F55" s="43">
        <f t="shared" si="3"/>
        <v>2011</v>
      </c>
      <c r="G55" s="40">
        <v>1664</v>
      </c>
      <c r="H55" s="40">
        <v>0</v>
      </c>
      <c r="I55" s="40">
        <v>0</v>
      </c>
      <c r="J55" s="40">
        <v>347</v>
      </c>
      <c r="K55" s="43">
        <f t="shared" si="4"/>
        <v>2011</v>
      </c>
      <c r="L55" s="40">
        <v>1664</v>
      </c>
      <c r="M55" s="40">
        <v>0</v>
      </c>
      <c r="N55" s="40">
        <v>0</v>
      </c>
      <c r="O55" s="40">
        <v>347</v>
      </c>
      <c r="P55" s="613">
        <f t="shared" si="5"/>
        <v>2102</v>
      </c>
      <c r="Q55" s="574">
        <v>1687</v>
      </c>
      <c r="R55" s="574">
        <v>49</v>
      </c>
      <c r="S55" s="574">
        <v>0</v>
      </c>
      <c r="T55" s="575">
        <v>366</v>
      </c>
      <c r="U55" s="89">
        <v>99</v>
      </c>
      <c r="V55" s="40">
        <v>31</v>
      </c>
      <c r="W55" s="40">
        <v>49</v>
      </c>
      <c r="X55" s="40">
        <v>0</v>
      </c>
      <c r="Y55" s="44">
        <v>19</v>
      </c>
    </row>
    <row r="56" spans="2:25" ht="15" customHeight="1" thickBot="1" x14ac:dyDescent="0.25">
      <c r="B56" s="313" t="s">
        <v>471</v>
      </c>
      <c r="C56" s="312"/>
      <c r="D56" s="311" t="s">
        <v>442</v>
      </c>
      <c r="E56" s="310" t="s">
        <v>472</v>
      </c>
      <c r="F56" s="47">
        <f t="shared" si="3"/>
        <v>2011</v>
      </c>
      <c r="G56" s="308">
        <f>G55</f>
        <v>1664</v>
      </c>
      <c r="H56" s="308">
        <f>H55</f>
        <v>0</v>
      </c>
      <c r="I56" s="308">
        <f>I55</f>
        <v>0</v>
      </c>
      <c r="J56" s="308">
        <f>J55</f>
        <v>347</v>
      </c>
      <c r="K56" s="47">
        <f t="shared" si="4"/>
        <v>2011</v>
      </c>
      <c r="L56" s="308">
        <f>L55</f>
        <v>1664</v>
      </c>
      <c r="M56" s="308">
        <f>M55</f>
        <v>0</v>
      </c>
      <c r="N56" s="308">
        <f>N55</f>
        <v>0</v>
      </c>
      <c r="O56" s="308">
        <f>O55</f>
        <v>347</v>
      </c>
      <c r="P56" s="614">
        <f t="shared" si="5"/>
        <v>2102</v>
      </c>
      <c r="Q56" s="585">
        <f>Q55</f>
        <v>1687</v>
      </c>
      <c r="R56" s="585">
        <f>R55</f>
        <v>49</v>
      </c>
      <c r="S56" s="585">
        <f>S55</f>
        <v>0</v>
      </c>
      <c r="T56" s="586">
        <f>T55</f>
        <v>366</v>
      </c>
      <c r="U56" s="320">
        <v>99</v>
      </c>
      <c r="V56" s="308">
        <v>31</v>
      </c>
      <c r="W56" s="308">
        <v>49</v>
      </c>
      <c r="X56" s="308">
        <v>0</v>
      </c>
      <c r="Y56" s="307">
        <v>19</v>
      </c>
    </row>
    <row r="57" spans="2:25" ht="15" thickBot="1" x14ac:dyDescent="0.25">
      <c r="B57" s="316" t="s">
        <v>470</v>
      </c>
      <c r="C57" s="315" t="s">
        <v>305</v>
      </c>
      <c r="D57" s="314" t="s">
        <v>442</v>
      </c>
      <c r="E57" s="51" t="s">
        <v>469</v>
      </c>
      <c r="F57" s="43">
        <f t="shared" si="3"/>
        <v>2833</v>
      </c>
      <c r="G57" s="40">
        <v>2093</v>
      </c>
      <c r="H57" s="40">
        <v>0</v>
      </c>
      <c r="I57" s="40">
        <v>0</v>
      </c>
      <c r="J57" s="40">
        <v>740</v>
      </c>
      <c r="K57" s="43">
        <f t="shared" si="4"/>
        <v>2833</v>
      </c>
      <c r="L57" s="40">
        <v>2093</v>
      </c>
      <c r="M57" s="40">
        <v>0</v>
      </c>
      <c r="N57" s="40">
        <v>0</v>
      </c>
      <c r="O57" s="40">
        <v>740</v>
      </c>
      <c r="P57" s="613">
        <f t="shared" si="5"/>
        <v>3053</v>
      </c>
      <c r="Q57" s="574">
        <v>2303</v>
      </c>
      <c r="R57" s="574">
        <v>0</v>
      </c>
      <c r="S57" s="574">
        <v>0</v>
      </c>
      <c r="T57" s="575">
        <v>750</v>
      </c>
      <c r="U57" s="89">
        <v>235</v>
      </c>
      <c r="V57" s="40">
        <v>225</v>
      </c>
      <c r="W57" s="40">
        <v>0</v>
      </c>
      <c r="X57" s="40">
        <v>0</v>
      </c>
      <c r="Y57" s="44">
        <v>10</v>
      </c>
    </row>
    <row r="58" spans="2:25" ht="15" thickBot="1" x14ac:dyDescent="0.25">
      <c r="B58" s="316" t="s">
        <v>470</v>
      </c>
      <c r="C58" s="315" t="s">
        <v>267</v>
      </c>
      <c r="D58" s="314" t="s">
        <v>442</v>
      </c>
      <c r="E58" s="51" t="s">
        <v>469</v>
      </c>
      <c r="F58" s="43">
        <f t="shared" si="3"/>
        <v>349</v>
      </c>
      <c r="G58" s="40">
        <v>219</v>
      </c>
      <c r="H58" s="40">
        <v>0</v>
      </c>
      <c r="I58" s="40">
        <v>0</v>
      </c>
      <c r="J58" s="40">
        <v>130</v>
      </c>
      <c r="K58" s="43">
        <f t="shared" si="4"/>
        <v>349</v>
      </c>
      <c r="L58" s="40">
        <v>219</v>
      </c>
      <c r="M58" s="40">
        <v>0</v>
      </c>
      <c r="N58" s="40">
        <v>0</v>
      </c>
      <c r="O58" s="40">
        <v>130</v>
      </c>
      <c r="P58" s="613">
        <f t="shared" si="5"/>
        <v>587</v>
      </c>
      <c r="Q58" s="574">
        <v>477</v>
      </c>
      <c r="R58" s="574">
        <v>0</v>
      </c>
      <c r="S58" s="574">
        <v>0</v>
      </c>
      <c r="T58" s="575">
        <v>110</v>
      </c>
      <c r="U58" s="89">
        <v>238</v>
      </c>
      <c r="V58" s="40">
        <v>258</v>
      </c>
      <c r="W58" s="40">
        <v>0</v>
      </c>
      <c r="X58" s="40">
        <v>0</v>
      </c>
      <c r="Y58" s="44">
        <v>-20</v>
      </c>
    </row>
    <row r="59" spans="2:25" ht="15" thickBot="1" x14ac:dyDescent="0.25">
      <c r="B59" s="316" t="s">
        <v>470</v>
      </c>
      <c r="C59" s="315" t="s">
        <v>293</v>
      </c>
      <c r="D59" s="314" t="s">
        <v>442</v>
      </c>
      <c r="E59" s="51" t="s">
        <v>469</v>
      </c>
      <c r="F59" s="43">
        <f t="shared" si="3"/>
        <v>1058</v>
      </c>
      <c r="G59" s="40">
        <v>903</v>
      </c>
      <c r="H59" s="40">
        <v>0</v>
      </c>
      <c r="I59" s="40">
        <v>0</v>
      </c>
      <c r="J59" s="40">
        <v>155</v>
      </c>
      <c r="K59" s="43">
        <f t="shared" si="4"/>
        <v>1058</v>
      </c>
      <c r="L59" s="40">
        <v>903</v>
      </c>
      <c r="M59" s="40">
        <v>0</v>
      </c>
      <c r="N59" s="40">
        <v>0</v>
      </c>
      <c r="O59" s="40">
        <v>155</v>
      </c>
      <c r="P59" s="613">
        <f t="shared" si="5"/>
        <v>610</v>
      </c>
      <c r="Q59" s="574">
        <v>420</v>
      </c>
      <c r="R59" s="574">
        <v>0</v>
      </c>
      <c r="S59" s="574">
        <v>0</v>
      </c>
      <c r="T59" s="575">
        <v>190</v>
      </c>
      <c r="U59" s="89">
        <v>-448</v>
      </c>
      <c r="V59" s="40">
        <v>-483</v>
      </c>
      <c r="W59" s="40">
        <v>0</v>
      </c>
      <c r="X59" s="40">
        <v>0</v>
      </c>
      <c r="Y59" s="44">
        <v>35</v>
      </c>
    </row>
    <row r="60" spans="2:25" ht="15.75" thickBot="1" x14ac:dyDescent="0.25">
      <c r="B60" s="313" t="s">
        <v>470</v>
      </c>
      <c r="C60" s="312"/>
      <c r="D60" s="311" t="s">
        <v>442</v>
      </c>
      <c r="E60" s="310" t="s">
        <v>469</v>
      </c>
      <c r="F60" s="47">
        <f t="shared" si="3"/>
        <v>4240</v>
      </c>
      <c r="G60" s="308">
        <f>G57+G58+G59</f>
        <v>3215</v>
      </c>
      <c r="H60" s="308">
        <f>H57+H58+H59</f>
        <v>0</v>
      </c>
      <c r="I60" s="308">
        <f>I57+I58+I59</f>
        <v>0</v>
      </c>
      <c r="J60" s="308">
        <f>J57+J58+J59</f>
        <v>1025</v>
      </c>
      <c r="K60" s="47">
        <f t="shared" si="4"/>
        <v>4240</v>
      </c>
      <c r="L60" s="308">
        <f>L59+L58+L57</f>
        <v>3215</v>
      </c>
      <c r="M60" s="308">
        <f>M59+M58+M57</f>
        <v>0</v>
      </c>
      <c r="N60" s="308">
        <f>N59+N58+N57</f>
        <v>0</v>
      </c>
      <c r="O60" s="308">
        <f>O59+O58+O57</f>
        <v>1025</v>
      </c>
      <c r="P60" s="614">
        <f t="shared" si="5"/>
        <v>4250</v>
      </c>
      <c r="Q60" s="585">
        <f>Q57+Q58+Q59</f>
        <v>3200</v>
      </c>
      <c r="R60" s="585">
        <f>R57+R58+R59</f>
        <v>0</v>
      </c>
      <c r="S60" s="585">
        <f>S57+S58+S59</f>
        <v>0</v>
      </c>
      <c r="T60" s="586">
        <f>T57+T58+T59</f>
        <v>1050</v>
      </c>
      <c r="U60" s="320">
        <v>25</v>
      </c>
      <c r="V60" s="308">
        <v>0</v>
      </c>
      <c r="W60" s="308">
        <v>0</v>
      </c>
      <c r="X60" s="308">
        <v>0</v>
      </c>
      <c r="Y60" s="307">
        <v>25</v>
      </c>
    </row>
    <row r="61" spans="2:25" ht="15" thickBot="1" x14ac:dyDescent="0.25">
      <c r="B61" s="316" t="s">
        <v>468</v>
      </c>
      <c r="C61" s="315" t="s">
        <v>294</v>
      </c>
      <c r="D61" s="314" t="s">
        <v>442</v>
      </c>
      <c r="E61" s="51" t="s">
        <v>467</v>
      </c>
      <c r="F61" s="43">
        <f t="shared" si="3"/>
        <v>9732</v>
      </c>
      <c r="G61" s="40">
        <v>7467</v>
      </c>
      <c r="H61" s="40">
        <v>0</v>
      </c>
      <c r="I61" s="40">
        <v>0</v>
      </c>
      <c r="J61" s="40">
        <v>2265</v>
      </c>
      <c r="K61" s="43">
        <f t="shared" si="4"/>
        <v>9732</v>
      </c>
      <c r="L61" s="40">
        <v>7467</v>
      </c>
      <c r="M61" s="40">
        <v>0</v>
      </c>
      <c r="N61" s="40">
        <v>0</v>
      </c>
      <c r="O61" s="40">
        <v>2265</v>
      </c>
      <c r="P61" s="613">
        <f t="shared" si="5"/>
        <v>9569</v>
      </c>
      <c r="Q61" s="574">
        <v>7431</v>
      </c>
      <c r="R61" s="574">
        <v>0</v>
      </c>
      <c r="S61" s="574">
        <v>0</v>
      </c>
      <c r="T61" s="575">
        <v>2138</v>
      </c>
      <c r="U61" s="89">
        <v>-126</v>
      </c>
      <c r="V61" s="40">
        <v>1</v>
      </c>
      <c r="W61" s="40">
        <v>0</v>
      </c>
      <c r="X61" s="40">
        <v>0</v>
      </c>
      <c r="Y61" s="44">
        <v>-127</v>
      </c>
    </row>
    <row r="62" spans="2:25" ht="15" thickBot="1" x14ac:dyDescent="0.25">
      <c r="B62" s="316" t="s">
        <v>468</v>
      </c>
      <c r="C62" s="315" t="s">
        <v>267</v>
      </c>
      <c r="D62" s="314" t="s">
        <v>442</v>
      </c>
      <c r="E62" s="51" t="s">
        <v>467</v>
      </c>
      <c r="F62" s="43">
        <f t="shared" si="3"/>
        <v>514</v>
      </c>
      <c r="G62" s="40">
        <v>493</v>
      </c>
      <c r="H62" s="40">
        <v>0</v>
      </c>
      <c r="I62" s="40">
        <v>0</v>
      </c>
      <c r="J62" s="40">
        <v>21</v>
      </c>
      <c r="K62" s="43">
        <f t="shared" si="4"/>
        <v>514</v>
      </c>
      <c r="L62" s="40">
        <v>493</v>
      </c>
      <c r="M62" s="40">
        <v>0</v>
      </c>
      <c r="N62" s="40">
        <v>0</v>
      </c>
      <c r="O62" s="40">
        <v>21</v>
      </c>
      <c r="P62" s="613">
        <f t="shared" si="5"/>
        <v>512</v>
      </c>
      <c r="Q62" s="574">
        <v>492</v>
      </c>
      <c r="R62" s="574">
        <v>0</v>
      </c>
      <c r="S62" s="574">
        <v>0</v>
      </c>
      <c r="T62" s="575">
        <v>20</v>
      </c>
      <c r="U62" s="89">
        <v>-2</v>
      </c>
      <c r="V62" s="40">
        <v>-1</v>
      </c>
      <c r="W62" s="40">
        <v>0</v>
      </c>
      <c r="X62" s="40">
        <v>0</v>
      </c>
      <c r="Y62" s="44">
        <v>-1</v>
      </c>
    </row>
    <row r="63" spans="2:25" ht="15.75" thickBot="1" x14ac:dyDescent="0.25">
      <c r="B63" s="313" t="s">
        <v>468</v>
      </c>
      <c r="C63" s="312"/>
      <c r="D63" s="311" t="s">
        <v>442</v>
      </c>
      <c r="E63" s="310" t="s">
        <v>467</v>
      </c>
      <c r="F63" s="47">
        <f t="shared" si="3"/>
        <v>10246</v>
      </c>
      <c r="G63" s="308">
        <f>G61+G62</f>
        <v>7960</v>
      </c>
      <c r="H63" s="308">
        <f>H61+H62</f>
        <v>0</v>
      </c>
      <c r="I63" s="308">
        <f>I61+I62</f>
        <v>0</v>
      </c>
      <c r="J63" s="308">
        <f>J61+J62</f>
        <v>2286</v>
      </c>
      <c r="K63" s="47">
        <f t="shared" si="4"/>
        <v>10246</v>
      </c>
      <c r="L63" s="308">
        <f>L62+L61</f>
        <v>7960</v>
      </c>
      <c r="M63" s="308">
        <f>M62+M61</f>
        <v>0</v>
      </c>
      <c r="N63" s="308">
        <f>N62+N61</f>
        <v>0</v>
      </c>
      <c r="O63" s="308">
        <f>O62+O61</f>
        <v>2286</v>
      </c>
      <c r="P63" s="614">
        <f t="shared" si="5"/>
        <v>10081</v>
      </c>
      <c r="Q63" s="585">
        <f>Q61+Q62</f>
        <v>7923</v>
      </c>
      <c r="R63" s="585">
        <f>R61+R62</f>
        <v>0</v>
      </c>
      <c r="S63" s="585">
        <f>S61+S62</f>
        <v>0</v>
      </c>
      <c r="T63" s="586">
        <f>T61+T62</f>
        <v>2158</v>
      </c>
      <c r="U63" s="320">
        <v>-128</v>
      </c>
      <c r="V63" s="308">
        <v>0</v>
      </c>
      <c r="W63" s="308">
        <v>0</v>
      </c>
      <c r="X63" s="308">
        <v>0</v>
      </c>
      <c r="Y63" s="307">
        <v>-128</v>
      </c>
    </row>
    <row r="64" spans="2:25" ht="15" thickBot="1" x14ac:dyDescent="0.25">
      <c r="B64" s="316" t="s">
        <v>466</v>
      </c>
      <c r="C64" s="315" t="s">
        <v>305</v>
      </c>
      <c r="D64" s="314" t="s">
        <v>442</v>
      </c>
      <c r="E64" s="51" t="s">
        <v>465</v>
      </c>
      <c r="F64" s="43">
        <f t="shared" si="3"/>
        <v>2570</v>
      </c>
      <c r="G64" s="40">
        <v>1740</v>
      </c>
      <c r="H64" s="40">
        <v>0</v>
      </c>
      <c r="I64" s="40">
        <v>323</v>
      </c>
      <c r="J64" s="40">
        <v>507</v>
      </c>
      <c r="K64" s="43">
        <f t="shared" si="4"/>
        <v>2570</v>
      </c>
      <c r="L64" s="40">
        <v>1740</v>
      </c>
      <c r="M64" s="40">
        <v>0</v>
      </c>
      <c r="N64" s="40">
        <v>323</v>
      </c>
      <c r="O64" s="40">
        <v>507</v>
      </c>
      <c r="P64" s="613">
        <f t="shared" si="5"/>
        <v>2463</v>
      </c>
      <c r="Q64" s="574">
        <v>1725</v>
      </c>
      <c r="R64" s="574">
        <v>0</v>
      </c>
      <c r="S64" s="574">
        <v>231</v>
      </c>
      <c r="T64" s="575">
        <v>507</v>
      </c>
      <c r="U64" s="89">
        <v>-92</v>
      </c>
      <c r="V64" s="40">
        <v>0</v>
      </c>
      <c r="W64" s="40">
        <v>0</v>
      </c>
      <c r="X64" s="40">
        <v>-92</v>
      </c>
      <c r="Y64" s="44">
        <v>0</v>
      </c>
    </row>
    <row r="65" spans="2:25" ht="15" thickBot="1" x14ac:dyDescent="0.25">
      <c r="B65" s="316" t="s">
        <v>466</v>
      </c>
      <c r="C65" s="315" t="s">
        <v>267</v>
      </c>
      <c r="D65" s="314" t="s">
        <v>442</v>
      </c>
      <c r="E65" s="51" t="s">
        <v>465</v>
      </c>
      <c r="F65" s="43">
        <f t="shared" si="3"/>
        <v>861</v>
      </c>
      <c r="G65" s="40">
        <v>718</v>
      </c>
      <c r="H65" s="40">
        <v>0</v>
      </c>
      <c r="I65" s="40">
        <v>0</v>
      </c>
      <c r="J65" s="40">
        <v>143</v>
      </c>
      <c r="K65" s="43">
        <f t="shared" si="4"/>
        <v>861</v>
      </c>
      <c r="L65" s="40">
        <v>718</v>
      </c>
      <c r="M65" s="40">
        <v>0</v>
      </c>
      <c r="N65" s="40">
        <v>0</v>
      </c>
      <c r="O65" s="40">
        <v>143</v>
      </c>
      <c r="P65" s="613">
        <f t="shared" si="5"/>
        <v>861</v>
      </c>
      <c r="Q65" s="574">
        <v>718</v>
      </c>
      <c r="R65" s="574">
        <v>0</v>
      </c>
      <c r="S65" s="574">
        <v>0</v>
      </c>
      <c r="T65" s="575">
        <v>143</v>
      </c>
      <c r="U65" s="89">
        <v>0</v>
      </c>
      <c r="V65" s="40">
        <v>0</v>
      </c>
      <c r="W65" s="40">
        <v>0</v>
      </c>
      <c r="X65" s="40">
        <v>0</v>
      </c>
      <c r="Y65" s="44">
        <v>0</v>
      </c>
    </row>
    <row r="66" spans="2:25" ht="15" thickBot="1" x14ac:dyDescent="0.25">
      <c r="B66" s="316" t="s">
        <v>466</v>
      </c>
      <c r="C66" s="315" t="s">
        <v>293</v>
      </c>
      <c r="D66" s="314" t="s">
        <v>442</v>
      </c>
      <c r="E66" s="51" t="s">
        <v>465</v>
      </c>
      <c r="F66" s="43">
        <f t="shared" si="3"/>
        <v>1941</v>
      </c>
      <c r="G66" s="40">
        <v>868</v>
      </c>
      <c r="H66" s="40">
        <v>0</v>
      </c>
      <c r="I66" s="40">
        <v>0</v>
      </c>
      <c r="J66" s="40">
        <v>1073</v>
      </c>
      <c r="K66" s="43">
        <f t="shared" si="4"/>
        <v>1941</v>
      </c>
      <c r="L66" s="40">
        <v>868</v>
      </c>
      <c r="M66" s="40">
        <v>0</v>
      </c>
      <c r="N66" s="40">
        <v>0</v>
      </c>
      <c r="O66" s="40">
        <v>1073</v>
      </c>
      <c r="P66" s="613">
        <f t="shared" si="5"/>
        <v>1948</v>
      </c>
      <c r="Q66" s="574">
        <v>868</v>
      </c>
      <c r="R66" s="574">
        <v>0</v>
      </c>
      <c r="S66" s="574">
        <v>0</v>
      </c>
      <c r="T66" s="575">
        <v>1080</v>
      </c>
      <c r="U66" s="89">
        <v>7</v>
      </c>
      <c r="V66" s="40">
        <v>0</v>
      </c>
      <c r="W66" s="40">
        <v>0</v>
      </c>
      <c r="X66" s="40">
        <v>0</v>
      </c>
      <c r="Y66" s="44">
        <v>7</v>
      </c>
    </row>
    <row r="67" spans="2:25" ht="15.75" thickBot="1" x14ac:dyDescent="0.25">
      <c r="B67" s="313" t="s">
        <v>466</v>
      </c>
      <c r="C67" s="312"/>
      <c r="D67" s="311" t="s">
        <v>442</v>
      </c>
      <c r="E67" s="310" t="s">
        <v>465</v>
      </c>
      <c r="F67" s="47">
        <f t="shared" si="3"/>
        <v>5372</v>
      </c>
      <c r="G67" s="308">
        <f>G64+G65+G66</f>
        <v>3326</v>
      </c>
      <c r="H67" s="308">
        <f>H64+H65+H66</f>
        <v>0</v>
      </c>
      <c r="I67" s="308">
        <f>I64+I65+I66</f>
        <v>323</v>
      </c>
      <c r="J67" s="308">
        <f>J64+J65+J66</f>
        <v>1723</v>
      </c>
      <c r="K67" s="47">
        <f t="shared" si="4"/>
        <v>5372</v>
      </c>
      <c r="L67" s="308">
        <f>L66+L65+L64</f>
        <v>3326</v>
      </c>
      <c r="M67" s="308">
        <f>M66+M65+M64</f>
        <v>0</v>
      </c>
      <c r="N67" s="308">
        <f>N66+N65+N64</f>
        <v>323</v>
      </c>
      <c r="O67" s="308">
        <f>O66+O65+O64</f>
        <v>1723</v>
      </c>
      <c r="P67" s="614">
        <f t="shared" si="5"/>
        <v>5272</v>
      </c>
      <c r="Q67" s="585">
        <f>Q64+Q65+Q66</f>
        <v>3311</v>
      </c>
      <c r="R67" s="585">
        <f>R64+R65+R66</f>
        <v>0</v>
      </c>
      <c r="S67" s="585">
        <f>S64+S65+S66</f>
        <v>231</v>
      </c>
      <c r="T67" s="586">
        <f>T64+T65+T66</f>
        <v>1730</v>
      </c>
      <c r="U67" s="320">
        <v>-85</v>
      </c>
      <c r="V67" s="308">
        <v>0</v>
      </c>
      <c r="W67" s="308">
        <v>0</v>
      </c>
      <c r="X67" s="308">
        <v>-92</v>
      </c>
      <c r="Y67" s="307">
        <v>7</v>
      </c>
    </row>
    <row r="68" spans="2:25" ht="26.25" thickBot="1" x14ac:dyDescent="0.25">
      <c r="B68" s="316" t="s">
        <v>463</v>
      </c>
      <c r="C68" s="315" t="s">
        <v>305</v>
      </c>
      <c r="D68" s="314" t="s">
        <v>442</v>
      </c>
      <c r="E68" s="51" t="s">
        <v>464</v>
      </c>
      <c r="F68" s="43">
        <f t="shared" si="3"/>
        <v>2939</v>
      </c>
      <c r="G68" s="40">
        <v>2320</v>
      </c>
      <c r="H68" s="40">
        <v>0</v>
      </c>
      <c r="I68" s="40">
        <v>0</v>
      </c>
      <c r="J68" s="40">
        <v>619</v>
      </c>
      <c r="K68" s="43">
        <f t="shared" si="4"/>
        <v>2939</v>
      </c>
      <c r="L68" s="40">
        <v>2320</v>
      </c>
      <c r="M68" s="40">
        <v>0</v>
      </c>
      <c r="N68" s="40">
        <v>0</v>
      </c>
      <c r="O68" s="40">
        <v>619</v>
      </c>
      <c r="P68" s="613">
        <f t="shared" si="5"/>
        <v>2874</v>
      </c>
      <c r="Q68" s="574">
        <v>2309</v>
      </c>
      <c r="R68" s="574">
        <v>0</v>
      </c>
      <c r="S68" s="574">
        <v>0</v>
      </c>
      <c r="T68" s="575">
        <v>565</v>
      </c>
      <c r="U68" s="89">
        <v>-54</v>
      </c>
      <c r="V68" s="40">
        <v>0</v>
      </c>
      <c r="W68" s="40">
        <v>0</v>
      </c>
      <c r="X68" s="40">
        <v>0</v>
      </c>
      <c r="Y68" s="44">
        <v>-54</v>
      </c>
    </row>
    <row r="69" spans="2:25" ht="26.25" thickBot="1" x14ac:dyDescent="0.25">
      <c r="B69" s="313" t="s">
        <v>463</v>
      </c>
      <c r="C69" s="312"/>
      <c r="D69" s="311" t="s">
        <v>442</v>
      </c>
      <c r="E69" s="321" t="s">
        <v>464</v>
      </c>
      <c r="F69" s="47">
        <f t="shared" si="3"/>
        <v>2939</v>
      </c>
      <c r="G69" s="308">
        <f>G68</f>
        <v>2320</v>
      </c>
      <c r="H69" s="308">
        <f>H68</f>
        <v>0</v>
      </c>
      <c r="I69" s="308">
        <f>I68</f>
        <v>0</v>
      </c>
      <c r="J69" s="308">
        <f>J68</f>
        <v>619</v>
      </c>
      <c r="K69" s="47">
        <f t="shared" si="4"/>
        <v>2939</v>
      </c>
      <c r="L69" s="308">
        <f>L68</f>
        <v>2320</v>
      </c>
      <c r="M69" s="308">
        <f>M68</f>
        <v>0</v>
      </c>
      <c r="N69" s="308">
        <f>N68</f>
        <v>0</v>
      </c>
      <c r="O69" s="308">
        <f>O68</f>
        <v>619</v>
      </c>
      <c r="P69" s="614">
        <f t="shared" si="5"/>
        <v>2874</v>
      </c>
      <c r="Q69" s="585">
        <f>Q68</f>
        <v>2309</v>
      </c>
      <c r="R69" s="585">
        <f>R68</f>
        <v>0</v>
      </c>
      <c r="S69" s="585">
        <f>S68</f>
        <v>0</v>
      </c>
      <c r="T69" s="586">
        <f>T68</f>
        <v>565</v>
      </c>
      <c r="U69" s="320">
        <v>-54</v>
      </c>
      <c r="V69" s="308">
        <v>0</v>
      </c>
      <c r="W69" s="308">
        <v>0</v>
      </c>
      <c r="X69" s="308">
        <v>0</v>
      </c>
      <c r="Y69" s="307">
        <v>-54</v>
      </c>
    </row>
    <row r="70" spans="2:25" ht="15" thickBot="1" x14ac:dyDescent="0.25">
      <c r="B70" s="316" t="s">
        <v>462</v>
      </c>
      <c r="C70" s="315" t="s">
        <v>305</v>
      </c>
      <c r="D70" s="314" t="s">
        <v>442</v>
      </c>
      <c r="E70" s="51" t="s">
        <v>461</v>
      </c>
      <c r="F70" s="43">
        <f t="shared" si="3"/>
        <v>1833</v>
      </c>
      <c r="G70" s="40">
        <v>1797</v>
      </c>
      <c r="H70" s="40">
        <v>0</v>
      </c>
      <c r="I70" s="40">
        <v>0</v>
      </c>
      <c r="J70" s="40">
        <v>36</v>
      </c>
      <c r="K70" s="43">
        <f t="shared" si="4"/>
        <v>1833</v>
      </c>
      <c r="L70" s="40">
        <v>1797</v>
      </c>
      <c r="M70" s="40">
        <v>0</v>
      </c>
      <c r="N70" s="40">
        <v>0</v>
      </c>
      <c r="O70" s="40">
        <v>36</v>
      </c>
      <c r="P70" s="613">
        <f t="shared" si="5"/>
        <v>1739</v>
      </c>
      <c r="Q70" s="574">
        <v>1703</v>
      </c>
      <c r="R70" s="574">
        <v>0</v>
      </c>
      <c r="S70" s="574">
        <v>0</v>
      </c>
      <c r="T70" s="575">
        <v>36</v>
      </c>
      <c r="U70" s="89">
        <v>-82</v>
      </c>
      <c r="V70" s="40">
        <v>-82</v>
      </c>
      <c r="W70" s="40">
        <v>0</v>
      </c>
      <c r="X70" s="40">
        <v>0</v>
      </c>
      <c r="Y70" s="44">
        <v>0</v>
      </c>
    </row>
    <row r="71" spans="2:25" ht="15" thickBot="1" x14ac:dyDescent="0.25">
      <c r="B71" s="316" t="s">
        <v>462</v>
      </c>
      <c r="C71" s="315" t="s">
        <v>267</v>
      </c>
      <c r="D71" s="314" t="s">
        <v>442</v>
      </c>
      <c r="E71" s="51" t="s">
        <v>461</v>
      </c>
      <c r="F71" s="43">
        <f t="shared" si="3"/>
        <v>398</v>
      </c>
      <c r="G71" s="40">
        <v>351</v>
      </c>
      <c r="H71" s="40">
        <v>0</v>
      </c>
      <c r="I71" s="40">
        <v>0</v>
      </c>
      <c r="J71" s="40">
        <v>47</v>
      </c>
      <c r="K71" s="43">
        <f t="shared" si="4"/>
        <v>398</v>
      </c>
      <c r="L71" s="40">
        <v>351</v>
      </c>
      <c r="M71" s="40">
        <v>0</v>
      </c>
      <c r="N71" s="40">
        <v>0</v>
      </c>
      <c r="O71" s="40">
        <v>47</v>
      </c>
      <c r="P71" s="613">
        <f t="shared" si="5"/>
        <v>430</v>
      </c>
      <c r="Q71" s="574">
        <v>383</v>
      </c>
      <c r="R71" s="574">
        <v>0</v>
      </c>
      <c r="S71" s="574">
        <v>0</v>
      </c>
      <c r="T71" s="575">
        <v>47</v>
      </c>
      <c r="U71" s="89">
        <v>32</v>
      </c>
      <c r="V71" s="40">
        <v>32</v>
      </c>
      <c r="W71" s="40">
        <v>0</v>
      </c>
      <c r="X71" s="40">
        <v>0</v>
      </c>
      <c r="Y71" s="44">
        <v>0</v>
      </c>
    </row>
    <row r="72" spans="2:25" ht="15" thickBot="1" x14ac:dyDescent="0.25">
      <c r="B72" s="316" t="s">
        <v>462</v>
      </c>
      <c r="C72" s="315" t="s">
        <v>293</v>
      </c>
      <c r="D72" s="314" t="s">
        <v>442</v>
      </c>
      <c r="E72" s="51" t="s">
        <v>461</v>
      </c>
      <c r="F72" s="43">
        <f t="shared" si="3"/>
        <v>454</v>
      </c>
      <c r="G72" s="40">
        <v>454</v>
      </c>
      <c r="H72" s="40">
        <v>0</v>
      </c>
      <c r="I72" s="40">
        <v>0</v>
      </c>
      <c r="J72" s="40">
        <v>0</v>
      </c>
      <c r="K72" s="43">
        <f t="shared" si="4"/>
        <v>454</v>
      </c>
      <c r="L72" s="40">
        <v>454</v>
      </c>
      <c r="M72" s="40">
        <v>0</v>
      </c>
      <c r="N72" s="40">
        <v>0</v>
      </c>
      <c r="O72" s="40">
        <v>0</v>
      </c>
      <c r="P72" s="613">
        <f t="shared" si="5"/>
        <v>504</v>
      </c>
      <c r="Q72" s="574">
        <v>504</v>
      </c>
      <c r="R72" s="574">
        <v>0</v>
      </c>
      <c r="S72" s="574">
        <v>0</v>
      </c>
      <c r="T72" s="575">
        <v>0</v>
      </c>
      <c r="U72" s="89">
        <v>50</v>
      </c>
      <c r="V72" s="40">
        <v>50</v>
      </c>
      <c r="W72" s="40">
        <v>0</v>
      </c>
      <c r="X72" s="40">
        <v>0</v>
      </c>
      <c r="Y72" s="44">
        <v>0</v>
      </c>
    </row>
    <row r="73" spans="2:25" ht="15.75" thickBot="1" x14ac:dyDescent="0.25">
      <c r="B73" s="313" t="s">
        <v>462</v>
      </c>
      <c r="C73" s="312"/>
      <c r="D73" s="311" t="s">
        <v>442</v>
      </c>
      <c r="E73" s="321" t="s">
        <v>461</v>
      </c>
      <c r="F73" s="47">
        <f t="shared" si="3"/>
        <v>2685</v>
      </c>
      <c r="G73" s="308">
        <f>G70+G71+G72</f>
        <v>2602</v>
      </c>
      <c r="H73" s="308">
        <f>H70+H71+H72</f>
        <v>0</v>
      </c>
      <c r="I73" s="308">
        <f>I70+I71+I72</f>
        <v>0</v>
      </c>
      <c r="J73" s="308">
        <f>J70+J71+J72</f>
        <v>83</v>
      </c>
      <c r="K73" s="47">
        <f t="shared" si="4"/>
        <v>2685</v>
      </c>
      <c r="L73" s="308">
        <f>L72+L71+L70</f>
        <v>2602</v>
      </c>
      <c r="M73" s="308">
        <f>M72+M71+M70</f>
        <v>0</v>
      </c>
      <c r="N73" s="308">
        <f>N72+N71+N70</f>
        <v>0</v>
      </c>
      <c r="O73" s="308">
        <f>O72+O71+O70</f>
        <v>83</v>
      </c>
      <c r="P73" s="614">
        <f t="shared" si="5"/>
        <v>2673</v>
      </c>
      <c r="Q73" s="585">
        <f>Q70+Q71+Q72</f>
        <v>2590</v>
      </c>
      <c r="R73" s="585">
        <f>R70+R71+R72</f>
        <v>0</v>
      </c>
      <c r="S73" s="585">
        <f>S70+S71+S72</f>
        <v>0</v>
      </c>
      <c r="T73" s="586">
        <f>T70+T71+T72</f>
        <v>83</v>
      </c>
      <c r="U73" s="320">
        <v>0</v>
      </c>
      <c r="V73" s="308">
        <v>0</v>
      </c>
      <c r="W73" s="308">
        <v>0</v>
      </c>
      <c r="X73" s="308">
        <v>0</v>
      </c>
      <c r="Y73" s="307">
        <v>0</v>
      </c>
    </row>
    <row r="74" spans="2:25" ht="15" thickBot="1" x14ac:dyDescent="0.25">
      <c r="B74" s="316" t="s">
        <v>460</v>
      </c>
      <c r="C74" s="315" t="s">
        <v>294</v>
      </c>
      <c r="D74" s="314" t="s">
        <v>442</v>
      </c>
      <c r="E74" s="51" t="s">
        <v>459</v>
      </c>
      <c r="F74" s="43">
        <f t="shared" si="3"/>
        <v>3497</v>
      </c>
      <c r="G74" s="40">
        <v>3098</v>
      </c>
      <c r="H74" s="40">
        <v>0</v>
      </c>
      <c r="I74" s="40">
        <v>0</v>
      </c>
      <c r="J74" s="40">
        <v>399</v>
      </c>
      <c r="K74" s="43">
        <f t="shared" si="4"/>
        <v>3497</v>
      </c>
      <c r="L74" s="40">
        <v>3098</v>
      </c>
      <c r="M74" s="40">
        <v>0</v>
      </c>
      <c r="N74" s="40">
        <v>0</v>
      </c>
      <c r="O74" s="40">
        <v>399</v>
      </c>
      <c r="P74" s="613">
        <f t="shared" si="5"/>
        <v>3468</v>
      </c>
      <c r="Q74" s="574">
        <v>3084</v>
      </c>
      <c r="R74" s="574">
        <v>0</v>
      </c>
      <c r="S74" s="574">
        <v>0</v>
      </c>
      <c r="T74" s="575">
        <v>384</v>
      </c>
      <c r="U74" s="89">
        <v>-15</v>
      </c>
      <c r="V74" s="40">
        <v>0</v>
      </c>
      <c r="W74" s="40">
        <v>0</v>
      </c>
      <c r="X74" s="40">
        <v>0</v>
      </c>
      <c r="Y74" s="44">
        <v>-15</v>
      </c>
    </row>
    <row r="75" spans="2:25" ht="15" thickBot="1" x14ac:dyDescent="0.25">
      <c r="B75" s="316" t="s">
        <v>460</v>
      </c>
      <c r="C75" s="315" t="s">
        <v>267</v>
      </c>
      <c r="D75" s="314" t="s">
        <v>442</v>
      </c>
      <c r="E75" s="51" t="s">
        <v>459</v>
      </c>
      <c r="F75" s="43">
        <f t="shared" si="3"/>
        <v>25</v>
      </c>
      <c r="G75" s="40">
        <v>25</v>
      </c>
      <c r="H75" s="40">
        <v>0</v>
      </c>
      <c r="I75" s="40">
        <v>0</v>
      </c>
      <c r="J75" s="40">
        <v>0</v>
      </c>
      <c r="K75" s="43">
        <f t="shared" si="4"/>
        <v>25</v>
      </c>
      <c r="L75" s="40">
        <v>25</v>
      </c>
      <c r="M75" s="40">
        <v>0</v>
      </c>
      <c r="N75" s="40">
        <v>0</v>
      </c>
      <c r="O75" s="40">
        <v>0</v>
      </c>
      <c r="P75" s="613">
        <f t="shared" si="5"/>
        <v>25</v>
      </c>
      <c r="Q75" s="574">
        <v>25</v>
      </c>
      <c r="R75" s="574">
        <v>0</v>
      </c>
      <c r="S75" s="574">
        <v>0</v>
      </c>
      <c r="T75" s="575">
        <v>0</v>
      </c>
      <c r="U75" s="89">
        <v>0</v>
      </c>
      <c r="V75" s="40">
        <v>0</v>
      </c>
      <c r="W75" s="40">
        <v>0</v>
      </c>
      <c r="X75" s="40">
        <v>0</v>
      </c>
      <c r="Y75" s="44">
        <v>0</v>
      </c>
    </row>
    <row r="76" spans="2:25" ht="15.75" thickBot="1" x14ac:dyDescent="0.25">
      <c r="B76" s="313" t="s">
        <v>460</v>
      </c>
      <c r="C76" s="312"/>
      <c r="D76" s="311" t="s">
        <v>442</v>
      </c>
      <c r="E76" s="321" t="s">
        <v>459</v>
      </c>
      <c r="F76" s="47">
        <f t="shared" si="3"/>
        <v>3522</v>
      </c>
      <c r="G76" s="308">
        <f>G74+G75</f>
        <v>3123</v>
      </c>
      <c r="H76" s="308">
        <f>H74+H75</f>
        <v>0</v>
      </c>
      <c r="I76" s="308">
        <f>I74+I75</f>
        <v>0</v>
      </c>
      <c r="J76" s="308">
        <f>J74+J75</f>
        <v>399</v>
      </c>
      <c r="K76" s="47">
        <f t="shared" si="4"/>
        <v>3522</v>
      </c>
      <c r="L76" s="308">
        <f>L75+L74</f>
        <v>3123</v>
      </c>
      <c r="M76" s="308">
        <f>M75+M74</f>
        <v>0</v>
      </c>
      <c r="N76" s="308">
        <f>N75+N74</f>
        <v>0</v>
      </c>
      <c r="O76" s="308">
        <f>O75+O74</f>
        <v>399</v>
      </c>
      <c r="P76" s="614">
        <f t="shared" si="5"/>
        <v>3493</v>
      </c>
      <c r="Q76" s="585">
        <f>Q74+Q75</f>
        <v>3109</v>
      </c>
      <c r="R76" s="585">
        <f>R74+R75</f>
        <v>0</v>
      </c>
      <c r="S76" s="585">
        <f>S74+S75</f>
        <v>0</v>
      </c>
      <c r="T76" s="586">
        <f>T74+T75</f>
        <v>384</v>
      </c>
      <c r="U76" s="320">
        <v>-15</v>
      </c>
      <c r="V76" s="308">
        <v>0</v>
      </c>
      <c r="W76" s="308">
        <v>0</v>
      </c>
      <c r="X76" s="308">
        <v>0</v>
      </c>
      <c r="Y76" s="307">
        <v>-15</v>
      </c>
    </row>
    <row r="77" spans="2:25" ht="15" thickBot="1" x14ac:dyDescent="0.25">
      <c r="B77" s="316" t="s">
        <v>458</v>
      </c>
      <c r="C77" s="315" t="s">
        <v>305</v>
      </c>
      <c r="D77" s="314" t="s">
        <v>442</v>
      </c>
      <c r="E77" s="51" t="s">
        <v>457</v>
      </c>
      <c r="F77" s="43">
        <f t="shared" si="3"/>
        <v>1839</v>
      </c>
      <c r="G77" s="40">
        <v>1830</v>
      </c>
      <c r="H77" s="40">
        <v>0</v>
      </c>
      <c r="I77" s="40">
        <v>0</v>
      </c>
      <c r="J77" s="40">
        <v>9</v>
      </c>
      <c r="K77" s="43">
        <f t="shared" si="4"/>
        <v>1839</v>
      </c>
      <c r="L77" s="40">
        <v>1830</v>
      </c>
      <c r="M77" s="40">
        <v>0</v>
      </c>
      <c r="N77" s="40">
        <v>0</v>
      </c>
      <c r="O77" s="40">
        <v>9</v>
      </c>
      <c r="P77" s="613">
        <f t="shared" si="5"/>
        <v>1676</v>
      </c>
      <c r="Q77" s="574">
        <v>1667</v>
      </c>
      <c r="R77" s="574">
        <v>0</v>
      </c>
      <c r="S77" s="574">
        <v>0</v>
      </c>
      <c r="T77" s="575">
        <v>9</v>
      </c>
      <c r="U77" s="89">
        <v>-163</v>
      </c>
      <c r="V77" s="40">
        <v>-163</v>
      </c>
      <c r="W77" s="40">
        <v>0</v>
      </c>
      <c r="X77" s="40">
        <v>0</v>
      </c>
      <c r="Y77" s="44">
        <v>0</v>
      </c>
    </row>
    <row r="78" spans="2:25" ht="15" thickBot="1" x14ac:dyDescent="0.25">
      <c r="B78" s="316" t="s">
        <v>458</v>
      </c>
      <c r="C78" s="315" t="s">
        <v>294</v>
      </c>
      <c r="D78" s="314" t="s">
        <v>442</v>
      </c>
      <c r="E78" s="51" t="s">
        <v>457</v>
      </c>
      <c r="F78" s="43">
        <f t="shared" ref="F78:F102" si="7">G78+H78+I78+J78</f>
        <v>3572</v>
      </c>
      <c r="G78" s="40">
        <v>2290</v>
      </c>
      <c r="H78" s="40">
        <v>0</v>
      </c>
      <c r="I78" s="40">
        <v>0</v>
      </c>
      <c r="J78" s="40">
        <v>1282</v>
      </c>
      <c r="K78" s="43">
        <f t="shared" ref="K78:K102" si="8">L78+M78+N78+O78</f>
        <v>3622</v>
      </c>
      <c r="L78" s="40">
        <v>2340</v>
      </c>
      <c r="M78" s="40">
        <v>0</v>
      </c>
      <c r="N78" s="40">
        <v>0</v>
      </c>
      <c r="O78" s="40">
        <v>1282</v>
      </c>
      <c r="P78" s="613">
        <f t="shared" ref="P78:P102" si="9">Q78+R78+S78+T78</f>
        <v>3711</v>
      </c>
      <c r="Q78" s="574">
        <v>2438</v>
      </c>
      <c r="R78" s="574">
        <v>0</v>
      </c>
      <c r="S78" s="574">
        <v>0</v>
      </c>
      <c r="T78" s="575">
        <v>1273</v>
      </c>
      <c r="U78" s="89">
        <v>161</v>
      </c>
      <c r="V78" s="40">
        <v>170</v>
      </c>
      <c r="W78" s="40">
        <v>0</v>
      </c>
      <c r="X78" s="40">
        <v>0</v>
      </c>
      <c r="Y78" s="44">
        <v>-9</v>
      </c>
    </row>
    <row r="79" spans="2:25" ht="15" thickBot="1" x14ac:dyDescent="0.25">
      <c r="B79" s="316" t="s">
        <v>458</v>
      </c>
      <c r="C79" s="315" t="s">
        <v>267</v>
      </c>
      <c r="D79" s="314" t="s">
        <v>442</v>
      </c>
      <c r="E79" s="51" t="s">
        <v>457</v>
      </c>
      <c r="F79" s="43">
        <f t="shared" si="7"/>
        <v>703</v>
      </c>
      <c r="G79" s="40">
        <v>687</v>
      </c>
      <c r="H79" s="40">
        <v>0</v>
      </c>
      <c r="I79" s="40">
        <v>0</v>
      </c>
      <c r="J79" s="40">
        <v>16</v>
      </c>
      <c r="K79" s="43">
        <f t="shared" si="8"/>
        <v>703</v>
      </c>
      <c r="L79" s="40">
        <v>687</v>
      </c>
      <c r="M79" s="40">
        <v>0</v>
      </c>
      <c r="N79" s="40">
        <v>0</v>
      </c>
      <c r="O79" s="40">
        <v>16</v>
      </c>
      <c r="P79" s="613">
        <f t="shared" si="9"/>
        <v>696</v>
      </c>
      <c r="Q79" s="574">
        <v>680</v>
      </c>
      <c r="R79" s="574">
        <v>0</v>
      </c>
      <c r="S79" s="574">
        <v>0</v>
      </c>
      <c r="T79" s="575">
        <v>16</v>
      </c>
      <c r="U79" s="89">
        <v>-7</v>
      </c>
      <c r="V79" s="40">
        <v>-7</v>
      </c>
      <c r="W79" s="40">
        <v>0</v>
      </c>
      <c r="X79" s="40">
        <v>0</v>
      </c>
      <c r="Y79" s="44">
        <v>0</v>
      </c>
    </row>
    <row r="80" spans="2:25" ht="15.75" thickBot="1" x14ac:dyDescent="0.25">
      <c r="B80" s="313" t="s">
        <v>458</v>
      </c>
      <c r="C80" s="312"/>
      <c r="D80" s="311" t="s">
        <v>442</v>
      </c>
      <c r="E80" s="321" t="s">
        <v>457</v>
      </c>
      <c r="F80" s="47">
        <f t="shared" si="7"/>
        <v>6114</v>
      </c>
      <c r="G80" s="308">
        <f>G79+G78+G77</f>
        <v>4807</v>
      </c>
      <c r="H80" s="308">
        <f>H79+H78+H77</f>
        <v>0</v>
      </c>
      <c r="I80" s="308">
        <f>I79+I78+I77</f>
        <v>0</v>
      </c>
      <c r="J80" s="308">
        <f>J79+J78+J77</f>
        <v>1307</v>
      </c>
      <c r="K80" s="47">
        <f t="shared" si="8"/>
        <v>6164</v>
      </c>
      <c r="L80" s="308">
        <f>L79+L78+L77</f>
        <v>4857</v>
      </c>
      <c r="M80" s="308">
        <f>M79+M78+M77</f>
        <v>0</v>
      </c>
      <c r="N80" s="308">
        <f>N79+N78+N77</f>
        <v>0</v>
      </c>
      <c r="O80" s="308">
        <f>O79+O78+O77</f>
        <v>1307</v>
      </c>
      <c r="P80" s="614">
        <f t="shared" si="9"/>
        <v>6083</v>
      </c>
      <c r="Q80" s="585">
        <f>Q77+Q78+Q79</f>
        <v>4785</v>
      </c>
      <c r="R80" s="585">
        <f>R77+R78+R79</f>
        <v>0</v>
      </c>
      <c r="S80" s="585">
        <f>S77+S78+S79</f>
        <v>0</v>
      </c>
      <c r="T80" s="586">
        <f>T77+T78+T79</f>
        <v>1298</v>
      </c>
      <c r="U80" s="320">
        <v>-9</v>
      </c>
      <c r="V80" s="308">
        <v>0</v>
      </c>
      <c r="W80" s="308">
        <v>0</v>
      </c>
      <c r="X80" s="308">
        <v>0</v>
      </c>
      <c r="Y80" s="307">
        <v>-9</v>
      </c>
    </row>
    <row r="81" spans="2:25" ht="15" thickBot="1" x14ac:dyDescent="0.25">
      <c r="B81" s="316" t="s">
        <v>456</v>
      </c>
      <c r="C81" s="315" t="s">
        <v>323</v>
      </c>
      <c r="D81" s="314" t="s">
        <v>442</v>
      </c>
      <c r="E81" s="51" t="s">
        <v>455</v>
      </c>
      <c r="F81" s="43">
        <f t="shared" si="7"/>
        <v>1293</v>
      </c>
      <c r="G81" s="40">
        <v>1162</v>
      </c>
      <c r="H81" s="40">
        <v>0</v>
      </c>
      <c r="I81" s="40">
        <v>0</v>
      </c>
      <c r="J81" s="40">
        <v>131</v>
      </c>
      <c r="K81" s="43">
        <f t="shared" si="8"/>
        <v>1293</v>
      </c>
      <c r="L81" s="40">
        <v>1162</v>
      </c>
      <c r="M81" s="40">
        <v>0</v>
      </c>
      <c r="N81" s="40">
        <v>0</v>
      </c>
      <c r="O81" s="40">
        <v>131</v>
      </c>
      <c r="P81" s="613">
        <f t="shared" si="9"/>
        <v>1278</v>
      </c>
      <c r="Q81" s="574">
        <v>1157</v>
      </c>
      <c r="R81" s="574">
        <v>0</v>
      </c>
      <c r="S81" s="574">
        <v>0</v>
      </c>
      <c r="T81" s="575">
        <v>121</v>
      </c>
      <c r="U81" s="89">
        <v>-10</v>
      </c>
      <c r="V81" s="40">
        <v>0</v>
      </c>
      <c r="W81" s="40">
        <v>0</v>
      </c>
      <c r="X81" s="40">
        <v>0</v>
      </c>
      <c r="Y81" s="44">
        <v>-10</v>
      </c>
    </row>
    <row r="82" spans="2:25" ht="15.75" thickBot="1" x14ac:dyDescent="0.25">
      <c r="B82" s="313" t="s">
        <v>456</v>
      </c>
      <c r="C82" s="312"/>
      <c r="D82" s="311" t="s">
        <v>442</v>
      </c>
      <c r="E82" s="310" t="s">
        <v>455</v>
      </c>
      <c r="F82" s="47">
        <f t="shared" si="7"/>
        <v>1293</v>
      </c>
      <c r="G82" s="308">
        <f>G81</f>
        <v>1162</v>
      </c>
      <c r="H82" s="308">
        <f>H81</f>
        <v>0</v>
      </c>
      <c r="I82" s="308">
        <f>I81</f>
        <v>0</v>
      </c>
      <c r="J82" s="308">
        <f>J81</f>
        <v>131</v>
      </c>
      <c r="K82" s="47">
        <f t="shared" si="8"/>
        <v>1293</v>
      </c>
      <c r="L82" s="308">
        <f>L81</f>
        <v>1162</v>
      </c>
      <c r="M82" s="308">
        <f>M81</f>
        <v>0</v>
      </c>
      <c r="N82" s="308">
        <f>N81</f>
        <v>0</v>
      </c>
      <c r="O82" s="308">
        <f>O81</f>
        <v>131</v>
      </c>
      <c r="P82" s="614">
        <f t="shared" si="9"/>
        <v>1278</v>
      </c>
      <c r="Q82" s="585">
        <f>Q81</f>
        <v>1157</v>
      </c>
      <c r="R82" s="585">
        <f>R81</f>
        <v>0</v>
      </c>
      <c r="S82" s="585">
        <f>S81</f>
        <v>0</v>
      </c>
      <c r="T82" s="586">
        <f>T81</f>
        <v>121</v>
      </c>
      <c r="U82" s="320">
        <v>-10</v>
      </c>
      <c r="V82" s="308">
        <v>0</v>
      </c>
      <c r="W82" s="308">
        <v>0</v>
      </c>
      <c r="X82" s="308">
        <v>0</v>
      </c>
      <c r="Y82" s="307">
        <v>-10</v>
      </c>
    </row>
    <row r="83" spans="2:25" ht="15" thickBot="1" x14ac:dyDescent="0.25">
      <c r="B83" s="316" t="s">
        <v>454</v>
      </c>
      <c r="C83" s="315" t="s">
        <v>305</v>
      </c>
      <c r="D83" s="314" t="s">
        <v>442</v>
      </c>
      <c r="E83" s="51" t="s">
        <v>453</v>
      </c>
      <c r="F83" s="43">
        <f t="shared" si="7"/>
        <v>1566</v>
      </c>
      <c r="G83" s="40">
        <v>1566</v>
      </c>
      <c r="H83" s="40">
        <v>0</v>
      </c>
      <c r="I83" s="40">
        <v>0</v>
      </c>
      <c r="J83" s="40">
        <v>0</v>
      </c>
      <c r="K83" s="43">
        <f t="shared" si="8"/>
        <v>1566</v>
      </c>
      <c r="L83" s="40">
        <v>1566</v>
      </c>
      <c r="M83" s="40">
        <v>0</v>
      </c>
      <c r="N83" s="40">
        <v>0</v>
      </c>
      <c r="O83" s="40">
        <v>0</v>
      </c>
      <c r="P83" s="613">
        <f t="shared" si="9"/>
        <v>1566</v>
      </c>
      <c r="Q83" s="574">
        <v>1566</v>
      </c>
      <c r="R83" s="574">
        <v>0</v>
      </c>
      <c r="S83" s="574">
        <v>0</v>
      </c>
      <c r="T83" s="575">
        <v>0</v>
      </c>
      <c r="U83" s="89">
        <v>0</v>
      </c>
      <c r="V83" s="40">
        <v>0</v>
      </c>
      <c r="W83" s="40">
        <v>0</v>
      </c>
      <c r="X83" s="40">
        <v>0</v>
      </c>
      <c r="Y83" s="44">
        <v>0</v>
      </c>
    </row>
    <row r="84" spans="2:25" ht="15" thickBot="1" x14ac:dyDescent="0.25">
      <c r="B84" s="316" t="s">
        <v>454</v>
      </c>
      <c r="C84" s="315" t="s">
        <v>294</v>
      </c>
      <c r="D84" s="314" t="s">
        <v>442</v>
      </c>
      <c r="E84" s="51" t="s">
        <v>453</v>
      </c>
      <c r="F84" s="43">
        <f t="shared" si="7"/>
        <v>2544</v>
      </c>
      <c r="G84" s="40">
        <v>1650</v>
      </c>
      <c r="H84" s="40">
        <v>0</v>
      </c>
      <c r="I84" s="40">
        <v>0</v>
      </c>
      <c r="J84" s="40">
        <v>894</v>
      </c>
      <c r="K84" s="43">
        <f t="shared" si="8"/>
        <v>2544</v>
      </c>
      <c r="L84" s="40">
        <v>1650</v>
      </c>
      <c r="M84" s="40">
        <v>0</v>
      </c>
      <c r="N84" s="40">
        <v>0</v>
      </c>
      <c r="O84" s="40">
        <v>894</v>
      </c>
      <c r="P84" s="613">
        <f t="shared" si="9"/>
        <v>2407</v>
      </c>
      <c r="Q84" s="574">
        <v>1577</v>
      </c>
      <c r="R84" s="574">
        <v>0</v>
      </c>
      <c r="S84" s="574">
        <v>0</v>
      </c>
      <c r="T84" s="575">
        <v>830</v>
      </c>
      <c r="U84" s="89">
        <v>-114</v>
      </c>
      <c r="V84" s="40">
        <v>-50</v>
      </c>
      <c r="W84" s="40">
        <v>0</v>
      </c>
      <c r="X84" s="40">
        <v>0</v>
      </c>
      <c r="Y84" s="44">
        <v>-64</v>
      </c>
    </row>
    <row r="85" spans="2:25" ht="15" thickBot="1" x14ac:dyDescent="0.25">
      <c r="B85" s="316" t="s">
        <v>454</v>
      </c>
      <c r="C85" s="315" t="s">
        <v>323</v>
      </c>
      <c r="D85" s="314" t="s">
        <v>442</v>
      </c>
      <c r="E85" s="51" t="s">
        <v>453</v>
      </c>
      <c r="F85" s="43">
        <f t="shared" si="7"/>
        <v>1162</v>
      </c>
      <c r="G85" s="40">
        <v>1162</v>
      </c>
      <c r="H85" s="40">
        <v>0</v>
      </c>
      <c r="I85" s="40">
        <v>0</v>
      </c>
      <c r="J85" s="40">
        <v>0</v>
      </c>
      <c r="K85" s="43">
        <f t="shared" si="8"/>
        <v>1162</v>
      </c>
      <c r="L85" s="40">
        <v>1162</v>
      </c>
      <c r="M85" s="40">
        <v>0</v>
      </c>
      <c r="N85" s="40">
        <v>0</v>
      </c>
      <c r="O85" s="40">
        <v>0</v>
      </c>
      <c r="P85" s="613">
        <f t="shared" si="9"/>
        <v>1362</v>
      </c>
      <c r="Q85" s="574">
        <v>1362</v>
      </c>
      <c r="R85" s="574">
        <v>0</v>
      </c>
      <c r="S85" s="574">
        <v>0</v>
      </c>
      <c r="T85" s="575">
        <v>0</v>
      </c>
      <c r="U85" s="89">
        <v>200</v>
      </c>
      <c r="V85" s="40">
        <v>200</v>
      </c>
      <c r="W85" s="40">
        <v>0</v>
      </c>
      <c r="X85" s="40">
        <v>0</v>
      </c>
      <c r="Y85" s="44">
        <v>0</v>
      </c>
    </row>
    <row r="86" spans="2:25" ht="15" thickBot="1" x14ac:dyDescent="0.25">
      <c r="B86" s="316" t="s">
        <v>454</v>
      </c>
      <c r="C86" s="315" t="s">
        <v>267</v>
      </c>
      <c r="D86" s="314" t="s">
        <v>442</v>
      </c>
      <c r="E86" s="51" t="s">
        <v>453</v>
      </c>
      <c r="F86" s="43">
        <f t="shared" si="7"/>
        <v>400</v>
      </c>
      <c r="G86" s="40">
        <v>400</v>
      </c>
      <c r="H86" s="40">
        <v>0</v>
      </c>
      <c r="I86" s="40">
        <v>0</v>
      </c>
      <c r="J86" s="40">
        <v>0</v>
      </c>
      <c r="K86" s="43">
        <f t="shared" si="8"/>
        <v>400</v>
      </c>
      <c r="L86" s="40">
        <v>400</v>
      </c>
      <c r="M86" s="40">
        <v>0</v>
      </c>
      <c r="N86" s="40">
        <v>0</v>
      </c>
      <c r="O86" s="40">
        <v>0</v>
      </c>
      <c r="P86" s="613">
        <f t="shared" si="9"/>
        <v>250</v>
      </c>
      <c r="Q86" s="574">
        <v>250</v>
      </c>
      <c r="R86" s="574">
        <v>0</v>
      </c>
      <c r="S86" s="574">
        <v>0</v>
      </c>
      <c r="T86" s="575">
        <v>0</v>
      </c>
      <c r="U86" s="89">
        <v>-150</v>
      </c>
      <c r="V86" s="40">
        <v>-150</v>
      </c>
      <c r="W86" s="40">
        <v>0</v>
      </c>
      <c r="X86" s="40">
        <v>0</v>
      </c>
      <c r="Y86" s="44">
        <v>0</v>
      </c>
    </row>
    <row r="87" spans="2:25" ht="15" thickBot="1" x14ac:dyDescent="0.25">
      <c r="B87" s="316" t="s">
        <v>454</v>
      </c>
      <c r="C87" s="315" t="s">
        <v>293</v>
      </c>
      <c r="D87" s="314" t="s">
        <v>442</v>
      </c>
      <c r="E87" s="51" t="s">
        <v>453</v>
      </c>
      <c r="F87" s="43">
        <f t="shared" si="7"/>
        <v>300</v>
      </c>
      <c r="G87" s="40">
        <v>300</v>
      </c>
      <c r="H87" s="40">
        <v>0</v>
      </c>
      <c r="I87" s="40">
        <v>0</v>
      </c>
      <c r="J87" s="40">
        <v>0</v>
      </c>
      <c r="K87" s="43">
        <f t="shared" si="8"/>
        <v>300</v>
      </c>
      <c r="L87" s="40">
        <v>300</v>
      </c>
      <c r="M87" s="40">
        <v>0</v>
      </c>
      <c r="N87" s="40">
        <v>0</v>
      </c>
      <c r="O87" s="40">
        <v>0</v>
      </c>
      <c r="P87" s="613">
        <f t="shared" si="9"/>
        <v>300</v>
      </c>
      <c r="Q87" s="574">
        <v>300</v>
      </c>
      <c r="R87" s="574">
        <v>0</v>
      </c>
      <c r="S87" s="574">
        <v>0</v>
      </c>
      <c r="T87" s="575">
        <v>0</v>
      </c>
      <c r="U87" s="89">
        <v>0</v>
      </c>
      <c r="V87" s="40">
        <v>0</v>
      </c>
      <c r="W87" s="40">
        <v>0</v>
      </c>
      <c r="X87" s="40">
        <v>0</v>
      </c>
      <c r="Y87" s="44">
        <v>0</v>
      </c>
    </row>
    <row r="88" spans="2:25" ht="16.5" customHeight="1" thickBot="1" x14ac:dyDescent="0.25">
      <c r="B88" s="313" t="s">
        <v>454</v>
      </c>
      <c r="C88" s="312"/>
      <c r="D88" s="311" t="s">
        <v>442</v>
      </c>
      <c r="E88" s="321" t="s">
        <v>453</v>
      </c>
      <c r="F88" s="47">
        <f t="shared" si="7"/>
        <v>5972</v>
      </c>
      <c r="G88" s="308">
        <f>G87+G86+G85+G84+G83</f>
        <v>5078</v>
      </c>
      <c r="H88" s="308">
        <f>H87+H86+H85+H84+H83</f>
        <v>0</v>
      </c>
      <c r="I88" s="308">
        <f>I87+I86+I85+I84+I83</f>
        <v>0</v>
      </c>
      <c r="J88" s="308">
        <f>J87+J86+J85+J84+J83</f>
        <v>894</v>
      </c>
      <c r="K88" s="47">
        <f t="shared" si="8"/>
        <v>5972</v>
      </c>
      <c r="L88" s="308">
        <f>L87+L86+L85+L84+L83</f>
        <v>5078</v>
      </c>
      <c r="M88" s="308">
        <f>M87+M86+M85+M84+M83</f>
        <v>0</v>
      </c>
      <c r="N88" s="308">
        <f>N87+N86+N85+N84+N83</f>
        <v>0</v>
      </c>
      <c r="O88" s="308">
        <f>O87+O86+O85+O84+O83</f>
        <v>894</v>
      </c>
      <c r="P88" s="614">
        <f t="shared" si="9"/>
        <v>5885</v>
      </c>
      <c r="Q88" s="585">
        <f>Q83+Q84+Q85+Q86+Q87</f>
        <v>5055</v>
      </c>
      <c r="R88" s="585">
        <f>R83+R84+R85+R86+R87</f>
        <v>0</v>
      </c>
      <c r="S88" s="585">
        <f>S83+S84+S85+S86+S87</f>
        <v>0</v>
      </c>
      <c r="T88" s="586">
        <f>T83+T84+T85+T86+T87</f>
        <v>830</v>
      </c>
      <c r="U88" s="320">
        <v>-64</v>
      </c>
      <c r="V88" s="308">
        <v>0</v>
      </c>
      <c r="W88" s="308">
        <v>0</v>
      </c>
      <c r="X88" s="308">
        <v>0</v>
      </c>
      <c r="Y88" s="307">
        <v>-64</v>
      </c>
    </row>
    <row r="89" spans="2:25" ht="15" thickBot="1" x14ac:dyDescent="0.25">
      <c r="B89" s="316" t="s">
        <v>452</v>
      </c>
      <c r="C89" s="315" t="s">
        <v>294</v>
      </c>
      <c r="D89" s="314" t="s">
        <v>442</v>
      </c>
      <c r="E89" s="51" t="s">
        <v>451</v>
      </c>
      <c r="F89" s="43">
        <f t="shared" si="7"/>
        <v>1875</v>
      </c>
      <c r="G89" s="40">
        <v>1630</v>
      </c>
      <c r="H89" s="40">
        <v>0</v>
      </c>
      <c r="I89" s="40">
        <v>0</v>
      </c>
      <c r="J89" s="40">
        <v>245</v>
      </c>
      <c r="K89" s="43">
        <f t="shared" si="8"/>
        <v>1875</v>
      </c>
      <c r="L89" s="40">
        <v>1630</v>
      </c>
      <c r="M89" s="40">
        <v>0</v>
      </c>
      <c r="N89" s="40">
        <v>0</v>
      </c>
      <c r="O89" s="40">
        <v>245</v>
      </c>
      <c r="P89" s="613">
        <f t="shared" si="9"/>
        <v>1833</v>
      </c>
      <c r="Q89" s="574">
        <v>1588</v>
      </c>
      <c r="R89" s="574">
        <v>0</v>
      </c>
      <c r="S89" s="574">
        <v>0</v>
      </c>
      <c r="T89" s="575">
        <v>245</v>
      </c>
      <c r="U89" s="89">
        <v>-30</v>
      </c>
      <c r="V89" s="40">
        <v>-30</v>
      </c>
      <c r="W89" s="40">
        <v>0</v>
      </c>
      <c r="X89" s="40">
        <v>0</v>
      </c>
      <c r="Y89" s="44">
        <v>0</v>
      </c>
    </row>
    <row r="90" spans="2:25" ht="15" thickBot="1" x14ac:dyDescent="0.25">
      <c r="B90" s="316" t="s">
        <v>452</v>
      </c>
      <c r="C90" s="315" t="s">
        <v>267</v>
      </c>
      <c r="D90" s="314" t="s">
        <v>442</v>
      </c>
      <c r="E90" s="51" t="s">
        <v>451</v>
      </c>
      <c r="F90" s="43">
        <f t="shared" si="7"/>
        <v>340</v>
      </c>
      <c r="G90" s="40">
        <v>340</v>
      </c>
      <c r="H90" s="40">
        <v>0</v>
      </c>
      <c r="I90" s="40">
        <v>0</v>
      </c>
      <c r="J90" s="40">
        <v>0</v>
      </c>
      <c r="K90" s="43">
        <f t="shared" si="8"/>
        <v>340</v>
      </c>
      <c r="L90" s="40">
        <v>340</v>
      </c>
      <c r="M90" s="40">
        <v>0</v>
      </c>
      <c r="N90" s="40">
        <v>0</v>
      </c>
      <c r="O90" s="40">
        <v>0</v>
      </c>
      <c r="P90" s="613">
        <f t="shared" si="9"/>
        <v>350</v>
      </c>
      <c r="Q90" s="574">
        <v>350</v>
      </c>
      <c r="R90" s="574">
        <v>0</v>
      </c>
      <c r="S90" s="574">
        <v>0</v>
      </c>
      <c r="T90" s="575">
        <v>0</v>
      </c>
      <c r="U90" s="89">
        <v>10</v>
      </c>
      <c r="V90" s="40">
        <v>10</v>
      </c>
      <c r="W90" s="40">
        <v>0</v>
      </c>
      <c r="X90" s="40">
        <v>0</v>
      </c>
      <c r="Y90" s="44">
        <v>0</v>
      </c>
    </row>
    <row r="91" spans="2:25" ht="15" thickBot="1" x14ac:dyDescent="0.25">
      <c r="B91" s="316" t="s">
        <v>452</v>
      </c>
      <c r="C91" s="315" t="s">
        <v>293</v>
      </c>
      <c r="D91" s="314" t="s">
        <v>442</v>
      </c>
      <c r="E91" s="51" t="s">
        <v>451</v>
      </c>
      <c r="F91" s="43">
        <f t="shared" si="7"/>
        <v>730</v>
      </c>
      <c r="G91" s="40">
        <v>730</v>
      </c>
      <c r="H91" s="40">
        <v>0</v>
      </c>
      <c r="I91" s="40">
        <v>0</v>
      </c>
      <c r="J91" s="40">
        <v>0</v>
      </c>
      <c r="K91" s="43">
        <f t="shared" si="8"/>
        <v>730</v>
      </c>
      <c r="L91" s="40">
        <v>730</v>
      </c>
      <c r="M91" s="40">
        <v>0</v>
      </c>
      <c r="N91" s="40">
        <v>0</v>
      </c>
      <c r="O91" s="40">
        <v>0</v>
      </c>
      <c r="P91" s="613">
        <f t="shared" si="9"/>
        <v>750</v>
      </c>
      <c r="Q91" s="574">
        <v>750</v>
      </c>
      <c r="R91" s="574">
        <v>0</v>
      </c>
      <c r="S91" s="574">
        <v>0</v>
      </c>
      <c r="T91" s="575">
        <v>0</v>
      </c>
      <c r="U91" s="89">
        <v>20</v>
      </c>
      <c r="V91" s="40">
        <v>20</v>
      </c>
      <c r="W91" s="40">
        <v>0</v>
      </c>
      <c r="X91" s="40">
        <v>0</v>
      </c>
      <c r="Y91" s="44">
        <v>0</v>
      </c>
    </row>
    <row r="92" spans="2:25" ht="15.75" thickBot="1" x14ac:dyDescent="0.25">
      <c r="B92" s="313" t="s">
        <v>452</v>
      </c>
      <c r="C92" s="312"/>
      <c r="D92" s="311" t="s">
        <v>442</v>
      </c>
      <c r="E92" s="310" t="s">
        <v>451</v>
      </c>
      <c r="F92" s="47">
        <f t="shared" si="7"/>
        <v>2945</v>
      </c>
      <c r="G92" s="308">
        <f>G89+G90+G91</f>
        <v>2700</v>
      </c>
      <c r="H92" s="308">
        <f>H89+H90+H91</f>
        <v>0</v>
      </c>
      <c r="I92" s="308">
        <f>I89+I90+I91</f>
        <v>0</v>
      </c>
      <c r="J92" s="308">
        <f>J89+J90+J91</f>
        <v>245</v>
      </c>
      <c r="K92" s="47">
        <f t="shared" si="8"/>
        <v>2945</v>
      </c>
      <c r="L92" s="308">
        <f>L91+L90+L89</f>
        <v>2700</v>
      </c>
      <c r="M92" s="308">
        <f>M91+M90+M89</f>
        <v>0</v>
      </c>
      <c r="N92" s="308">
        <f>N91+N90+N89</f>
        <v>0</v>
      </c>
      <c r="O92" s="308">
        <f>O91+O90+O89</f>
        <v>245</v>
      </c>
      <c r="P92" s="614">
        <f t="shared" si="9"/>
        <v>2933</v>
      </c>
      <c r="Q92" s="585">
        <f>Q89+Q90+Q91</f>
        <v>2688</v>
      </c>
      <c r="R92" s="585">
        <f>R89+R90+R91</f>
        <v>0</v>
      </c>
      <c r="S92" s="585">
        <f>S89+S90+S91</f>
        <v>0</v>
      </c>
      <c r="T92" s="586">
        <f>T89+T90+T91</f>
        <v>245</v>
      </c>
      <c r="U92" s="320">
        <v>0</v>
      </c>
      <c r="V92" s="308">
        <v>0</v>
      </c>
      <c r="W92" s="308">
        <v>0</v>
      </c>
      <c r="X92" s="308">
        <v>0</v>
      </c>
      <c r="Y92" s="307">
        <v>0</v>
      </c>
    </row>
    <row r="93" spans="2:25" ht="15" thickBot="1" x14ac:dyDescent="0.25">
      <c r="B93" s="316" t="s">
        <v>450</v>
      </c>
      <c r="C93" s="315" t="s">
        <v>280</v>
      </c>
      <c r="D93" s="314" t="s">
        <v>442</v>
      </c>
      <c r="E93" s="51" t="s">
        <v>607</v>
      </c>
      <c r="F93" s="43">
        <f t="shared" si="7"/>
        <v>131</v>
      </c>
      <c r="G93" s="40">
        <v>0</v>
      </c>
      <c r="H93" s="40">
        <v>0</v>
      </c>
      <c r="I93" s="40">
        <v>0</v>
      </c>
      <c r="J93" s="40">
        <v>131</v>
      </c>
      <c r="K93" s="43">
        <f t="shared" si="8"/>
        <v>131</v>
      </c>
      <c r="L93" s="40">
        <v>0</v>
      </c>
      <c r="M93" s="40">
        <v>0</v>
      </c>
      <c r="N93" s="40">
        <v>0</v>
      </c>
      <c r="O93" s="40">
        <v>131</v>
      </c>
      <c r="P93" s="613">
        <f t="shared" si="9"/>
        <v>131</v>
      </c>
      <c r="Q93" s="574">
        <v>0</v>
      </c>
      <c r="R93" s="574">
        <v>0</v>
      </c>
      <c r="S93" s="574">
        <v>0</v>
      </c>
      <c r="T93" s="575">
        <v>131</v>
      </c>
      <c r="U93" s="89">
        <v>0</v>
      </c>
      <c r="V93" s="40">
        <v>0</v>
      </c>
      <c r="W93" s="40">
        <v>0</v>
      </c>
      <c r="X93" s="40">
        <v>0</v>
      </c>
      <c r="Y93" s="44">
        <v>0</v>
      </c>
    </row>
    <row r="94" spans="2:25" ht="15.75" thickBot="1" x14ac:dyDescent="0.25">
      <c r="B94" s="313" t="s">
        <v>450</v>
      </c>
      <c r="C94" s="312"/>
      <c r="D94" s="311" t="s">
        <v>442</v>
      </c>
      <c r="E94" s="310" t="s">
        <v>607</v>
      </c>
      <c r="F94" s="47">
        <f t="shared" si="7"/>
        <v>131</v>
      </c>
      <c r="G94" s="308">
        <f>G93</f>
        <v>0</v>
      </c>
      <c r="H94" s="308">
        <f>H93</f>
        <v>0</v>
      </c>
      <c r="I94" s="308">
        <f>I93</f>
        <v>0</v>
      </c>
      <c r="J94" s="308">
        <f>J93</f>
        <v>131</v>
      </c>
      <c r="K94" s="47">
        <f t="shared" si="8"/>
        <v>131</v>
      </c>
      <c r="L94" s="308">
        <f>L93</f>
        <v>0</v>
      </c>
      <c r="M94" s="308">
        <f>M93</f>
        <v>0</v>
      </c>
      <c r="N94" s="308">
        <f>N93</f>
        <v>0</v>
      </c>
      <c r="O94" s="308">
        <f>O93</f>
        <v>131</v>
      </c>
      <c r="P94" s="614">
        <f t="shared" si="9"/>
        <v>131</v>
      </c>
      <c r="Q94" s="585">
        <f>Q93</f>
        <v>0</v>
      </c>
      <c r="R94" s="585">
        <f>R93</f>
        <v>0</v>
      </c>
      <c r="S94" s="585">
        <f>S93</f>
        <v>0</v>
      </c>
      <c r="T94" s="586">
        <f>T93</f>
        <v>131</v>
      </c>
      <c r="U94" s="320">
        <v>0</v>
      </c>
      <c r="V94" s="308">
        <v>0</v>
      </c>
      <c r="W94" s="308">
        <v>0</v>
      </c>
      <c r="X94" s="308">
        <v>0</v>
      </c>
      <c r="Y94" s="307">
        <v>0</v>
      </c>
    </row>
    <row r="95" spans="2:25" ht="15" thickBot="1" x14ac:dyDescent="0.25">
      <c r="B95" s="316" t="s">
        <v>449</v>
      </c>
      <c r="C95" s="315" t="s">
        <v>280</v>
      </c>
      <c r="D95" s="314" t="s">
        <v>442</v>
      </c>
      <c r="E95" s="51" t="s">
        <v>448</v>
      </c>
      <c r="F95" s="43">
        <f t="shared" si="7"/>
        <v>159</v>
      </c>
      <c r="G95" s="40">
        <v>126</v>
      </c>
      <c r="H95" s="40">
        <v>0</v>
      </c>
      <c r="I95" s="40">
        <v>0</v>
      </c>
      <c r="J95" s="40">
        <v>33</v>
      </c>
      <c r="K95" s="43">
        <f t="shared" si="8"/>
        <v>159</v>
      </c>
      <c r="L95" s="40">
        <v>126</v>
      </c>
      <c r="M95" s="40">
        <v>0</v>
      </c>
      <c r="N95" s="40">
        <v>0</v>
      </c>
      <c r="O95" s="40">
        <v>33</v>
      </c>
      <c r="P95" s="613">
        <f t="shared" si="9"/>
        <v>156</v>
      </c>
      <c r="Q95" s="574">
        <v>126</v>
      </c>
      <c r="R95" s="574">
        <v>0</v>
      </c>
      <c r="S95" s="574">
        <v>0</v>
      </c>
      <c r="T95" s="575">
        <v>30</v>
      </c>
      <c r="U95" s="89">
        <v>-3</v>
      </c>
      <c r="V95" s="40">
        <v>0</v>
      </c>
      <c r="W95" s="40">
        <v>0</v>
      </c>
      <c r="X95" s="40">
        <v>0</v>
      </c>
      <c r="Y95" s="44">
        <v>-3</v>
      </c>
    </row>
    <row r="96" spans="2:25" ht="15.75" thickBot="1" x14ac:dyDescent="0.25">
      <c r="B96" s="313" t="s">
        <v>449</v>
      </c>
      <c r="C96" s="312"/>
      <c r="D96" s="311" t="s">
        <v>442</v>
      </c>
      <c r="E96" s="310" t="s">
        <v>448</v>
      </c>
      <c r="F96" s="47">
        <f t="shared" si="7"/>
        <v>159</v>
      </c>
      <c r="G96" s="308">
        <f>G95</f>
        <v>126</v>
      </c>
      <c r="H96" s="308">
        <f>H95</f>
        <v>0</v>
      </c>
      <c r="I96" s="308">
        <f>I95</f>
        <v>0</v>
      </c>
      <c r="J96" s="308">
        <f>J95</f>
        <v>33</v>
      </c>
      <c r="K96" s="47">
        <f t="shared" si="8"/>
        <v>159</v>
      </c>
      <c r="L96" s="308">
        <f>L95</f>
        <v>126</v>
      </c>
      <c r="M96" s="308">
        <f>M95</f>
        <v>0</v>
      </c>
      <c r="N96" s="308">
        <f>N95</f>
        <v>0</v>
      </c>
      <c r="O96" s="308">
        <f>O95</f>
        <v>33</v>
      </c>
      <c r="P96" s="614">
        <f t="shared" si="9"/>
        <v>156</v>
      </c>
      <c r="Q96" s="585">
        <f>Q95</f>
        <v>126</v>
      </c>
      <c r="R96" s="585">
        <f>R95</f>
        <v>0</v>
      </c>
      <c r="S96" s="585">
        <f>S95</f>
        <v>0</v>
      </c>
      <c r="T96" s="586">
        <f>T95</f>
        <v>30</v>
      </c>
      <c r="U96" s="320">
        <v>-3</v>
      </c>
      <c r="V96" s="308">
        <v>0</v>
      </c>
      <c r="W96" s="308">
        <v>0</v>
      </c>
      <c r="X96" s="308">
        <v>0</v>
      </c>
      <c r="Y96" s="307">
        <v>-3</v>
      </c>
    </row>
    <row r="97" spans="2:25" ht="15" thickBot="1" x14ac:dyDescent="0.25">
      <c r="B97" s="316" t="s">
        <v>447</v>
      </c>
      <c r="C97" s="315" t="s">
        <v>280</v>
      </c>
      <c r="D97" s="314" t="s">
        <v>442</v>
      </c>
      <c r="E97" s="51" t="s">
        <v>446</v>
      </c>
      <c r="F97" s="43">
        <f t="shared" si="7"/>
        <v>202</v>
      </c>
      <c r="G97" s="40">
        <v>153</v>
      </c>
      <c r="H97" s="40">
        <v>0</v>
      </c>
      <c r="I97" s="40">
        <v>0</v>
      </c>
      <c r="J97" s="40">
        <v>49</v>
      </c>
      <c r="K97" s="43">
        <f t="shared" si="8"/>
        <v>202</v>
      </c>
      <c r="L97" s="40">
        <v>153</v>
      </c>
      <c r="M97" s="40">
        <v>0</v>
      </c>
      <c r="N97" s="40">
        <v>0</v>
      </c>
      <c r="O97" s="40">
        <v>49</v>
      </c>
      <c r="P97" s="613">
        <f t="shared" si="9"/>
        <v>202</v>
      </c>
      <c r="Q97" s="574">
        <v>153</v>
      </c>
      <c r="R97" s="574">
        <v>0</v>
      </c>
      <c r="S97" s="574">
        <v>0</v>
      </c>
      <c r="T97" s="575">
        <v>49</v>
      </c>
      <c r="U97" s="89">
        <v>0</v>
      </c>
      <c r="V97" s="40">
        <v>0</v>
      </c>
      <c r="W97" s="40">
        <v>0</v>
      </c>
      <c r="X97" s="40">
        <v>0</v>
      </c>
      <c r="Y97" s="44">
        <v>0</v>
      </c>
    </row>
    <row r="98" spans="2:25" ht="15.75" thickBot="1" x14ac:dyDescent="0.25">
      <c r="B98" s="313" t="s">
        <v>447</v>
      </c>
      <c r="C98" s="312"/>
      <c r="D98" s="311" t="s">
        <v>442</v>
      </c>
      <c r="E98" s="310" t="s">
        <v>446</v>
      </c>
      <c r="F98" s="47">
        <f t="shared" si="7"/>
        <v>202</v>
      </c>
      <c r="G98" s="308">
        <f>G97</f>
        <v>153</v>
      </c>
      <c r="H98" s="308">
        <f>H97</f>
        <v>0</v>
      </c>
      <c r="I98" s="308">
        <f>I97</f>
        <v>0</v>
      </c>
      <c r="J98" s="308">
        <f>J97</f>
        <v>49</v>
      </c>
      <c r="K98" s="47">
        <f t="shared" si="8"/>
        <v>202</v>
      </c>
      <c r="L98" s="308">
        <f>L97</f>
        <v>153</v>
      </c>
      <c r="M98" s="308">
        <f>M97</f>
        <v>0</v>
      </c>
      <c r="N98" s="308">
        <f>N97</f>
        <v>0</v>
      </c>
      <c r="O98" s="308">
        <f>O97</f>
        <v>49</v>
      </c>
      <c r="P98" s="614">
        <f t="shared" si="9"/>
        <v>202</v>
      </c>
      <c r="Q98" s="585">
        <f>Q97</f>
        <v>153</v>
      </c>
      <c r="R98" s="585">
        <f>R97</f>
        <v>0</v>
      </c>
      <c r="S98" s="585">
        <f>S97</f>
        <v>0</v>
      </c>
      <c r="T98" s="586">
        <f>T97</f>
        <v>49</v>
      </c>
      <c r="U98" s="320">
        <v>0</v>
      </c>
      <c r="V98" s="308">
        <v>0</v>
      </c>
      <c r="W98" s="308">
        <v>0</v>
      </c>
      <c r="X98" s="308">
        <v>0</v>
      </c>
      <c r="Y98" s="307">
        <v>0</v>
      </c>
    </row>
    <row r="99" spans="2:25" ht="15" thickBot="1" x14ac:dyDescent="0.25">
      <c r="B99" s="316" t="s">
        <v>445</v>
      </c>
      <c r="C99" s="315" t="s">
        <v>273</v>
      </c>
      <c r="D99" s="314" t="s">
        <v>442</v>
      </c>
      <c r="E99" s="51" t="s">
        <v>444</v>
      </c>
      <c r="F99" s="43">
        <f t="shared" si="7"/>
        <v>550</v>
      </c>
      <c r="G99" s="40">
        <v>537</v>
      </c>
      <c r="H99" s="40">
        <v>0</v>
      </c>
      <c r="I99" s="40">
        <v>0</v>
      </c>
      <c r="J99" s="40">
        <v>13</v>
      </c>
      <c r="K99" s="43">
        <f t="shared" si="8"/>
        <v>550</v>
      </c>
      <c r="L99" s="40">
        <v>537</v>
      </c>
      <c r="M99" s="40">
        <v>0</v>
      </c>
      <c r="N99" s="40">
        <v>0</v>
      </c>
      <c r="O99" s="40">
        <v>13</v>
      </c>
      <c r="P99" s="613">
        <f t="shared" si="9"/>
        <v>545</v>
      </c>
      <c r="Q99" s="574">
        <v>535</v>
      </c>
      <c r="R99" s="574">
        <v>0</v>
      </c>
      <c r="S99" s="574">
        <v>0</v>
      </c>
      <c r="T99" s="575">
        <v>10</v>
      </c>
      <c r="U99" s="89">
        <v>-3</v>
      </c>
      <c r="V99" s="40">
        <v>0</v>
      </c>
      <c r="W99" s="40">
        <v>0</v>
      </c>
      <c r="X99" s="40">
        <v>0</v>
      </c>
      <c r="Y99" s="44">
        <v>-3</v>
      </c>
    </row>
    <row r="100" spans="2:25" ht="15.75" thickBot="1" x14ac:dyDescent="0.25">
      <c r="B100" s="313" t="s">
        <v>445</v>
      </c>
      <c r="C100" s="312"/>
      <c r="D100" s="311" t="s">
        <v>442</v>
      </c>
      <c r="E100" s="321" t="s">
        <v>444</v>
      </c>
      <c r="F100" s="47">
        <f t="shared" si="7"/>
        <v>550</v>
      </c>
      <c r="G100" s="308">
        <f>G99</f>
        <v>537</v>
      </c>
      <c r="H100" s="308">
        <f>H99</f>
        <v>0</v>
      </c>
      <c r="I100" s="308">
        <f>I99</f>
        <v>0</v>
      </c>
      <c r="J100" s="308">
        <f>J99</f>
        <v>13</v>
      </c>
      <c r="K100" s="47">
        <f t="shared" si="8"/>
        <v>550</v>
      </c>
      <c r="L100" s="308">
        <f>L99</f>
        <v>537</v>
      </c>
      <c r="M100" s="308">
        <f>M99</f>
        <v>0</v>
      </c>
      <c r="N100" s="308">
        <f>N99</f>
        <v>0</v>
      </c>
      <c r="O100" s="308">
        <f>O99</f>
        <v>13</v>
      </c>
      <c r="P100" s="614">
        <f t="shared" si="9"/>
        <v>545</v>
      </c>
      <c r="Q100" s="585">
        <f>Q99</f>
        <v>535</v>
      </c>
      <c r="R100" s="585">
        <f>R99</f>
        <v>0</v>
      </c>
      <c r="S100" s="585">
        <f>S99</f>
        <v>0</v>
      </c>
      <c r="T100" s="586">
        <f>T99</f>
        <v>10</v>
      </c>
      <c r="U100" s="320">
        <v>-3</v>
      </c>
      <c r="V100" s="308">
        <v>0</v>
      </c>
      <c r="W100" s="308">
        <v>0</v>
      </c>
      <c r="X100" s="308">
        <v>0</v>
      </c>
      <c r="Y100" s="307">
        <v>-3</v>
      </c>
    </row>
    <row r="101" spans="2:25" ht="15" thickBot="1" x14ac:dyDescent="0.25">
      <c r="B101" s="316" t="s">
        <v>443</v>
      </c>
      <c r="C101" s="315" t="s">
        <v>273</v>
      </c>
      <c r="D101" s="314" t="s">
        <v>442</v>
      </c>
      <c r="E101" s="51" t="s">
        <v>441</v>
      </c>
      <c r="F101" s="43">
        <f t="shared" si="7"/>
        <v>1004</v>
      </c>
      <c r="G101" s="40">
        <v>925</v>
      </c>
      <c r="H101" s="40">
        <v>0</v>
      </c>
      <c r="I101" s="40">
        <v>0</v>
      </c>
      <c r="J101" s="40">
        <v>79</v>
      </c>
      <c r="K101" s="43">
        <f t="shared" si="8"/>
        <v>1004</v>
      </c>
      <c r="L101" s="40">
        <v>925</v>
      </c>
      <c r="M101" s="40">
        <v>0</v>
      </c>
      <c r="N101" s="40">
        <v>0</v>
      </c>
      <c r="O101" s="40">
        <v>79</v>
      </c>
      <c r="P101" s="613">
        <f t="shared" si="9"/>
        <v>969</v>
      </c>
      <c r="Q101" s="574">
        <v>921</v>
      </c>
      <c r="R101" s="574">
        <v>0</v>
      </c>
      <c r="S101" s="574">
        <v>0</v>
      </c>
      <c r="T101" s="575">
        <v>48</v>
      </c>
      <c r="U101" s="89">
        <v>-31</v>
      </c>
      <c r="V101" s="40">
        <v>0</v>
      </c>
      <c r="W101" s="40">
        <v>0</v>
      </c>
      <c r="X101" s="40">
        <v>0</v>
      </c>
      <c r="Y101" s="44">
        <v>-31</v>
      </c>
    </row>
    <row r="102" spans="2:25" ht="15.75" thickBot="1" x14ac:dyDescent="0.25">
      <c r="B102" s="313" t="s">
        <v>443</v>
      </c>
      <c r="C102" s="312"/>
      <c r="D102" s="311" t="s">
        <v>442</v>
      </c>
      <c r="E102" s="310" t="s">
        <v>441</v>
      </c>
      <c r="F102" s="47">
        <f t="shared" si="7"/>
        <v>1004</v>
      </c>
      <c r="G102" s="308">
        <f>G101</f>
        <v>925</v>
      </c>
      <c r="H102" s="308">
        <f>H101</f>
        <v>0</v>
      </c>
      <c r="I102" s="308">
        <f>I101</f>
        <v>0</v>
      </c>
      <c r="J102" s="308">
        <f>J101</f>
        <v>79</v>
      </c>
      <c r="K102" s="47">
        <f t="shared" si="8"/>
        <v>1004</v>
      </c>
      <c r="L102" s="308">
        <f>L101</f>
        <v>925</v>
      </c>
      <c r="M102" s="308">
        <f>M101</f>
        <v>0</v>
      </c>
      <c r="N102" s="308">
        <f>N101</f>
        <v>0</v>
      </c>
      <c r="O102" s="308">
        <f>O101</f>
        <v>79</v>
      </c>
      <c r="P102" s="614">
        <f t="shared" si="9"/>
        <v>969</v>
      </c>
      <c r="Q102" s="615">
        <f>Q101</f>
        <v>921</v>
      </c>
      <c r="R102" s="615">
        <f>R101</f>
        <v>0</v>
      </c>
      <c r="S102" s="615">
        <f>S101</f>
        <v>0</v>
      </c>
      <c r="T102" s="616">
        <f>T101</f>
        <v>48</v>
      </c>
      <c r="U102" s="320">
        <v>-31</v>
      </c>
      <c r="V102" s="308">
        <v>0</v>
      </c>
      <c r="W102" s="308">
        <v>0</v>
      </c>
      <c r="X102" s="308">
        <v>0</v>
      </c>
      <c r="Y102" s="307">
        <v>-31</v>
      </c>
    </row>
    <row r="103" spans="2:25" ht="15.75" thickBot="1" x14ac:dyDescent="0.25">
      <c r="B103" s="693" t="s">
        <v>569</v>
      </c>
      <c r="C103" s="694"/>
      <c r="D103" s="45"/>
      <c r="E103" s="306" t="s">
        <v>440</v>
      </c>
      <c r="F103" s="47">
        <f>F16+F19+F25+F32+F37+F40+F43+F48+F54+F56+F60+F63+F67+F69+F73+F76+F80+F82+F88+F92+F96+F98+F100+F102+F94</f>
        <v>88624</v>
      </c>
      <c r="G103" s="53">
        <f>G16+G19+G25+G32+G37+G40+G43+G48+G54+G56+G60+G63+G67+G69+G73+G76+G80+G82+G88+G92+G96+G98+G100+G102+G94</f>
        <v>71125</v>
      </c>
      <c r="H103" s="53">
        <f>H16+H19+H25+H32+H37+H40+H43+H48+H54+H56+H60+H63+H67+H69+H73+H76+H80+H82+H88+H92+H96+H98+H100+H102+H94</f>
        <v>0</v>
      </c>
      <c r="I103" s="53">
        <f>I16+I19+I25+I32+I37+I40+I43+I48+I54+I56+I60+I63+I67+I69+I73+I76+I80+I82+I88+I92+I96+I98+I100+I102+I94</f>
        <v>323</v>
      </c>
      <c r="J103" s="52">
        <f>J16+J19+J25+J32+J37+J40+J43+J48+J54+J56+J60+J63+J67+J69+J73+J76+J80+J82+J88+J92+J96+J98+J100+J102+J94</f>
        <v>17176</v>
      </c>
      <c r="K103" s="47">
        <f t="shared" ref="K103:T103" si="10">K16+K19+K25+K32+K37+K40+K43+K48+K54+K56+K60+K63+K67+K69+K73+K76+K80+K82+K88+K92+K94+K96+K98+K100+K102</f>
        <v>88914</v>
      </c>
      <c r="L103" s="53">
        <f t="shared" si="10"/>
        <v>71415</v>
      </c>
      <c r="M103" s="53">
        <f t="shared" si="10"/>
        <v>0</v>
      </c>
      <c r="N103" s="53">
        <f t="shared" si="10"/>
        <v>323</v>
      </c>
      <c r="O103" s="52">
        <f t="shared" si="10"/>
        <v>17176</v>
      </c>
      <c r="P103" s="614">
        <f t="shared" si="10"/>
        <v>87814</v>
      </c>
      <c r="Q103" s="617">
        <f t="shared" si="10"/>
        <v>70880</v>
      </c>
      <c r="R103" s="617">
        <f t="shared" si="10"/>
        <v>49</v>
      </c>
      <c r="S103" s="617">
        <f t="shared" si="10"/>
        <v>231</v>
      </c>
      <c r="T103" s="618">
        <f t="shared" si="10"/>
        <v>16654</v>
      </c>
      <c r="U103" s="52">
        <v>-484</v>
      </c>
      <c r="V103" s="93">
        <v>81</v>
      </c>
      <c r="W103" s="93">
        <v>49</v>
      </c>
      <c r="X103" s="93">
        <v>-92</v>
      </c>
      <c r="Y103" s="92">
        <v>-522</v>
      </c>
    </row>
  </sheetData>
  <sheetProtection selectLockedCells="1"/>
  <mergeCells count="10">
    <mergeCell ref="B103:C103"/>
    <mergeCell ref="F9:J9"/>
    <mergeCell ref="K9:O9"/>
    <mergeCell ref="P9:T9"/>
    <mergeCell ref="U9:Y9"/>
    <mergeCell ref="B10:C10"/>
    <mergeCell ref="G13:J13"/>
    <mergeCell ref="L13:O13"/>
    <mergeCell ref="Q13:T13"/>
    <mergeCell ref="V13:Y13"/>
  </mergeCells>
  <pageMargins left="0.70866141732283472" right="0.70866141732283472" top="0.78740157480314965" bottom="0.78740157480314965" header="0.31496062992125984" footer="0.31496062992125984"/>
  <pageSetup paperSize="9" scale="59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AA102"/>
  <sheetViews>
    <sheetView showGridLines="0" zoomScaleNormal="100" workbookViewId="0">
      <selection activeCell="AA14" sqref="AA14"/>
    </sheetView>
  </sheetViews>
  <sheetFormatPr defaultRowHeight="12.75" x14ac:dyDescent="0.2"/>
  <cols>
    <col min="1" max="1" width="2.7109375" style="480" customWidth="1"/>
    <col min="2" max="2" width="14.7109375" style="480" customWidth="1"/>
    <col min="3" max="3" width="4.7109375" style="480" customWidth="1"/>
    <col min="4" max="4" width="10.7109375" style="480" hidden="1" customWidth="1"/>
    <col min="5" max="5" width="57.5703125" style="480" customWidth="1"/>
    <col min="6" max="6" width="12.7109375" style="479" customWidth="1"/>
    <col min="7" max="10" width="9.7109375" style="479" customWidth="1"/>
    <col min="11" max="11" width="12.7109375" style="479" customWidth="1"/>
    <col min="12" max="15" width="9.7109375" style="479" customWidth="1"/>
    <col min="16" max="16" width="12.7109375" style="594" customWidth="1"/>
    <col min="17" max="20" width="9.7109375" style="594" customWidth="1"/>
    <col min="21" max="21" width="12.7109375" style="1" hidden="1" customWidth="1"/>
    <col min="22" max="25" width="9.7109375" style="1" hidden="1" customWidth="1"/>
    <col min="26" max="27" width="9.140625" style="1"/>
  </cols>
  <sheetData>
    <row r="2" spans="2:25" ht="21.75" x14ac:dyDescent="0.3">
      <c r="B2" s="474" t="s">
        <v>191</v>
      </c>
      <c r="C2" s="475"/>
      <c r="D2" s="475"/>
      <c r="E2" s="475"/>
      <c r="F2" s="476"/>
      <c r="G2" s="476"/>
      <c r="H2" s="476"/>
      <c r="I2" s="476"/>
      <c r="J2" s="476"/>
      <c r="K2" s="477"/>
      <c r="L2" s="477"/>
      <c r="M2" s="477"/>
      <c r="N2" s="477"/>
      <c r="O2" s="477"/>
      <c r="P2" s="558"/>
      <c r="Q2" s="558"/>
      <c r="R2" s="558"/>
      <c r="S2" s="558"/>
      <c r="T2" s="558" t="s">
        <v>260</v>
      </c>
      <c r="U2" s="5"/>
      <c r="V2" s="5"/>
      <c r="W2" s="6" t="s">
        <v>554</v>
      </c>
    </row>
    <row r="3" spans="2:25" ht="15.75" x14ac:dyDescent="0.25">
      <c r="B3" s="481" t="s">
        <v>2</v>
      </c>
      <c r="C3" s="481" t="s">
        <v>373</v>
      </c>
      <c r="D3" s="482"/>
      <c r="E3" s="483"/>
      <c r="F3" s="484"/>
      <c r="G3" s="484"/>
      <c r="H3" s="484"/>
      <c r="I3" s="484"/>
      <c r="J3" s="484"/>
      <c r="K3" s="485"/>
      <c r="L3" s="485"/>
      <c r="M3" s="485"/>
      <c r="N3" s="485"/>
      <c r="O3" s="485"/>
      <c r="P3" s="559"/>
      <c r="Q3" s="559"/>
      <c r="R3" s="559"/>
      <c r="S3" s="559"/>
      <c r="T3" s="559"/>
      <c r="U3" s="11"/>
      <c r="V3" s="11"/>
      <c r="W3" s="11"/>
      <c r="X3" s="11"/>
      <c r="Y3" s="11"/>
    </row>
    <row r="4" spans="2:25" ht="15.75" x14ac:dyDescent="0.25">
      <c r="B4" s="482"/>
      <c r="C4" s="481" t="s">
        <v>4</v>
      </c>
      <c r="D4" s="482"/>
      <c r="E4" s="483"/>
      <c r="F4" s="484"/>
      <c r="G4" s="484"/>
      <c r="H4" s="484"/>
      <c r="I4" s="484"/>
      <c r="J4" s="484"/>
      <c r="K4" s="485"/>
      <c r="L4" s="485"/>
      <c r="M4" s="485"/>
      <c r="N4" s="485"/>
      <c r="O4" s="485"/>
      <c r="P4" s="559"/>
      <c r="Q4" s="559"/>
      <c r="R4" s="559"/>
      <c r="S4" s="559"/>
      <c r="T4" s="559"/>
      <c r="U4" s="11"/>
      <c r="V4" s="11"/>
      <c r="W4" s="11"/>
      <c r="X4" s="11"/>
      <c r="Y4" s="11"/>
    </row>
    <row r="6" spans="2:25" ht="18" x14ac:dyDescent="0.25">
      <c r="B6" s="486" t="s">
        <v>553</v>
      </c>
      <c r="C6" s="487"/>
      <c r="D6" s="487"/>
      <c r="E6" s="487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560"/>
      <c r="Q6" s="560"/>
      <c r="R6" s="560"/>
      <c r="S6" s="560"/>
      <c r="T6" s="560"/>
      <c r="U6" s="13"/>
      <c r="V6" s="13"/>
      <c r="W6" s="13"/>
      <c r="X6" s="13"/>
      <c r="Y6" s="13"/>
    </row>
    <row r="8" spans="2:25" ht="13.5" thickBot="1" x14ac:dyDescent="0.25">
      <c r="B8" s="489"/>
      <c r="C8" s="489"/>
      <c r="D8" s="489"/>
      <c r="E8" s="489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561"/>
      <c r="Q8" s="561"/>
      <c r="R8" s="561"/>
      <c r="S8" s="561"/>
      <c r="T8" s="561" t="s">
        <v>5</v>
      </c>
      <c r="U8" s="317"/>
      <c r="V8" s="317"/>
      <c r="W8" s="317"/>
      <c r="X8" s="317"/>
    </row>
    <row r="9" spans="2:25" x14ac:dyDescent="0.2">
      <c r="B9" s="407"/>
      <c r="C9" s="491"/>
      <c r="D9" s="407"/>
      <c r="E9" s="407"/>
      <c r="F9" s="679" t="s">
        <v>6</v>
      </c>
      <c r="G9" s="680"/>
      <c r="H9" s="680"/>
      <c r="I9" s="680"/>
      <c r="J9" s="681"/>
      <c r="K9" s="679" t="s">
        <v>81</v>
      </c>
      <c r="L9" s="680"/>
      <c r="M9" s="680"/>
      <c r="N9" s="680"/>
      <c r="O9" s="680"/>
      <c r="P9" s="682" t="s">
        <v>7</v>
      </c>
      <c r="Q9" s="683"/>
      <c r="R9" s="683"/>
      <c r="S9" s="683"/>
      <c r="T9" s="684"/>
      <c r="U9" s="695" t="s">
        <v>8</v>
      </c>
      <c r="V9" s="696"/>
      <c r="W9" s="696"/>
      <c r="X9" s="696"/>
      <c r="Y9" s="697"/>
    </row>
    <row r="10" spans="2:25" ht="18" customHeight="1" x14ac:dyDescent="0.2">
      <c r="B10" s="685" t="s">
        <v>9</v>
      </c>
      <c r="C10" s="686"/>
      <c r="D10" s="492" t="s">
        <v>10</v>
      </c>
      <c r="E10" s="493" t="s">
        <v>11</v>
      </c>
      <c r="F10" s="494"/>
      <c r="G10" s="495" t="s">
        <v>12</v>
      </c>
      <c r="H10" s="494"/>
      <c r="I10" s="494"/>
      <c r="J10" s="494"/>
      <c r="K10" s="496"/>
      <c r="L10" s="495" t="s">
        <v>12</v>
      </c>
      <c r="M10" s="494"/>
      <c r="N10" s="494"/>
      <c r="O10" s="494"/>
      <c r="P10" s="562"/>
      <c r="Q10" s="563" t="s">
        <v>12</v>
      </c>
      <c r="R10" s="564"/>
      <c r="S10" s="564"/>
      <c r="T10" s="565"/>
      <c r="U10" s="22"/>
      <c r="V10" s="21" t="s">
        <v>12</v>
      </c>
      <c r="W10" s="20"/>
      <c r="X10" s="20"/>
      <c r="Y10" s="23"/>
    </row>
    <row r="11" spans="2:25" ht="48" customHeight="1" x14ac:dyDescent="0.2">
      <c r="B11" s="498"/>
      <c r="C11" s="499"/>
      <c r="D11" s="498"/>
      <c r="E11" s="498"/>
      <c r="F11" s="500" t="s">
        <v>13</v>
      </c>
      <c r="G11" s="501" t="s">
        <v>14</v>
      </c>
      <c r="H11" s="501" t="s">
        <v>15</v>
      </c>
      <c r="I11" s="501" t="s">
        <v>16</v>
      </c>
      <c r="J11" s="501" t="s">
        <v>17</v>
      </c>
      <c r="K11" s="500" t="s">
        <v>13</v>
      </c>
      <c r="L11" s="501" t="s">
        <v>14</v>
      </c>
      <c r="M11" s="501" t="s">
        <v>15</v>
      </c>
      <c r="N11" s="501" t="s">
        <v>16</v>
      </c>
      <c r="O11" s="501" t="s">
        <v>17</v>
      </c>
      <c r="P11" s="566" t="s">
        <v>13</v>
      </c>
      <c r="Q11" s="567" t="s">
        <v>14</v>
      </c>
      <c r="R11" s="567" t="s">
        <v>15</v>
      </c>
      <c r="S11" s="567" t="s">
        <v>16</v>
      </c>
      <c r="T11" s="568" t="s">
        <v>17</v>
      </c>
      <c r="U11" s="26" t="s">
        <v>13</v>
      </c>
      <c r="V11" s="27" t="s">
        <v>14</v>
      </c>
      <c r="W11" s="27" t="s">
        <v>15</v>
      </c>
      <c r="X11" s="27" t="s">
        <v>16</v>
      </c>
      <c r="Y11" s="28" t="s">
        <v>17</v>
      </c>
    </row>
    <row r="12" spans="2:25" ht="13.5" thickBot="1" x14ac:dyDescent="0.25">
      <c r="B12" s="503" t="s">
        <v>18</v>
      </c>
      <c r="C12" s="504" t="s">
        <v>19</v>
      </c>
      <c r="D12" s="412"/>
      <c r="E12" s="412"/>
      <c r="F12" s="413"/>
      <c r="G12" s="414" t="s">
        <v>20</v>
      </c>
      <c r="H12" s="414" t="s">
        <v>21</v>
      </c>
      <c r="I12" s="414" t="s">
        <v>22</v>
      </c>
      <c r="J12" s="414" t="s">
        <v>23</v>
      </c>
      <c r="K12" s="413"/>
      <c r="L12" s="414" t="s">
        <v>20</v>
      </c>
      <c r="M12" s="414" t="s">
        <v>21</v>
      </c>
      <c r="N12" s="414" t="s">
        <v>22</v>
      </c>
      <c r="O12" s="414" t="s">
        <v>23</v>
      </c>
      <c r="P12" s="569"/>
      <c r="Q12" s="570" t="s">
        <v>20</v>
      </c>
      <c r="R12" s="570" t="s">
        <v>21</v>
      </c>
      <c r="S12" s="570" t="s">
        <v>22</v>
      </c>
      <c r="T12" s="571" t="s">
        <v>23</v>
      </c>
      <c r="U12" s="32"/>
      <c r="V12" s="33" t="s">
        <v>20</v>
      </c>
      <c r="W12" s="33" t="s">
        <v>21</v>
      </c>
      <c r="X12" s="33" t="s">
        <v>22</v>
      </c>
      <c r="Y12" s="34" t="s">
        <v>23</v>
      </c>
    </row>
    <row r="13" spans="2:25" ht="13.5" thickBot="1" x14ac:dyDescent="0.25">
      <c r="B13" s="505"/>
      <c r="C13" s="506"/>
      <c r="D13" s="505"/>
      <c r="E13" s="505"/>
      <c r="F13" s="507" t="s">
        <v>24</v>
      </c>
      <c r="G13" s="687" t="s">
        <v>24</v>
      </c>
      <c r="H13" s="688"/>
      <c r="I13" s="688"/>
      <c r="J13" s="689"/>
      <c r="K13" s="507" t="s">
        <v>24</v>
      </c>
      <c r="L13" s="687" t="s">
        <v>24</v>
      </c>
      <c r="M13" s="688"/>
      <c r="N13" s="688"/>
      <c r="O13" s="689"/>
      <c r="P13" s="572" t="s">
        <v>24</v>
      </c>
      <c r="Q13" s="690" t="s">
        <v>24</v>
      </c>
      <c r="R13" s="691"/>
      <c r="S13" s="691"/>
      <c r="T13" s="692"/>
      <c r="U13" s="37" t="s">
        <v>24</v>
      </c>
      <c r="V13" s="703" t="s">
        <v>24</v>
      </c>
      <c r="W13" s="704"/>
      <c r="X13" s="704"/>
      <c r="Y13" s="705"/>
    </row>
    <row r="14" spans="2:25" ht="15" thickBot="1" x14ac:dyDescent="0.25">
      <c r="B14" s="550" t="s">
        <v>552</v>
      </c>
      <c r="C14" s="509" t="s">
        <v>345</v>
      </c>
      <c r="D14" s="510" t="s">
        <v>495</v>
      </c>
      <c r="E14" s="511" t="s">
        <v>551</v>
      </c>
      <c r="F14" s="512">
        <f t="shared" ref="F14:F45" si="0">G14+H14+I14+J14</f>
        <v>698</v>
      </c>
      <c r="G14" s="513">
        <v>692</v>
      </c>
      <c r="H14" s="513">
        <v>0</v>
      </c>
      <c r="I14" s="513">
        <v>0</v>
      </c>
      <c r="J14" s="513">
        <v>6</v>
      </c>
      <c r="K14" s="512">
        <f t="shared" ref="K14:K45" si="1">L14+M14+N14+O14</f>
        <v>698</v>
      </c>
      <c r="L14" s="513">
        <v>692</v>
      </c>
      <c r="M14" s="513">
        <v>0</v>
      </c>
      <c r="N14" s="513">
        <v>0</v>
      </c>
      <c r="O14" s="513">
        <v>6</v>
      </c>
      <c r="P14" s="573">
        <f t="shared" ref="P14:P45" si="2">Q14+R14+S14+T14</f>
        <v>689</v>
      </c>
      <c r="Q14" s="574">
        <v>689</v>
      </c>
      <c r="R14" s="574">
        <v>0</v>
      </c>
      <c r="S14" s="574">
        <v>0</v>
      </c>
      <c r="T14" s="575">
        <v>0</v>
      </c>
      <c r="U14" s="43">
        <v>-6</v>
      </c>
      <c r="V14" s="40">
        <v>0</v>
      </c>
      <c r="W14" s="40">
        <v>0</v>
      </c>
      <c r="X14" s="40">
        <v>0</v>
      </c>
      <c r="Y14" s="44">
        <v>-6</v>
      </c>
    </row>
    <row r="15" spans="2:25" ht="15.75" thickBot="1" x14ac:dyDescent="0.25">
      <c r="B15" s="551" t="s">
        <v>552</v>
      </c>
      <c r="C15" s="516"/>
      <c r="D15" s="517" t="s">
        <v>495</v>
      </c>
      <c r="E15" s="518" t="s">
        <v>551</v>
      </c>
      <c r="F15" s="545">
        <f t="shared" si="0"/>
        <v>698</v>
      </c>
      <c r="G15" s="520">
        <f>G14</f>
        <v>692</v>
      </c>
      <c r="H15" s="520">
        <f>H14</f>
        <v>0</v>
      </c>
      <c r="I15" s="520">
        <f>I14</f>
        <v>0</v>
      </c>
      <c r="J15" s="520">
        <f>J14</f>
        <v>6</v>
      </c>
      <c r="K15" s="545">
        <f t="shared" si="1"/>
        <v>698</v>
      </c>
      <c r="L15" s="520">
        <f>L14</f>
        <v>692</v>
      </c>
      <c r="M15" s="520">
        <f>M14</f>
        <v>0</v>
      </c>
      <c r="N15" s="520">
        <f>N14</f>
        <v>0</v>
      </c>
      <c r="O15" s="520">
        <f>O14</f>
        <v>6</v>
      </c>
      <c r="P15" s="576">
        <f t="shared" si="2"/>
        <v>689</v>
      </c>
      <c r="Q15" s="585">
        <f>Q14</f>
        <v>689</v>
      </c>
      <c r="R15" s="585">
        <f>R14</f>
        <v>0</v>
      </c>
      <c r="S15" s="585">
        <f>S14</f>
        <v>0</v>
      </c>
      <c r="T15" s="586">
        <f>T14</f>
        <v>0</v>
      </c>
      <c r="U15" s="309">
        <v>-6</v>
      </c>
      <c r="V15" s="308">
        <v>0</v>
      </c>
      <c r="W15" s="308">
        <v>0</v>
      </c>
      <c r="X15" s="308">
        <v>0</v>
      </c>
      <c r="Y15" s="307">
        <v>-6</v>
      </c>
    </row>
    <row r="16" spans="2:25" ht="15" thickBot="1" x14ac:dyDescent="0.25">
      <c r="B16" s="550" t="s">
        <v>550</v>
      </c>
      <c r="C16" s="509" t="s">
        <v>362</v>
      </c>
      <c r="D16" s="510" t="s">
        <v>495</v>
      </c>
      <c r="E16" s="511" t="s">
        <v>549</v>
      </c>
      <c r="F16" s="512">
        <f t="shared" si="0"/>
        <v>45</v>
      </c>
      <c r="G16" s="513">
        <v>45</v>
      </c>
      <c r="H16" s="513">
        <v>0</v>
      </c>
      <c r="I16" s="513">
        <v>0</v>
      </c>
      <c r="J16" s="513">
        <v>0</v>
      </c>
      <c r="K16" s="512">
        <f t="shared" si="1"/>
        <v>45</v>
      </c>
      <c r="L16" s="513">
        <v>45</v>
      </c>
      <c r="M16" s="513">
        <v>0</v>
      </c>
      <c r="N16" s="513">
        <v>0</v>
      </c>
      <c r="O16" s="513">
        <v>0</v>
      </c>
      <c r="P16" s="573">
        <f t="shared" si="2"/>
        <v>45</v>
      </c>
      <c r="Q16" s="574">
        <v>45</v>
      </c>
      <c r="R16" s="574">
        <v>0</v>
      </c>
      <c r="S16" s="574">
        <v>0</v>
      </c>
      <c r="T16" s="575">
        <v>0</v>
      </c>
      <c r="U16" s="43">
        <v>0</v>
      </c>
      <c r="V16" s="40">
        <v>0</v>
      </c>
      <c r="W16" s="40">
        <v>0</v>
      </c>
      <c r="X16" s="40">
        <v>0</v>
      </c>
      <c r="Y16" s="44">
        <v>0</v>
      </c>
    </row>
    <row r="17" spans="2:25" ht="15" thickBot="1" x14ac:dyDescent="0.25">
      <c r="B17" s="550" t="s">
        <v>550</v>
      </c>
      <c r="C17" s="509" t="s">
        <v>345</v>
      </c>
      <c r="D17" s="510" t="s">
        <v>495</v>
      </c>
      <c r="E17" s="511" t="s">
        <v>549</v>
      </c>
      <c r="F17" s="512">
        <f t="shared" si="0"/>
        <v>2742</v>
      </c>
      <c r="G17" s="513">
        <v>2341</v>
      </c>
      <c r="H17" s="513">
        <v>0</v>
      </c>
      <c r="I17" s="513">
        <v>0</v>
      </c>
      <c r="J17" s="513">
        <v>401</v>
      </c>
      <c r="K17" s="512">
        <f t="shared" si="1"/>
        <v>2742</v>
      </c>
      <c r="L17" s="513">
        <v>2341</v>
      </c>
      <c r="M17" s="513">
        <v>0</v>
      </c>
      <c r="N17" s="513">
        <v>0</v>
      </c>
      <c r="O17" s="513">
        <v>401</v>
      </c>
      <c r="P17" s="573">
        <f t="shared" si="2"/>
        <v>2722</v>
      </c>
      <c r="Q17" s="574">
        <v>2330</v>
      </c>
      <c r="R17" s="574">
        <v>0</v>
      </c>
      <c r="S17" s="574">
        <v>0</v>
      </c>
      <c r="T17" s="575">
        <v>392</v>
      </c>
      <c r="U17" s="43">
        <v>-9</v>
      </c>
      <c r="V17" s="40">
        <v>0</v>
      </c>
      <c r="W17" s="40">
        <v>0</v>
      </c>
      <c r="X17" s="40">
        <v>0</v>
      </c>
      <c r="Y17" s="44">
        <v>-9</v>
      </c>
    </row>
    <row r="18" spans="2:25" ht="15" thickBot="1" x14ac:dyDescent="0.25">
      <c r="B18" s="550" t="s">
        <v>550</v>
      </c>
      <c r="C18" s="509" t="s">
        <v>348</v>
      </c>
      <c r="D18" s="510" t="s">
        <v>495</v>
      </c>
      <c r="E18" s="511" t="s">
        <v>549</v>
      </c>
      <c r="F18" s="512">
        <f t="shared" si="0"/>
        <v>20</v>
      </c>
      <c r="G18" s="513">
        <v>20</v>
      </c>
      <c r="H18" s="513">
        <v>0</v>
      </c>
      <c r="I18" s="513">
        <v>0</v>
      </c>
      <c r="J18" s="513">
        <v>0</v>
      </c>
      <c r="K18" s="512">
        <f t="shared" si="1"/>
        <v>20</v>
      </c>
      <c r="L18" s="513">
        <v>20</v>
      </c>
      <c r="M18" s="513">
        <v>0</v>
      </c>
      <c r="N18" s="513">
        <v>0</v>
      </c>
      <c r="O18" s="513">
        <v>0</v>
      </c>
      <c r="P18" s="573">
        <f t="shared" si="2"/>
        <v>20</v>
      </c>
      <c r="Q18" s="574">
        <v>20</v>
      </c>
      <c r="R18" s="574">
        <v>0</v>
      </c>
      <c r="S18" s="574">
        <v>0</v>
      </c>
      <c r="T18" s="575">
        <v>0</v>
      </c>
      <c r="U18" s="43">
        <v>0</v>
      </c>
      <c r="V18" s="40">
        <v>0</v>
      </c>
      <c r="W18" s="40">
        <v>0</v>
      </c>
      <c r="X18" s="40">
        <v>0</v>
      </c>
      <c r="Y18" s="44">
        <v>0</v>
      </c>
    </row>
    <row r="19" spans="2:25" ht="15" thickBot="1" x14ac:dyDescent="0.25">
      <c r="B19" s="550" t="s">
        <v>550</v>
      </c>
      <c r="C19" s="509" t="s">
        <v>357</v>
      </c>
      <c r="D19" s="510" t="s">
        <v>495</v>
      </c>
      <c r="E19" s="511" t="s">
        <v>549</v>
      </c>
      <c r="F19" s="512">
        <f t="shared" si="0"/>
        <v>2</v>
      </c>
      <c r="G19" s="513">
        <v>2</v>
      </c>
      <c r="H19" s="513">
        <v>0</v>
      </c>
      <c r="I19" s="513">
        <v>0</v>
      </c>
      <c r="J19" s="513">
        <v>0</v>
      </c>
      <c r="K19" s="512">
        <f t="shared" si="1"/>
        <v>2</v>
      </c>
      <c r="L19" s="513">
        <v>2</v>
      </c>
      <c r="M19" s="513">
        <v>0</v>
      </c>
      <c r="N19" s="513">
        <v>0</v>
      </c>
      <c r="O19" s="513">
        <v>0</v>
      </c>
      <c r="P19" s="573">
        <f t="shared" si="2"/>
        <v>2</v>
      </c>
      <c r="Q19" s="574">
        <v>2</v>
      </c>
      <c r="R19" s="574">
        <v>0</v>
      </c>
      <c r="S19" s="574">
        <v>0</v>
      </c>
      <c r="T19" s="575">
        <v>0</v>
      </c>
      <c r="U19" s="43">
        <v>0</v>
      </c>
      <c r="V19" s="40">
        <v>0</v>
      </c>
      <c r="W19" s="40">
        <v>0</v>
      </c>
      <c r="X19" s="40">
        <v>0</v>
      </c>
      <c r="Y19" s="44">
        <v>0</v>
      </c>
    </row>
    <row r="20" spans="2:25" ht="15.75" thickBot="1" x14ac:dyDescent="0.25">
      <c r="B20" s="551" t="s">
        <v>550</v>
      </c>
      <c r="C20" s="516"/>
      <c r="D20" s="517" t="s">
        <v>495</v>
      </c>
      <c r="E20" s="518" t="s">
        <v>549</v>
      </c>
      <c r="F20" s="545">
        <f t="shared" si="0"/>
        <v>2809</v>
      </c>
      <c r="G20" s="520">
        <f>G17+G18+G19+G16</f>
        <v>2408</v>
      </c>
      <c r="H20" s="520">
        <f>H17+H18+H19+H16</f>
        <v>0</v>
      </c>
      <c r="I20" s="520">
        <f>I17+I18+I19+I16</f>
        <v>0</v>
      </c>
      <c r="J20" s="520">
        <f>J17+J18+J19+J16</f>
        <v>401</v>
      </c>
      <c r="K20" s="545">
        <f t="shared" si="1"/>
        <v>2809</v>
      </c>
      <c r="L20" s="520">
        <f>L16+L17+L18+L19</f>
        <v>2408</v>
      </c>
      <c r="M20" s="520">
        <f>M16+M17+M18+M19</f>
        <v>0</v>
      </c>
      <c r="N20" s="520">
        <f>N16+N17+N18+N19</f>
        <v>0</v>
      </c>
      <c r="O20" s="520">
        <f>O16+O17+O18+O19</f>
        <v>401</v>
      </c>
      <c r="P20" s="576">
        <f t="shared" si="2"/>
        <v>2789</v>
      </c>
      <c r="Q20" s="585">
        <f>Q16+Q17+Q18+Q19</f>
        <v>2397</v>
      </c>
      <c r="R20" s="585">
        <f>R16+R17+R18+R19</f>
        <v>0</v>
      </c>
      <c r="S20" s="585">
        <f>S16+S17+S18+S19</f>
        <v>0</v>
      </c>
      <c r="T20" s="586">
        <f>T16+T17+T18+T19</f>
        <v>392</v>
      </c>
      <c r="U20" s="309">
        <v>-9</v>
      </c>
      <c r="V20" s="308">
        <v>0</v>
      </c>
      <c r="W20" s="308">
        <v>0</v>
      </c>
      <c r="X20" s="308">
        <v>0</v>
      </c>
      <c r="Y20" s="307">
        <v>-9</v>
      </c>
    </row>
    <row r="21" spans="2:25" ht="15" thickBot="1" x14ac:dyDescent="0.25">
      <c r="B21" s="550" t="s">
        <v>548</v>
      </c>
      <c r="C21" s="509" t="s">
        <v>345</v>
      </c>
      <c r="D21" s="510" t="s">
        <v>495</v>
      </c>
      <c r="E21" s="511" t="s">
        <v>547</v>
      </c>
      <c r="F21" s="512">
        <f t="shared" si="0"/>
        <v>2226</v>
      </c>
      <c r="G21" s="513">
        <v>2226</v>
      </c>
      <c r="H21" s="513">
        <v>0</v>
      </c>
      <c r="I21" s="513">
        <v>0</v>
      </c>
      <c r="J21" s="513">
        <v>0</v>
      </c>
      <c r="K21" s="512">
        <f t="shared" si="1"/>
        <v>2226</v>
      </c>
      <c r="L21" s="513">
        <v>2226</v>
      </c>
      <c r="M21" s="513">
        <v>0</v>
      </c>
      <c r="N21" s="513">
        <v>0</v>
      </c>
      <c r="O21" s="513">
        <v>0</v>
      </c>
      <c r="P21" s="573">
        <f t="shared" si="2"/>
        <v>2201</v>
      </c>
      <c r="Q21" s="574">
        <v>2201</v>
      </c>
      <c r="R21" s="574">
        <v>0</v>
      </c>
      <c r="S21" s="574">
        <v>0</v>
      </c>
      <c r="T21" s="575">
        <v>0</v>
      </c>
      <c r="U21" s="43">
        <v>-15</v>
      </c>
      <c r="V21" s="40">
        <v>-15</v>
      </c>
      <c r="W21" s="40">
        <v>0</v>
      </c>
      <c r="X21" s="40">
        <v>0</v>
      </c>
      <c r="Y21" s="44">
        <v>0</v>
      </c>
    </row>
    <row r="22" spans="2:25" ht="15" thickBot="1" x14ac:dyDescent="0.25">
      <c r="B22" s="550" t="s">
        <v>548</v>
      </c>
      <c r="C22" s="509" t="s">
        <v>348</v>
      </c>
      <c r="D22" s="510" t="s">
        <v>495</v>
      </c>
      <c r="E22" s="511" t="s">
        <v>547</v>
      </c>
      <c r="F22" s="512">
        <f t="shared" si="0"/>
        <v>20</v>
      </c>
      <c r="G22" s="513">
        <v>20</v>
      </c>
      <c r="H22" s="513">
        <v>0</v>
      </c>
      <c r="I22" s="513">
        <v>0</v>
      </c>
      <c r="J22" s="513">
        <v>0</v>
      </c>
      <c r="K22" s="512">
        <f t="shared" si="1"/>
        <v>20</v>
      </c>
      <c r="L22" s="513">
        <v>20</v>
      </c>
      <c r="M22" s="513">
        <v>0</v>
      </c>
      <c r="N22" s="513">
        <v>0</v>
      </c>
      <c r="O22" s="513">
        <v>0</v>
      </c>
      <c r="P22" s="573">
        <f t="shared" si="2"/>
        <v>18</v>
      </c>
      <c r="Q22" s="574">
        <v>18</v>
      </c>
      <c r="R22" s="574">
        <v>0</v>
      </c>
      <c r="S22" s="574">
        <v>0</v>
      </c>
      <c r="T22" s="575">
        <v>0</v>
      </c>
      <c r="U22" s="43">
        <v>-2</v>
      </c>
      <c r="V22" s="40">
        <v>-2</v>
      </c>
      <c r="W22" s="40">
        <v>0</v>
      </c>
      <c r="X22" s="40">
        <v>0</v>
      </c>
      <c r="Y22" s="44">
        <v>0</v>
      </c>
    </row>
    <row r="23" spans="2:25" ht="15.75" thickBot="1" x14ac:dyDescent="0.25">
      <c r="B23" s="551" t="s">
        <v>548</v>
      </c>
      <c r="C23" s="516"/>
      <c r="D23" s="517" t="s">
        <v>495</v>
      </c>
      <c r="E23" s="518" t="s">
        <v>547</v>
      </c>
      <c r="F23" s="545">
        <f t="shared" si="0"/>
        <v>2246</v>
      </c>
      <c r="G23" s="520">
        <f>G21+G22</f>
        <v>2246</v>
      </c>
      <c r="H23" s="520">
        <f>H21+H22</f>
        <v>0</v>
      </c>
      <c r="I23" s="520">
        <f>I21+I22</f>
        <v>0</v>
      </c>
      <c r="J23" s="520">
        <f>J21+J22</f>
        <v>0</v>
      </c>
      <c r="K23" s="545">
        <f t="shared" si="1"/>
        <v>2246</v>
      </c>
      <c r="L23" s="520">
        <f>L21+L22</f>
        <v>2246</v>
      </c>
      <c r="M23" s="520">
        <f>M21+M22</f>
        <v>0</v>
      </c>
      <c r="N23" s="520">
        <f>N21+N22</f>
        <v>0</v>
      </c>
      <c r="O23" s="520">
        <f>O21+O22</f>
        <v>0</v>
      </c>
      <c r="P23" s="576">
        <f t="shared" si="2"/>
        <v>2219</v>
      </c>
      <c r="Q23" s="585">
        <f>Q21+Q22</f>
        <v>2219</v>
      </c>
      <c r="R23" s="585">
        <f>R21+R22</f>
        <v>0</v>
      </c>
      <c r="S23" s="585">
        <f>S21+S22</f>
        <v>0</v>
      </c>
      <c r="T23" s="586">
        <f>T21+T22</f>
        <v>0</v>
      </c>
      <c r="U23" s="309">
        <v>-17</v>
      </c>
      <c r="V23" s="308">
        <v>-17</v>
      </c>
      <c r="W23" s="308">
        <v>0</v>
      </c>
      <c r="X23" s="308">
        <v>0</v>
      </c>
      <c r="Y23" s="307">
        <v>0</v>
      </c>
    </row>
    <row r="24" spans="2:25" ht="15" thickBot="1" x14ac:dyDescent="0.25">
      <c r="B24" s="550" t="s">
        <v>546</v>
      </c>
      <c r="C24" s="509" t="s">
        <v>345</v>
      </c>
      <c r="D24" s="510" t="s">
        <v>495</v>
      </c>
      <c r="E24" s="511" t="s">
        <v>545</v>
      </c>
      <c r="F24" s="512">
        <f t="shared" si="0"/>
        <v>1202</v>
      </c>
      <c r="G24" s="513">
        <v>629</v>
      </c>
      <c r="H24" s="513">
        <v>0</v>
      </c>
      <c r="I24" s="513">
        <v>0</v>
      </c>
      <c r="J24" s="513">
        <v>573</v>
      </c>
      <c r="K24" s="512">
        <f t="shared" si="1"/>
        <v>1202</v>
      </c>
      <c r="L24" s="513">
        <v>629</v>
      </c>
      <c r="M24" s="513">
        <v>0</v>
      </c>
      <c r="N24" s="513">
        <v>0</v>
      </c>
      <c r="O24" s="513">
        <v>573</v>
      </c>
      <c r="P24" s="573">
        <f t="shared" si="2"/>
        <v>1195</v>
      </c>
      <c r="Q24" s="574">
        <v>626</v>
      </c>
      <c r="R24" s="574">
        <v>0</v>
      </c>
      <c r="S24" s="574">
        <v>0</v>
      </c>
      <c r="T24" s="575">
        <v>569</v>
      </c>
      <c r="U24" s="43">
        <v>-4</v>
      </c>
      <c r="V24" s="40">
        <v>0</v>
      </c>
      <c r="W24" s="40">
        <v>0</v>
      </c>
      <c r="X24" s="40">
        <v>0</v>
      </c>
      <c r="Y24" s="44">
        <v>-4</v>
      </c>
    </row>
    <row r="25" spans="2:25" ht="15" customHeight="1" thickBot="1" x14ac:dyDescent="0.25">
      <c r="B25" s="551" t="s">
        <v>546</v>
      </c>
      <c r="C25" s="516"/>
      <c r="D25" s="517" t="s">
        <v>495</v>
      </c>
      <c r="E25" s="518" t="s">
        <v>545</v>
      </c>
      <c r="F25" s="545">
        <f t="shared" si="0"/>
        <v>1202</v>
      </c>
      <c r="G25" s="520">
        <f>G24</f>
        <v>629</v>
      </c>
      <c r="H25" s="520">
        <f>H24</f>
        <v>0</v>
      </c>
      <c r="I25" s="520">
        <f>I24</f>
        <v>0</v>
      </c>
      <c r="J25" s="520">
        <f>J24</f>
        <v>573</v>
      </c>
      <c r="K25" s="545">
        <f t="shared" si="1"/>
        <v>1202</v>
      </c>
      <c r="L25" s="520">
        <f>L24</f>
        <v>629</v>
      </c>
      <c r="M25" s="520">
        <f>M24</f>
        <v>0</v>
      </c>
      <c r="N25" s="520">
        <f>N24</f>
        <v>0</v>
      </c>
      <c r="O25" s="520">
        <f>O24</f>
        <v>573</v>
      </c>
      <c r="P25" s="576">
        <f t="shared" si="2"/>
        <v>1195</v>
      </c>
      <c r="Q25" s="585">
        <f>Q24</f>
        <v>626</v>
      </c>
      <c r="R25" s="585">
        <f>R24</f>
        <v>0</v>
      </c>
      <c r="S25" s="585">
        <f>S24</f>
        <v>0</v>
      </c>
      <c r="T25" s="586">
        <f>T24</f>
        <v>569</v>
      </c>
      <c r="U25" s="309">
        <v>-4</v>
      </c>
      <c r="V25" s="308">
        <v>0</v>
      </c>
      <c r="W25" s="308">
        <v>0</v>
      </c>
      <c r="X25" s="308">
        <v>0</v>
      </c>
      <c r="Y25" s="307">
        <v>-4</v>
      </c>
    </row>
    <row r="26" spans="2:25" ht="15" thickBot="1" x14ac:dyDescent="0.25">
      <c r="B26" s="550" t="s">
        <v>544</v>
      </c>
      <c r="C26" s="509" t="s">
        <v>332</v>
      </c>
      <c r="D26" s="510" t="s">
        <v>495</v>
      </c>
      <c r="E26" s="511" t="s">
        <v>543</v>
      </c>
      <c r="F26" s="512">
        <f t="shared" si="0"/>
        <v>5080</v>
      </c>
      <c r="G26" s="513">
        <v>4640</v>
      </c>
      <c r="H26" s="513">
        <v>0</v>
      </c>
      <c r="I26" s="513">
        <v>0</v>
      </c>
      <c r="J26" s="513">
        <v>440</v>
      </c>
      <c r="K26" s="512">
        <f t="shared" si="1"/>
        <v>5080</v>
      </c>
      <c r="L26" s="513">
        <v>4640</v>
      </c>
      <c r="M26" s="513">
        <v>0</v>
      </c>
      <c r="N26" s="513">
        <v>0</v>
      </c>
      <c r="O26" s="513">
        <v>440</v>
      </c>
      <c r="P26" s="573">
        <f t="shared" si="2"/>
        <v>4942</v>
      </c>
      <c r="Q26" s="574">
        <v>4514</v>
      </c>
      <c r="R26" s="574">
        <v>0</v>
      </c>
      <c r="S26" s="574">
        <v>0</v>
      </c>
      <c r="T26" s="575">
        <v>428</v>
      </c>
      <c r="U26" s="43">
        <v>-112</v>
      </c>
      <c r="V26" s="40">
        <v>-100</v>
      </c>
      <c r="W26" s="40">
        <v>0</v>
      </c>
      <c r="X26" s="40">
        <v>0</v>
      </c>
      <c r="Y26" s="44">
        <v>-12</v>
      </c>
    </row>
    <row r="27" spans="2:25" ht="15" thickBot="1" x14ac:dyDescent="0.25">
      <c r="B27" s="550" t="s">
        <v>544</v>
      </c>
      <c r="C27" s="509" t="s">
        <v>267</v>
      </c>
      <c r="D27" s="510" t="s">
        <v>495</v>
      </c>
      <c r="E27" s="511" t="s">
        <v>543</v>
      </c>
      <c r="F27" s="512">
        <f t="shared" si="0"/>
        <v>1010</v>
      </c>
      <c r="G27" s="513">
        <v>1010</v>
      </c>
      <c r="H27" s="513">
        <v>0</v>
      </c>
      <c r="I27" s="513">
        <v>0</v>
      </c>
      <c r="J27" s="513">
        <v>0</v>
      </c>
      <c r="K27" s="512">
        <f t="shared" si="1"/>
        <v>1010</v>
      </c>
      <c r="L27" s="513">
        <v>1010</v>
      </c>
      <c r="M27" s="513">
        <v>0</v>
      </c>
      <c r="N27" s="513">
        <v>0</v>
      </c>
      <c r="O27" s="513">
        <v>0</v>
      </c>
      <c r="P27" s="573">
        <f t="shared" si="2"/>
        <v>1010</v>
      </c>
      <c r="Q27" s="574">
        <v>1010</v>
      </c>
      <c r="R27" s="574">
        <v>0</v>
      </c>
      <c r="S27" s="574">
        <v>0</v>
      </c>
      <c r="T27" s="575">
        <v>0</v>
      </c>
      <c r="U27" s="43">
        <v>0</v>
      </c>
      <c r="V27" s="40">
        <v>0</v>
      </c>
      <c r="W27" s="40">
        <v>0</v>
      </c>
      <c r="X27" s="40">
        <v>0</v>
      </c>
      <c r="Y27" s="44">
        <v>0</v>
      </c>
    </row>
    <row r="28" spans="2:25" ht="15" customHeight="1" thickBot="1" x14ac:dyDescent="0.25">
      <c r="B28" s="551" t="s">
        <v>544</v>
      </c>
      <c r="C28" s="516"/>
      <c r="D28" s="517" t="s">
        <v>495</v>
      </c>
      <c r="E28" s="518" t="s">
        <v>543</v>
      </c>
      <c r="F28" s="545">
        <f t="shared" si="0"/>
        <v>6090</v>
      </c>
      <c r="G28" s="520">
        <f>G26+G27</f>
        <v>5650</v>
      </c>
      <c r="H28" s="520">
        <f>H26+H27</f>
        <v>0</v>
      </c>
      <c r="I28" s="520">
        <f>I26+I27</f>
        <v>0</v>
      </c>
      <c r="J28" s="520">
        <f>J26+J27</f>
        <v>440</v>
      </c>
      <c r="K28" s="545">
        <f t="shared" si="1"/>
        <v>6090</v>
      </c>
      <c r="L28" s="520">
        <f>L26+L27</f>
        <v>5650</v>
      </c>
      <c r="M28" s="520">
        <f>M26+M27</f>
        <v>0</v>
      </c>
      <c r="N28" s="520">
        <f>N26+N27</f>
        <v>0</v>
      </c>
      <c r="O28" s="520">
        <f>O26+O27</f>
        <v>440</v>
      </c>
      <c r="P28" s="576">
        <f t="shared" si="2"/>
        <v>5952</v>
      </c>
      <c r="Q28" s="585">
        <f>Q26+Q27</f>
        <v>5524</v>
      </c>
      <c r="R28" s="585">
        <f>R26+R27</f>
        <v>0</v>
      </c>
      <c r="S28" s="585">
        <f>S26+S27</f>
        <v>0</v>
      </c>
      <c r="T28" s="586">
        <f>T26+T27</f>
        <v>428</v>
      </c>
      <c r="U28" s="309">
        <v>-112</v>
      </c>
      <c r="V28" s="308">
        <v>-100</v>
      </c>
      <c r="W28" s="308">
        <v>0</v>
      </c>
      <c r="X28" s="308">
        <v>0</v>
      </c>
      <c r="Y28" s="307">
        <v>-12</v>
      </c>
    </row>
    <row r="29" spans="2:25" ht="15" thickBot="1" x14ac:dyDescent="0.25">
      <c r="B29" s="550" t="s">
        <v>542</v>
      </c>
      <c r="C29" s="509" t="s">
        <v>332</v>
      </c>
      <c r="D29" s="510" t="s">
        <v>495</v>
      </c>
      <c r="E29" s="511" t="s">
        <v>541</v>
      </c>
      <c r="F29" s="512">
        <f t="shared" si="0"/>
        <v>2592</v>
      </c>
      <c r="G29" s="513">
        <v>1800</v>
      </c>
      <c r="H29" s="513">
        <v>0</v>
      </c>
      <c r="I29" s="513">
        <v>0</v>
      </c>
      <c r="J29" s="513">
        <v>792</v>
      </c>
      <c r="K29" s="512">
        <f t="shared" si="1"/>
        <v>2592</v>
      </c>
      <c r="L29" s="513">
        <v>1800</v>
      </c>
      <c r="M29" s="513">
        <v>0</v>
      </c>
      <c r="N29" s="513">
        <v>0</v>
      </c>
      <c r="O29" s="513">
        <v>792</v>
      </c>
      <c r="P29" s="573">
        <f t="shared" si="2"/>
        <v>2589</v>
      </c>
      <c r="Q29" s="574">
        <v>1790</v>
      </c>
      <c r="R29" s="574">
        <v>0</v>
      </c>
      <c r="S29" s="574">
        <v>0</v>
      </c>
      <c r="T29" s="575">
        <v>799</v>
      </c>
      <c r="U29" s="43">
        <v>7</v>
      </c>
      <c r="V29" s="40">
        <v>0</v>
      </c>
      <c r="W29" s="40">
        <v>0</v>
      </c>
      <c r="X29" s="40">
        <v>0</v>
      </c>
      <c r="Y29" s="44">
        <v>7</v>
      </c>
    </row>
    <row r="30" spans="2:25" ht="15" thickBot="1" x14ac:dyDescent="0.25">
      <c r="B30" s="550" t="s">
        <v>542</v>
      </c>
      <c r="C30" s="509" t="s">
        <v>267</v>
      </c>
      <c r="D30" s="510" t="s">
        <v>495</v>
      </c>
      <c r="E30" s="511" t="s">
        <v>541</v>
      </c>
      <c r="F30" s="512">
        <f t="shared" si="0"/>
        <v>400</v>
      </c>
      <c r="G30" s="513">
        <v>400</v>
      </c>
      <c r="H30" s="513">
        <v>0</v>
      </c>
      <c r="I30" s="513">
        <v>0</v>
      </c>
      <c r="J30" s="513">
        <v>0</v>
      </c>
      <c r="K30" s="512">
        <f t="shared" si="1"/>
        <v>400</v>
      </c>
      <c r="L30" s="513">
        <v>400</v>
      </c>
      <c r="M30" s="513">
        <v>0</v>
      </c>
      <c r="N30" s="513">
        <v>0</v>
      </c>
      <c r="O30" s="513">
        <v>0</v>
      </c>
      <c r="P30" s="573">
        <f t="shared" si="2"/>
        <v>400</v>
      </c>
      <c r="Q30" s="574">
        <v>400</v>
      </c>
      <c r="R30" s="574">
        <v>0</v>
      </c>
      <c r="S30" s="574">
        <v>0</v>
      </c>
      <c r="T30" s="575">
        <v>0</v>
      </c>
      <c r="U30" s="43">
        <v>0</v>
      </c>
      <c r="V30" s="40">
        <v>0</v>
      </c>
      <c r="W30" s="40">
        <v>0</v>
      </c>
      <c r="X30" s="40">
        <v>0</v>
      </c>
      <c r="Y30" s="44">
        <v>0</v>
      </c>
    </row>
    <row r="31" spans="2:25" ht="15.75" thickBot="1" x14ac:dyDescent="0.25">
      <c r="B31" s="551" t="s">
        <v>542</v>
      </c>
      <c r="C31" s="516"/>
      <c r="D31" s="517" t="s">
        <v>495</v>
      </c>
      <c r="E31" s="518" t="s">
        <v>541</v>
      </c>
      <c r="F31" s="545">
        <f t="shared" si="0"/>
        <v>2992</v>
      </c>
      <c r="G31" s="520">
        <f>G29+G30</f>
        <v>2200</v>
      </c>
      <c r="H31" s="520">
        <f>H29+H30</f>
        <v>0</v>
      </c>
      <c r="I31" s="520">
        <f>I29+I30</f>
        <v>0</v>
      </c>
      <c r="J31" s="520">
        <f>J29+J30</f>
        <v>792</v>
      </c>
      <c r="K31" s="545">
        <f t="shared" si="1"/>
        <v>2992</v>
      </c>
      <c r="L31" s="520">
        <f>L29+L30</f>
        <v>2200</v>
      </c>
      <c r="M31" s="520">
        <f>M29+M30</f>
        <v>0</v>
      </c>
      <c r="N31" s="520">
        <f>N29+N30</f>
        <v>0</v>
      </c>
      <c r="O31" s="520">
        <f>O29+O30</f>
        <v>792</v>
      </c>
      <c r="P31" s="576">
        <f t="shared" si="2"/>
        <v>2989</v>
      </c>
      <c r="Q31" s="585">
        <f>Q29+Q30</f>
        <v>2190</v>
      </c>
      <c r="R31" s="585">
        <f>R29+R30</f>
        <v>0</v>
      </c>
      <c r="S31" s="585">
        <f>S29+S30</f>
        <v>0</v>
      </c>
      <c r="T31" s="586">
        <f>T29+T30</f>
        <v>799</v>
      </c>
      <c r="U31" s="309">
        <v>7</v>
      </c>
      <c r="V31" s="308">
        <v>0</v>
      </c>
      <c r="W31" s="308">
        <v>0</v>
      </c>
      <c r="X31" s="308">
        <v>0</v>
      </c>
      <c r="Y31" s="307">
        <v>7</v>
      </c>
    </row>
    <row r="32" spans="2:25" ht="15" thickBot="1" x14ac:dyDescent="0.25">
      <c r="B32" s="550" t="s">
        <v>540</v>
      </c>
      <c r="C32" s="509" t="s">
        <v>332</v>
      </c>
      <c r="D32" s="510" t="s">
        <v>495</v>
      </c>
      <c r="E32" s="511" t="s">
        <v>539</v>
      </c>
      <c r="F32" s="512">
        <f t="shared" si="0"/>
        <v>2865</v>
      </c>
      <c r="G32" s="513">
        <v>1650</v>
      </c>
      <c r="H32" s="513">
        <v>0</v>
      </c>
      <c r="I32" s="513">
        <v>0</v>
      </c>
      <c r="J32" s="513">
        <v>1215</v>
      </c>
      <c r="K32" s="512">
        <f t="shared" si="1"/>
        <v>2865</v>
      </c>
      <c r="L32" s="513">
        <v>1650</v>
      </c>
      <c r="M32" s="513">
        <v>0</v>
      </c>
      <c r="N32" s="513">
        <v>0</v>
      </c>
      <c r="O32" s="513">
        <v>1215</v>
      </c>
      <c r="P32" s="573">
        <f t="shared" si="2"/>
        <v>2864</v>
      </c>
      <c r="Q32" s="574">
        <v>1640</v>
      </c>
      <c r="R32" s="574">
        <v>0</v>
      </c>
      <c r="S32" s="574">
        <v>0</v>
      </c>
      <c r="T32" s="575">
        <v>1224</v>
      </c>
      <c r="U32" s="43">
        <v>9</v>
      </c>
      <c r="V32" s="40">
        <v>0</v>
      </c>
      <c r="W32" s="40">
        <v>0</v>
      </c>
      <c r="X32" s="40">
        <v>0</v>
      </c>
      <c r="Y32" s="44">
        <v>9</v>
      </c>
    </row>
    <row r="33" spans="2:25" ht="15" thickBot="1" x14ac:dyDescent="0.25">
      <c r="B33" s="550" t="s">
        <v>540</v>
      </c>
      <c r="C33" s="509" t="s">
        <v>267</v>
      </c>
      <c r="D33" s="510" t="s">
        <v>495</v>
      </c>
      <c r="E33" s="511" t="s">
        <v>539</v>
      </c>
      <c r="F33" s="512">
        <f t="shared" si="0"/>
        <v>450</v>
      </c>
      <c r="G33" s="513">
        <v>450</v>
      </c>
      <c r="H33" s="513">
        <v>0</v>
      </c>
      <c r="I33" s="513">
        <v>0</v>
      </c>
      <c r="J33" s="513">
        <v>0</v>
      </c>
      <c r="K33" s="512">
        <f t="shared" si="1"/>
        <v>450</v>
      </c>
      <c r="L33" s="513">
        <v>450</v>
      </c>
      <c r="M33" s="513">
        <v>0</v>
      </c>
      <c r="N33" s="513">
        <v>0</v>
      </c>
      <c r="O33" s="513">
        <v>0</v>
      </c>
      <c r="P33" s="573">
        <f t="shared" si="2"/>
        <v>450</v>
      </c>
      <c r="Q33" s="574">
        <v>450</v>
      </c>
      <c r="R33" s="574">
        <v>0</v>
      </c>
      <c r="S33" s="574">
        <v>0</v>
      </c>
      <c r="T33" s="575">
        <v>0</v>
      </c>
      <c r="U33" s="43">
        <v>0</v>
      </c>
      <c r="V33" s="40">
        <v>0</v>
      </c>
      <c r="W33" s="40">
        <v>0</v>
      </c>
      <c r="X33" s="40">
        <v>0</v>
      </c>
      <c r="Y33" s="44">
        <v>0</v>
      </c>
    </row>
    <row r="34" spans="2:25" ht="15.75" thickBot="1" x14ac:dyDescent="0.25">
      <c r="B34" s="551" t="s">
        <v>540</v>
      </c>
      <c r="C34" s="516"/>
      <c r="D34" s="517" t="s">
        <v>495</v>
      </c>
      <c r="E34" s="518" t="s">
        <v>539</v>
      </c>
      <c r="F34" s="545">
        <f t="shared" si="0"/>
        <v>3315</v>
      </c>
      <c r="G34" s="520">
        <f>G32+G33</f>
        <v>2100</v>
      </c>
      <c r="H34" s="520">
        <f>H32+H33</f>
        <v>0</v>
      </c>
      <c r="I34" s="520">
        <f>I32+I33</f>
        <v>0</v>
      </c>
      <c r="J34" s="520">
        <f>J32+J33</f>
        <v>1215</v>
      </c>
      <c r="K34" s="545">
        <f t="shared" si="1"/>
        <v>3315</v>
      </c>
      <c r="L34" s="520">
        <f>L32+L33</f>
        <v>2100</v>
      </c>
      <c r="M34" s="520">
        <f>M32+M33</f>
        <v>0</v>
      </c>
      <c r="N34" s="520">
        <f>N32+N33</f>
        <v>0</v>
      </c>
      <c r="O34" s="520">
        <f>O32+O33</f>
        <v>1215</v>
      </c>
      <c r="P34" s="576">
        <f t="shared" si="2"/>
        <v>3314</v>
      </c>
      <c r="Q34" s="585">
        <f>Q32+Q33</f>
        <v>2090</v>
      </c>
      <c r="R34" s="585">
        <f>R32+R33</f>
        <v>0</v>
      </c>
      <c r="S34" s="585">
        <f>S32+S33</f>
        <v>0</v>
      </c>
      <c r="T34" s="586">
        <f>T32+T33</f>
        <v>1224</v>
      </c>
      <c r="U34" s="309">
        <v>9</v>
      </c>
      <c r="V34" s="308">
        <v>0</v>
      </c>
      <c r="W34" s="308">
        <v>0</v>
      </c>
      <c r="X34" s="308">
        <v>0</v>
      </c>
      <c r="Y34" s="307">
        <v>9</v>
      </c>
    </row>
    <row r="35" spans="2:25" ht="15" thickBot="1" x14ac:dyDescent="0.25">
      <c r="B35" s="550" t="s">
        <v>538</v>
      </c>
      <c r="C35" s="509" t="s">
        <v>305</v>
      </c>
      <c r="D35" s="510" t="s">
        <v>495</v>
      </c>
      <c r="E35" s="511" t="s">
        <v>537</v>
      </c>
      <c r="F35" s="512">
        <f t="shared" si="0"/>
        <v>2716</v>
      </c>
      <c r="G35" s="513">
        <v>2104</v>
      </c>
      <c r="H35" s="513">
        <v>0</v>
      </c>
      <c r="I35" s="513">
        <v>0</v>
      </c>
      <c r="J35" s="513">
        <v>612</v>
      </c>
      <c r="K35" s="512">
        <f t="shared" si="1"/>
        <v>2716</v>
      </c>
      <c r="L35" s="513">
        <v>2104</v>
      </c>
      <c r="M35" s="513">
        <v>0</v>
      </c>
      <c r="N35" s="513">
        <v>0</v>
      </c>
      <c r="O35" s="513">
        <v>612</v>
      </c>
      <c r="P35" s="573">
        <f t="shared" si="2"/>
        <v>2808</v>
      </c>
      <c r="Q35" s="574">
        <v>2135</v>
      </c>
      <c r="R35" s="574">
        <v>0</v>
      </c>
      <c r="S35" s="574">
        <v>0</v>
      </c>
      <c r="T35" s="575">
        <v>673</v>
      </c>
      <c r="U35" s="43">
        <v>104</v>
      </c>
      <c r="V35" s="40">
        <v>43</v>
      </c>
      <c r="W35" s="40">
        <v>0</v>
      </c>
      <c r="X35" s="40">
        <v>0</v>
      </c>
      <c r="Y35" s="44">
        <v>61</v>
      </c>
    </row>
    <row r="36" spans="2:25" ht="15" thickBot="1" x14ac:dyDescent="0.25">
      <c r="B36" s="550" t="s">
        <v>538</v>
      </c>
      <c r="C36" s="509" t="s">
        <v>294</v>
      </c>
      <c r="D36" s="510" t="s">
        <v>495</v>
      </c>
      <c r="E36" s="511" t="s">
        <v>537</v>
      </c>
      <c r="F36" s="512">
        <f t="shared" si="0"/>
        <v>2051</v>
      </c>
      <c r="G36" s="513">
        <v>1700</v>
      </c>
      <c r="H36" s="513">
        <v>0</v>
      </c>
      <c r="I36" s="513">
        <v>0</v>
      </c>
      <c r="J36" s="513">
        <v>351</v>
      </c>
      <c r="K36" s="512">
        <f t="shared" si="1"/>
        <v>2051</v>
      </c>
      <c r="L36" s="513">
        <v>1700</v>
      </c>
      <c r="M36" s="513">
        <v>0</v>
      </c>
      <c r="N36" s="513">
        <v>0</v>
      </c>
      <c r="O36" s="513">
        <v>351</v>
      </c>
      <c r="P36" s="573">
        <f t="shared" si="2"/>
        <v>1988</v>
      </c>
      <c r="Q36" s="574">
        <v>1688</v>
      </c>
      <c r="R36" s="574">
        <v>0</v>
      </c>
      <c r="S36" s="574">
        <v>0</v>
      </c>
      <c r="T36" s="575">
        <v>300</v>
      </c>
      <c r="U36" s="43">
        <v>-51</v>
      </c>
      <c r="V36" s="40">
        <v>0</v>
      </c>
      <c r="W36" s="40">
        <v>0</v>
      </c>
      <c r="X36" s="40">
        <v>0</v>
      </c>
      <c r="Y36" s="44">
        <v>-51</v>
      </c>
    </row>
    <row r="37" spans="2:25" ht="15" thickBot="1" x14ac:dyDescent="0.25">
      <c r="B37" s="550" t="s">
        <v>538</v>
      </c>
      <c r="C37" s="509" t="s">
        <v>348</v>
      </c>
      <c r="D37" s="510"/>
      <c r="E37" s="511" t="s">
        <v>537</v>
      </c>
      <c r="F37" s="512">
        <f t="shared" si="0"/>
        <v>100</v>
      </c>
      <c r="G37" s="513">
        <v>100</v>
      </c>
      <c r="H37" s="513">
        <v>0</v>
      </c>
      <c r="I37" s="513">
        <v>0</v>
      </c>
      <c r="J37" s="513">
        <v>0</v>
      </c>
      <c r="K37" s="512">
        <f t="shared" si="1"/>
        <v>0</v>
      </c>
      <c r="L37" s="513">
        <v>0</v>
      </c>
      <c r="M37" s="513">
        <v>0</v>
      </c>
      <c r="N37" s="513">
        <v>0</v>
      </c>
      <c r="O37" s="513">
        <v>0</v>
      </c>
      <c r="P37" s="573">
        <f t="shared" si="2"/>
        <v>0</v>
      </c>
      <c r="Q37" s="574">
        <v>0</v>
      </c>
      <c r="R37" s="574">
        <v>0</v>
      </c>
      <c r="S37" s="574">
        <v>0</v>
      </c>
      <c r="T37" s="575">
        <v>0</v>
      </c>
      <c r="U37" s="43"/>
      <c r="V37" s="40"/>
      <c r="W37" s="40"/>
      <c r="X37" s="40"/>
      <c r="Y37" s="44"/>
    </row>
    <row r="38" spans="2:25" ht="15" thickBot="1" x14ac:dyDescent="0.25">
      <c r="B38" s="550" t="s">
        <v>538</v>
      </c>
      <c r="C38" s="509" t="s">
        <v>267</v>
      </c>
      <c r="D38" s="510" t="s">
        <v>495</v>
      </c>
      <c r="E38" s="511" t="s">
        <v>537</v>
      </c>
      <c r="F38" s="512">
        <f t="shared" si="0"/>
        <v>778</v>
      </c>
      <c r="G38" s="513">
        <v>743</v>
      </c>
      <c r="H38" s="513">
        <v>0</v>
      </c>
      <c r="I38" s="513">
        <v>0</v>
      </c>
      <c r="J38" s="513">
        <v>35</v>
      </c>
      <c r="K38" s="512">
        <f t="shared" si="1"/>
        <v>878</v>
      </c>
      <c r="L38" s="513">
        <v>843</v>
      </c>
      <c r="M38" s="513">
        <v>0</v>
      </c>
      <c r="N38" s="513">
        <v>0</v>
      </c>
      <c r="O38" s="513">
        <v>35</v>
      </c>
      <c r="P38" s="573">
        <f t="shared" si="2"/>
        <v>808</v>
      </c>
      <c r="Q38" s="574">
        <v>700</v>
      </c>
      <c r="R38" s="574">
        <v>0</v>
      </c>
      <c r="S38" s="574">
        <v>0</v>
      </c>
      <c r="T38" s="575">
        <v>108</v>
      </c>
      <c r="U38" s="43">
        <v>30</v>
      </c>
      <c r="V38" s="40">
        <v>-43</v>
      </c>
      <c r="W38" s="40">
        <v>0</v>
      </c>
      <c r="X38" s="40">
        <v>0</v>
      </c>
      <c r="Y38" s="44">
        <v>73</v>
      </c>
    </row>
    <row r="39" spans="2:25" ht="15" thickBot="1" x14ac:dyDescent="0.25">
      <c r="B39" s="550" t="s">
        <v>538</v>
      </c>
      <c r="C39" s="509" t="s">
        <v>293</v>
      </c>
      <c r="D39" s="510" t="s">
        <v>495</v>
      </c>
      <c r="E39" s="511" t="s">
        <v>537</v>
      </c>
      <c r="F39" s="512">
        <f t="shared" si="0"/>
        <v>707</v>
      </c>
      <c r="G39" s="513">
        <v>600</v>
      </c>
      <c r="H39" s="513">
        <v>0</v>
      </c>
      <c r="I39" s="513">
        <v>0</v>
      </c>
      <c r="J39" s="513">
        <v>107</v>
      </c>
      <c r="K39" s="512">
        <f t="shared" si="1"/>
        <v>707</v>
      </c>
      <c r="L39" s="513">
        <v>600</v>
      </c>
      <c r="M39" s="513">
        <v>0</v>
      </c>
      <c r="N39" s="513">
        <v>0</v>
      </c>
      <c r="O39" s="513">
        <v>107</v>
      </c>
      <c r="P39" s="573">
        <f t="shared" si="2"/>
        <v>773</v>
      </c>
      <c r="Q39" s="574">
        <v>700</v>
      </c>
      <c r="R39" s="574">
        <v>0</v>
      </c>
      <c r="S39" s="574">
        <v>0</v>
      </c>
      <c r="T39" s="575">
        <v>73</v>
      </c>
      <c r="U39" s="43">
        <v>66</v>
      </c>
      <c r="V39" s="40">
        <v>100</v>
      </c>
      <c r="W39" s="40">
        <v>0</v>
      </c>
      <c r="X39" s="40">
        <v>0</v>
      </c>
      <c r="Y39" s="44">
        <v>-34</v>
      </c>
    </row>
    <row r="40" spans="2:25" ht="15.75" thickBot="1" x14ac:dyDescent="0.25">
      <c r="B40" s="551" t="s">
        <v>538</v>
      </c>
      <c r="C40" s="516"/>
      <c r="D40" s="517" t="s">
        <v>495</v>
      </c>
      <c r="E40" s="518" t="s">
        <v>537</v>
      </c>
      <c r="F40" s="545">
        <f t="shared" si="0"/>
        <v>6352</v>
      </c>
      <c r="G40" s="520">
        <f>G35+G36+G37+G38+G39</f>
        <v>5247</v>
      </c>
      <c r="H40" s="520">
        <f>H35+H36+H37+H38+H39</f>
        <v>0</v>
      </c>
      <c r="I40" s="520">
        <f>I35+I36+I37+I38+I39</f>
        <v>0</v>
      </c>
      <c r="J40" s="520">
        <f>J35+J36+J37+J38+J39</f>
        <v>1105</v>
      </c>
      <c r="K40" s="545">
        <f t="shared" si="1"/>
        <v>6352</v>
      </c>
      <c r="L40" s="520">
        <f>L35+L36+L37+L38+L39</f>
        <v>5247</v>
      </c>
      <c r="M40" s="520">
        <f>M35+M36+M37+M38+M39</f>
        <v>0</v>
      </c>
      <c r="N40" s="520">
        <f>N35+N36+N37+N38+N39</f>
        <v>0</v>
      </c>
      <c r="O40" s="520">
        <f>O35+O36+O37+O38+O39</f>
        <v>1105</v>
      </c>
      <c r="P40" s="576">
        <f t="shared" si="2"/>
        <v>6377</v>
      </c>
      <c r="Q40" s="585">
        <f>Q35+Q36+Q37+Q38+Q39</f>
        <v>5223</v>
      </c>
      <c r="R40" s="585">
        <f>R35+R36+R37+R38+R39</f>
        <v>0</v>
      </c>
      <c r="S40" s="585">
        <f>S35+S36+S37+S38+S39</f>
        <v>0</v>
      </c>
      <c r="T40" s="586">
        <f>T35+T36+T37+T38+T39</f>
        <v>1154</v>
      </c>
      <c r="U40" s="309">
        <v>149</v>
      </c>
      <c r="V40" s="308">
        <v>100</v>
      </c>
      <c r="W40" s="308">
        <v>0</v>
      </c>
      <c r="X40" s="308">
        <v>0</v>
      </c>
      <c r="Y40" s="307">
        <v>49</v>
      </c>
    </row>
    <row r="41" spans="2:25" ht="15" customHeight="1" thickBot="1" x14ac:dyDescent="0.25">
      <c r="B41" s="550" t="s">
        <v>536</v>
      </c>
      <c r="C41" s="509" t="s">
        <v>305</v>
      </c>
      <c r="D41" s="510" t="s">
        <v>495</v>
      </c>
      <c r="E41" s="511" t="s">
        <v>608</v>
      </c>
      <c r="F41" s="512">
        <f t="shared" si="0"/>
        <v>3081</v>
      </c>
      <c r="G41" s="513">
        <v>2629</v>
      </c>
      <c r="H41" s="513">
        <v>0</v>
      </c>
      <c r="I41" s="513">
        <v>0</v>
      </c>
      <c r="J41" s="513">
        <v>452</v>
      </c>
      <c r="K41" s="512">
        <f t="shared" si="1"/>
        <v>3081</v>
      </c>
      <c r="L41" s="513">
        <v>2629</v>
      </c>
      <c r="M41" s="513">
        <v>0</v>
      </c>
      <c r="N41" s="513">
        <v>0</v>
      </c>
      <c r="O41" s="513">
        <v>452</v>
      </c>
      <c r="P41" s="573">
        <f t="shared" si="2"/>
        <v>3020</v>
      </c>
      <c r="Q41" s="574">
        <v>2617</v>
      </c>
      <c r="R41" s="574">
        <v>0</v>
      </c>
      <c r="S41" s="574">
        <v>0</v>
      </c>
      <c r="T41" s="575">
        <v>403</v>
      </c>
      <c r="U41" s="43">
        <v>-49</v>
      </c>
      <c r="V41" s="40">
        <v>0</v>
      </c>
      <c r="W41" s="40">
        <v>0</v>
      </c>
      <c r="X41" s="40">
        <v>0</v>
      </c>
      <c r="Y41" s="44">
        <v>-49</v>
      </c>
    </row>
    <row r="42" spans="2:25" ht="15" customHeight="1" thickBot="1" x14ac:dyDescent="0.25">
      <c r="B42" s="551" t="s">
        <v>536</v>
      </c>
      <c r="C42" s="516"/>
      <c r="D42" s="517" t="s">
        <v>495</v>
      </c>
      <c r="E42" s="518" t="s">
        <v>608</v>
      </c>
      <c r="F42" s="545">
        <f t="shared" si="0"/>
        <v>3081</v>
      </c>
      <c r="G42" s="520">
        <f>G41</f>
        <v>2629</v>
      </c>
      <c r="H42" s="520">
        <f>H41</f>
        <v>0</v>
      </c>
      <c r="I42" s="520">
        <f>I41</f>
        <v>0</v>
      </c>
      <c r="J42" s="520">
        <f>J41</f>
        <v>452</v>
      </c>
      <c r="K42" s="545">
        <f t="shared" si="1"/>
        <v>3081</v>
      </c>
      <c r="L42" s="520">
        <f>L41</f>
        <v>2629</v>
      </c>
      <c r="M42" s="520">
        <f>M41</f>
        <v>0</v>
      </c>
      <c r="N42" s="520">
        <f>N41</f>
        <v>0</v>
      </c>
      <c r="O42" s="520">
        <f>O41</f>
        <v>452</v>
      </c>
      <c r="P42" s="576">
        <f t="shared" si="2"/>
        <v>3020</v>
      </c>
      <c r="Q42" s="585">
        <f>Q41</f>
        <v>2617</v>
      </c>
      <c r="R42" s="585">
        <f>R41</f>
        <v>0</v>
      </c>
      <c r="S42" s="585">
        <f>S41</f>
        <v>0</v>
      </c>
      <c r="T42" s="586">
        <f>T41</f>
        <v>403</v>
      </c>
      <c r="U42" s="309">
        <v>-49</v>
      </c>
      <c r="V42" s="308">
        <v>0</v>
      </c>
      <c r="W42" s="308">
        <v>0</v>
      </c>
      <c r="X42" s="308">
        <v>0</v>
      </c>
      <c r="Y42" s="307">
        <v>-49</v>
      </c>
    </row>
    <row r="43" spans="2:25" ht="15" thickBot="1" x14ac:dyDescent="0.25">
      <c r="B43" s="550" t="s">
        <v>535</v>
      </c>
      <c r="C43" s="509" t="s">
        <v>305</v>
      </c>
      <c r="D43" s="510" t="s">
        <v>495</v>
      </c>
      <c r="E43" s="511" t="s">
        <v>534</v>
      </c>
      <c r="F43" s="512">
        <f t="shared" si="0"/>
        <v>2630</v>
      </c>
      <c r="G43" s="513">
        <v>1921</v>
      </c>
      <c r="H43" s="513">
        <v>0</v>
      </c>
      <c r="I43" s="513">
        <v>0</v>
      </c>
      <c r="J43" s="513">
        <v>709</v>
      </c>
      <c r="K43" s="512">
        <f t="shared" si="1"/>
        <v>2630</v>
      </c>
      <c r="L43" s="513">
        <v>1921</v>
      </c>
      <c r="M43" s="513">
        <v>0</v>
      </c>
      <c r="N43" s="513">
        <v>0</v>
      </c>
      <c r="O43" s="513">
        <v>709</v>
      </c>
      <c r="P43" s="573">
        <f t="shared" si="2"/>
        <v>2616</v>
      </c>
      <c r="Q43" s="574">
        <v>2010</v>
      </c>
      <c r="R43" s="574">
        <v>0</v>
      </c>
      <c r="S43" s="574">
        <v>0</v>
      </c>
      <c r="T43" s="575">
        <v>606</v>
      </c>
      <c r="U43" s="43">
        <v>-3</v>
      </c>
      <c r="V43" s="40">
        <v>100</v>
      </c>
      <c r="W43" s="40">
        <v>0</v>
      </c>
      <c r="X43" s="40">
        <v>0</v>
      </c>
      <c r="Y43" s="44">
        <v>-103</v>
      </c>
    </row>
    <row r="44" spans="2:25" ht="15" thickBot="1" x14ac:dyDescent="0.25">
      <c r="B44" s="550" t="s">
        <v>535</v>
      </c>
      <c r="C44" s="509" t="s">
        <v>267</v>
      </c>
      <c r="D44" s="510" t="s">
        <v>495</v>
      </c>
      <c r="E44" s="511" t="s">
        <v>534</v>
      </c>
      <c r="F44" s="512">
        <f t="shared" si="0"/>
        <v>290</v>
      </c>
      <c r="G44" s="513">
        <v>290</v>
      </c>
      <c r="H44" s="513">
        <v>0</v>
      </c>
      <c r="I44" s="513">
        <v>0</v>
      </c>
      <c r="J44" s="513">
        <v>0</v>
      </c>
      <c r="K44" s="512">
        <f t="shared" si="1"/>
        <v>290</v>
      </c>
      <c r="L44" s="513">
        <v>290</v>
      </c>
      <c r="M44" s="513">
        <v>0</v>
      </c>
      <c r="N44" s="513">
        <v>0</v>
      </c>
      <c r="O44" s="513">
        <v>0</v>
      </c>
      <c r="P44" s="573">
        <f t="shared" si="2"/>
        <v>290</v>
      </c>
      <c r="Q44" s="574">
        <v>290</v>
      </c>
      <c r="R44" s="574">
        <v>0</v>
      </c>
      <c r="S44" s="574">
        <v>0</v>
      </c>
      <c r="T44" s="575">
        <v>0</v>
      </c>
      <c r="U44" s="43">
        <v>0</v>
      </c>
      <c r="V44" s="40">
        <v>0</v>
      </c>
      <c r="W44" s="40">
        <v>0</v>
      </c>
      <c r="X44" s="40">
        <v>0</v>
      </c>
      <c r="Y44" s="44">
        <v>0</v>
      </c>
    </row>
    <row r="45" spans="2:25" ht="15.75" thickBot="1" x14ac:dyDescent="0.25">
      <c r="B45" s="551" t="s">
        <v>535</v>
      </c>
      <c r="C45" s="516"/>
      <c r="D45" s="517" t="s">
        <v>495</v>
      </c>
      <c r="E45" s="518" t="s">
        <v>534</v>
      </c>
      <c r="F45" s="545">
        <f t="shared" si="0"/>
        <v>2920</v>
      </c>
      <c r="G45" s="520">
        <f>G43+G44</f>
        <v>2211</v>
      </c>
      <c r="H45" s="520">
        <f>H43+H44</f>
        <v>0</v>
      </c>
      <c r="I45" s="520">
        <f>I43+I44</f>
        <v>0</v>
      </c>
      <c r="J45" s="520">
        <f>J43+J44</f>
        <v>709</v>
      </c>
      <c r="K45" s="545">
        <f t="shared" si="1"/>
        <v>2920</v>
      </c>
      <c r="L45" s="520">
        <f>L43+L44</f>
        <v>2211</v>
      </c>
      <c r="M45" s="520">
        <f>M43+M44</f>
        <v>0</v>
      </c>
      <c r="N45" s="520">
        <f>N43+N44</f>
        <v>0</v>
      </c>
      <c r="O45" s="520">
        <f>O43+O44</f>
        <v>709</v>
      </c>
      <c r="P45" s="576">
        <f t="shared" si="2"/>
        <v>2906</v>
      </c>
      <c r="Q45" s="585">
        <f>Q43+Q44</f>
        <v>2300</v>
      </c>
      <c r="R45" s="585">
        <f>R43+R44</f>
        <v>0</v>
      </c>
      <c r="S45" s="585">
        <f>S43+S44</f>
        <v>0</v>
      </c>
      <c r="T45" s="586">
        <f>T43+T44</f>
        <v>606</v>
      </c>
      <c r="U45" s="309">
        <v>-3</v>
      </c>
      <c r="V45" s="308">
        <v>100</v>
      </c>
      <c r="W45" s="308">
        <v>0</v>
      </c>
      <c r="X45" s="308">
        <v>0</v>
      </c>
      <c r="Y45" s="307">
        <v>-103</v>
      </c>
    </row>
    <row r="46" spans="2:25" ht="15" thickBot="1" x14ac:dyDescent="0.25">
      <c r="B46" s="550" t="s">
        <v>533</v>
      </c>
      <c r="C46" s="509" t="s">
        <v>294</v>
      </c>
      <c r="D46" s="510" t="s">
        <v>495</v>
      </c>
      <c r="E46" s="511" t="s">
        <v>532</v>
      </c>
      <c r="F46" s="512">
        <f t="shared" ref="F46:F77" si="3">G46+H46+I46+J46</f>
        <v>6372</v>
      </c>
      <c r="G46" s="513">
        <v>5135</v>
      </c>
      <c r="H46" s="513">
        <v>0</v>
      </c>
      <c r="I46" s="513">
        <v>0</v>
      </c>
      <c r="J46" s="513">
        <v>1237</v>
      </c>
      <c r="K46" s="512">
        <f t="shared" ref="K46:K77" si="4">L46+M46+N46+O46</f>
        <v>6372</v>
      </c>
      <c r="L46" s="513">
        <v>5135</v>
      </c>
      <c r="M46" s="513">
        <v>0</v>
      </c>
      <c r="N46" s="513">
        <v>0</v>
      </c>
      <c r="O46" s="513">
        <v>1237</v>
      </c>
      <c r="P46" s="573">
        <f t="shared" ref="P46:P77" si="5">Q46+R46+S46+T46</f>
        <v>6245</v>
      </c>
      <c r="Q46" s="574">
        <v>5111</v>
      </c>
      <c r="R46" s="574">
        <v>0</v>
      </c>
      <c r="S46" s="574">
        <v>0</v>
      </c>
      <c r="T46" s="575">
        <v>1134</v>
      </c>
      <c r="U46" s="43">
        <v>-103</v>
      </c>
      <c r="V46" s="40">
        <v>0</v>
      </c>
      <c r="W46" s="40">
        <v>0</v>
      </c>
      <c r="X46" s="40">
        <v>0</v>
      </c>
      <c r="Y46" s="44">
        <v>-103</v>
      </c>
    </row>
    <row r="47" spans="2:25" ht="15.75" thickBot="1" x14ac:dyDescent="0.25">
      <c r="B47" s="551" t="s">
        <v>533</v>
      </c>
      <c r="C47" s="516"/>
      <c r="D47" s="517" t="s">
        <v>495</v>
      </c>
      <c r="E47" s="518" t="s">
        <v>532</v>
      </c>
      <c r="F47" s="545">
        <f t="shared" si="3"/>
        <v>6372</v>
      </c>
      <c r="G47" s="520">
        <f>G46</f>
        <v>5135</v>
      </c>
      <c r="H47" s="520">
        <f>H46</f>
        <v>0</v>
      </c>
      <c r="I47" s="520">
        <f>I46</f>
        <v>0</v>
      </c>
      <c r="J47" s="520">
        <f>J46</f>
        <v>1237</v>
      </c>
      <c r="K47" s="545">
        <f t="shared" si="4"/>
        <v>6372</v>
      </c>
      <c r="L47" s="520">
        <f>L46</f>
        <v>5135</v>
      </c>
      <c r="M47" s="520">
        <f>M46</f>
        <v>0</v>
      </c>
      <c r="N47" s="520">
        <f>N46</f>
        <v>0</v>
      </c>
      <c r="O47" s="520">
        <f>O46</f>
        <v>1237</v>
      </c>
      <c r="P47" s="576">
        <f t="shared" si="5"/>
        <v>6245</v>
      </c>
      <c r="Q47" s="585">
        <f>Q46</f>
        <v>5111</v>
      </c>
      <c r="R47" s="585">
        <f>R46</f>
        <v>0</v>
      </c>
      <c r="S47" s="585">
        <f>S46</f>
        <v>0</v>
      </c>
      <c r="T47" s="586">
        <f>T46</f>
        <v>1134</v>
      </c>
      <c r="U47" s="309">
        <v>-103</v>
      </c>
      <c r="V47" s="308">
        <v>0</v>
      </c>
      <c r="W47" s="308">
        <v>0</v>
      </c>
      <c r="X47" s="308">
        <v>0</v>
      </c>
      <c r="Y47" s="307">
        <v>-103</v>
      </c>
    </row>
    <row r="48" spans="2:25" ht="15" thickBot="1" x14ac:dyDescent="0.25">
      <c r="B48" s="550" t="s">
        <v>530</v>
      </c>
      <c r="C48" s="509" t="s">
        <v>305</v>
      </c>
      <c r="D48" s="510" t="s">
        <v>495</v>
      </c>
      <c r="E48" s="511" t="s">
        <v>529</v>
      </c>
      <c r="F48" s="512">
        <f t="shared" si="3"/>
        <v>3376</v>
      </c>
      <c r="G48" s="513">
        <v>2972</v>
      </c>
      <c r="H48" s="513">
        <v>0</v>
      </c>
      <c r="I48" s="513">
        <v>0</v>
      </c>
      <c r="J48" s="513">
        <v>404</v>
      </c>
      <c r="K48" s="512">
        <f t="shared" si="4"/>
        <v>3376</v>
      </c>
      <c r="L48" s="513">
        <v>2972</v>
      </c>
      <c r="M48" s="513">
        <v>0</v>
      </c>
      <c r="N48" s="513">
        <v>0</v>
      </c>
      <c r="O48" s="513">
        <v>404</v>
      </c>
      <c r="P48" s="573">
        <f t="shared" si="5"/>
        <v>3330</v>
      </c>
      <c r="Q48" s="574">
        <v>2952</v>
      </c>
      <c r="R48" s="574">
        <v>0</v>
      </c>
      <c r="S48" s="574">
        <v>0</v>
      </c>
      <c r="T48" s="575">
        <v>378</v>
      </c>
      <c r="U48" s="43">
        <v>-26</v>
      </c>
      <c r="V48" s="40">
        <v>0</v>
      </c>
      <c r="W48" s="40">
        <v>0</v>
      </c>
      <c r="X48" s="40">
        <v>0</v>
      </c>
      <c r="Y48" s="44">
        <v>-26</v>
      </c>
    </row>
    <row r="49" spans="2:25" ht="15" thickBot="1" x14ac:dyDescent="0.25">
      <c r="B49" s="550" t="s">
        <v>530</v>
      </c>
      <c r="C49" s="509" t="s">
        <v>531</v>
      </c>
      <c r="D49" s="510" t="s">
        <v>495</v>
      </c>
      <c r="E49" s="511" t="s">
        <v>529</v>
      </c>
      <c r="F49" s="512">
        <f t="shared" si="3"/>
        <v>296</v>
      </c>
      <c r="G49" s="513">
        <v>150</v>
      </c>
      <c r="H49" s="513">
        <v>0</v>
      </c>
      <c r="I49" s="513">
        <v>0</v>
      </c>
      <c r="J49" s="513">
        <v>146</v>
      </c>
      <c r="K49" s="512">
        <f t="shared" si="4"/>
        <v>296</v>
      </c>
      <c r="L49" s="513">
        <v>150</v>
      </c>
      <c r="M49" s="513">
        <v>0</v>
      </c>
      <c r="N49" s="513">
        <v>0</v>
      </c>
      <c r="O49" s="513">
        <v>146</v>
      </c>
      <c r="P49" s="573">
        <f t="shared" si="5"/>
        <v>297</v>
      </c>
      <c r="Q49" s="574">
        <v>150</v>
      </c>
      <c r="R49" s="574">
        <v>0</v>
      </c>
      <c r="S49" s="574">
        <v>0</v>
      </c>
      <c r="T49" s="575">
        <v>147</v>
      </c>
      <c r="U49" s="43">
        <v>1</v>
      </c>
      <c r="V49" s="40">
        <v>0</v>
      </c>
      <c r="W49" s="40">
        <v>0</v>
      </c>
      <c r="X49" s="40">
        <v>0</v>
      </c>
      <c r="Y49" s="44">
        <v>1</v>
      </c>
    </row>
    <row r="50" spans="2:25" ht="15" thickBot="1" x14ac:dyDescent="0.25">
      <c r="B50" s="550" t="s">
        <v>530</v>
      </c>
      <c r="C50" s="509" t="s">
        <v>267</v>
      </c>
      <c r="D50" s="510" t="s">
        <v>495</v>
      </c>
      <c r="E50" s="511" t="s">
        <v>529</v>
      </c>
      <c r="F50" s="512">
        <f t="shared" si="3"/>
        <v>1060</v>
      </c>
      <c r="G50" s="513">
        <v>680</v>
      </c>
      <c r="H50" s="513">
        <v>0</v>
      </c>
      <c r="I50" s="513">
        <v>0</v>
      </c>
      <c r="J50" s="513">
        <v>380</v>
      </c>
      <c r="K50" s="512">
        <f t="shared" si="4"/>
        <v>1060</v>
      </c>
      <c r="L50" s="513">
        <v>680</v>
      </c>
      <c r="M50" s="513">
        <v>0</v>
      </c>
      <c r="N50" s="513">
        <v>0</v>
      </c>
      <c r="O50" s="513">
        <v>380</v>
      </c>
      <c r="P50" s="573">
        <f t="shared" si="5"/>
        <v>1059</v>
      </c>
      <c r="Q50" s="574">
        <v>680</v>
      </c>
      <c r="R50" s="574">
        <v>0</v>
      </c>
      <c r="S50" s="574">
        <v>0</v>
      </c>
      <c r="T50" s="575">
        <v>379</v>
      </c>
      <c r="U50" s="43">
        <v>-1</v>
      </c>
      <c r="V50" s="40">
        <v>0</v>
      </c>
      <c r="W50" s="40">
        <v>0</v>
      </c>
      <c r="X50" s="40">
        <v>0</v>
      </c>
      <c r="Y50" s="44">
        <v>-1</v>
      </c>
    </row>
    <row r="51" spans="2:25" ht="15" thickBot="1" x14ac:dyDescent="0.25">
      <c r="B51" s="550" t="s">
        <v>530</v>
      </c>
      <c r="C51" s="509" t="s">
        <v>293</v>
      </c>
      <c r="D51" s="510" t="s">
        <v>495</v>
      </c>
      <c r="E51" s="511" t="s">
        <v>529</v>
      </c>
      <c r="F51" s="512">
        <f t="shared" si="3"/>
        <v>662</v>
      </c>
      <c r="G51" s="513">
        <v>450</v>
      </c>
      <c r="H51" s="513">
        <v>0</v>
      </c>
      <c r="I51" s="513">
        <v>0</v>
      </c>
      <c r="J51" s="513">
        <v>212</v>
      </c>
      <c r="K51" s="512">
        <f t="shared" si="4"/>
        <v>662</v>
      </c>
      <c r="L51" s="513">
        <v>450</v>
      </c>
      <c r="M51" s="513">
        <v>0</v>
      </c>
      <c r="N51" s="513">
        <v>0</v>
      </c>
      <c r="O51" s="513">
        <v>212</v>
      </c>
      <c r="P51" s="573">
        <f t="shared" si="5"/>
        <v>671</v>
      </c>
      <c r="Q51" s="574">
        <v>450</v>
      </c>
      <c r="R51" s="574">
        <v>0</v>
      </c>
      <c r="S51" s="574">
        <v>0</v>
      </c>
      <c r="T51" s="575">
        <v>221</v>
      </c>
      <c r="U51" s="43">
        <v>9</v>
      </c>
      <c r="V51" s="40">
        <v>0</v>
      </c>
      <c r="W51" s="40">
        <v>0</v>
      </c>
      <c r="X51" s="40">
        <v>0</v>
      </c>
      <c r="Y51" s="44">
        <v>9</v>
      </c>
    </row>
    <row r="52" spans="2:25" ht="15.75" thickBot="1" x14ac:dyDescent="0.25">
      <c r="B52" s="551" t="s">
        <v>530</v>
      </c>
      <c r="C52" s="516"/>
      <c r="D52" s="517" t="s">
        <v>495</v>
      </c>
      <c r="E52" s="518" t="s">
        <v>529</v>
      </c>
      <c r="F52" s="545">
        <f t="shared" si="3"/>
        <v>5394</v>
      </c>
      <c r="G52" s="520">
        <f>G48+G49+G50+G51</f>
        <v>4252</v>
      </c>
      <c r="H52" s="520">
        <f>H48+H49+H50+H51</f>
        <v>0</v>
      </c>
      <c r="I52" s="520">
        <f>I48+I49+I50+I51</f>
        <v>0</v>
      </c>
      <c r="J52" s="520">
        <f>J48+J49+J50+J51</f>
        <v>1142</v>
      </c>
      <c r="K52" s="545">
        <f t="shared" si="4"/>
        <v>5394</v>
      </c>
      <c r="L52" s="520">
        <f>L48+L49+L50+L51</f>
        <v>4252</v>
      </c>
      <c r="M52" s="520">
        <f>M48+M49+M50+M51</f>
        <v>0</v>
      </c>
      <c r="N52" s="520">
        <f>N48+N49+N50+N51</f>
        <v>0</v>
      </c>
      <c r="O52" s="520">
        <f>O48+O49+O50+O51</f>
        <v>1142</v>
      </c>
      <c r="P52" s="576">
        <f t="shared" si="5"/>
        <v>5357</v>
      </c>
      <c r="Q52" s="585">
        <f>Q48+Q49+Q50+Q51</f>
        <v>4232</v>
      </c>
      <c r="R52" s="585">
        <f>R48+R49+R50+R51</f>
        <v>0</v>
      </c>
      <c r="S52" s="585">
        <f>S48+S49+S50+S51</f>
        <v>0</v>
      </c>
      <c r="T52" s="586">
        <f>T48+T49+T50+T51</f>
        <v>1125</v>
      </c>
      <c r="U52" s="309">
        <v>-17</v>
      </c>
      <c r="V52" s="308">
        <v>0</v>
      </c>
      <c r="W52" s="308">
        <v>0</v>
      </c>
      <c r="X52" s="308">
        <v>0</v>
      </c>
      <c r="Y52" s="307">
        <v>-17</v>
      </c>
    </row>
    <row r="53" spans="2:25" ht="15" customHeight="1" thickBot="1" x14ac:dyDescent="0.25">
      <c r="B53" s="550" t="s">
        <v>527</v>
      </c>
      <c r="C53" s="509" t="s">
        <v>332</v>
      </c>
      <c r="D53" s="510" t="s">
        <v>495</v>
      </c>
      <c r="E53" s="511" t="s">
        <v>528</v>
      </c>
      <c r="F53" s="512">
        <f t="shared" si="3"/>
        <v>2284</v>
      </c>
      <c r="G53" s="513">
        <v>2000</v>
      </c>
      <c r="H53" s="513">
        <v>0</v>
      </c>
      <c r="I53" s="513">
        <v>0</v>
      </c>
      <c r="J53" s="513">
        <v>284</v>
      </c>
      <c r="K53" s="512">
        <f t="shared" si="4"/>
        <v>2284</v>
      </c>
      <c r="L53" s="513">
        <v>2000</v>
      </c>
      <c r="M53" s="513">
        <v>0</v>
      </c>
      <c r="N53" s="513">
        <v>0</v>
      </c>
      <c r="O53" s="513">
        <v>284</v>
      </c>
      <c r="P53" s="573">
        <f t="shared" si="5"/>
        <v>2262</v>
      </c>
      <c r="Q53" s="574">
        <v>2090</v>
      </c>
      <c r="R53" s="574">
        <v>0</v>
      </c>
      <c r="S53" s="574">
        <v>0</v>
      </c>
      <c r="T53" s="575">
        <v>172</v>
      </c>
      <c r="U53" s="43">
        <v>-12</v>
      </c>
      <c r="V53" s="40">
        <v>100</v>
      </c>
      <c r="W53" s="40">
        <v>0</v>
      </c>
      <c r="X53" s="40">
        <v>0</v>
      </c>
      <c r="Y53" s="44">
        <v>-112</v>
      </c>
    </row>
    <row r="54" spans="2:25" ht="15" customHeight="1" thickBot="1" x14ac:dyDescent="0.25">
      <c r="B54" s="550" t="s">
        <v>527</v>
      </c>
      <c r="C54" s="509" t="s">
        <v>305</v>
      </c>
      <c r="D54" s="510" t="s">
        <v>495</v>
      </c>
      <c r="E54" s="511" t="s">
        <v>528</v>
      </c>
      <c r="F54" s="512">
        <f t="shared" si="3"/>
        <v>2909</v>
      </c>
      <c r="G54" s="513">
        <v>2222</v>
      </c>
      <c r="H54" s="513">
        <v>0</v>
      </c>
      <c r="I54" s="513">
        <v>0</v>
      </c>
      <c r="J54" s="513">
        <v>687</v>
      </c>
      <c r="K54" s="512">
        <f t="shared" si="4"/>
        <v>2909</v>
      </c>
      <c r="L54" s="513">
        <v>2222</v>
      </c>
      <c r="M54" s="513">
        <v>0</v>
      </c>
      <c r="N54" s="513">
        <v>0</v>
      </c>
      <c r="O54" s="513">
        <v>687</v>
      </c>
      <c r="P54" s="573">
        <f t="shared" si="5"/>
        <v>2857</v>
      </c>
      <c r="Q54" s="574">
        <v>2201</v>
      </c>
      <c r="R54" s="574">
        <v>0</v>
      </c>
      <c r="S54" s="574">
        <v>0</v>
      </c>
      <c r="T54" s="575">
        <v>656</v>
      </c>
      <c r="U54" s="43">
        <v>-41</v>
      </c>
      <c r="V54" s="40">
        <v>-10</v>
      </c>
      <c r="W54" s="40">
        <v>0</v>
      </c>
      <c r="X54" s="40">
        <v>0</v>
      </c>
      <c r="Y54" s="44">
        <v>-31</v>
      </c>
    </row>
    <row r="55" spans="2:25" ht="15" customHeight="1" thickBot="1" x14ac:dyDescent="0.25">
      <c r="B55" s="550" t="s">
        <v>527</v>
      </c>
      <c r="C55" s="509" t="s">
        <v>267</v>
      </c>
      <c r="D55" s="510" t="s">
        <v>495</v>
      </c>
      <c r="E55" s="511" t="s">
        <v>528</v>
      </c>
      <c r="F55" s="512">
        <f t="shared" si="3"/>
        <v>438</v>
      </c>
      <c r="G55" s="513">
        <v>390</v>
      </c>
      <c r="H55" s="513">
        <v>0</v>
      </c>
      <c r="I55" s="513">
        <v>0</v>
      </c>
      <c r="J55" s="513">
        <v>48</v>
      </c>
      <c r="K55" s="512">
        <f t="shared" si="4"/>
        <v>438</v>
      </c>
      <c r="L55" s="513">
        <v>390</v>
      </c>
      <c r="M55" s="513">
        <v>0</v>
      </c>
      <c r="N55" s="513">
        <v>0</v>
      </c>
      <c r="O55" s="513">
        <v>48</v>
      </c>
      <c r="P55" s="573">
        <f t="shared" si="5"/>
        <v>348</v>
      </c>
      <c r="Q55" s="574">
        <v>300</v>
      </c>
      <c r="R55" s="574">
        <v>0</v>
      </c>
      <c r="S55" s="574">
        <v>0</v>
      </c>
      <c r="T55" s="575">
        <v>48</v>
      </c>
      <c r="U55" s="43">
        <v>-90</v>
      </c>
      <c r="V55" s="40">
        <v>-90</v>
      </c>
      <c r="W55" s="40">
        <v>0</v>
      </c>
      <c r="X55" s="40">
        <v>0</v>
      </c>
      <c r="Y55" s="44">
        <v>0</v>
      </c>
    </row>
    <row r="56" spans="2:25" ht="15" customHeight="1" thickBot="1" x14ac:dyDescent="0.25">
      <c r="B56" s="551" t="s">
        <v>527</v>
      </c>
      <c r="C56" s="516"/>
      <c r="D56" s="517" t="s">
        <v>495</v>
      </c>
      <c r="E56" s="518" t="s">
        <v>528</v>
      </c>
      <c r="F56" s="545">
        <f t="shared" si="3"/>
        <v>5631</v>
      </c>
      <c r="G56" s="520">
        <f>G53+G54+G55</f>
        <v>4612</v>
      </c>
      <c r="H56" s="520">
        <f>H53+H54+H55</f>
        <v>0</v>
      </c>
      <c r="I56" s="520">
        <f>I53+I54+I55</f>
        <v>0</v>
      </c>
      <c r="J56" s="520">
        <f>J53+J54+J55</f>
        <v>1019</v>
      </c>
      <c r="K56" s="545">
        <f t="shared" si="4"/>
        <v>5631</v>
      </c>
      <c r="L56" s="520">
        <f>L53+L54+L55</f>
        <v>4612</v>
      </c>
      <c r="M56" s="520">
        <f>M53+M54+M55</f>
        <v>0</v>
      </c>
      <c r="N56" s="520">
        <f>N53+N54+N55</f>
        <v>0</v>
      </c>
      <c r="O56" s="520">
        <f>O53+O54+O55</f>
        <v>1019</v>
      </c>
      <c r="P56" s="576">
        <f t="shared" si="5"/>
        <v>5467</v>
      </c>
      <c r="Q56" s="585">
        <f>Q53+Q54+Q55</f>
        <v>4591</v>
      </c>
      <c r="R56" s="585">
        <f>R53+R54+R55</f>
        <v>0</v>
      </c>
      <c r="S56" s="585">
        <f>S53+S54+S55</f>
        <v>0</v>
      </c>
      <c r="T56" s="586">
        <f>T53+T54+T55</f>
        <v>876</v>
      </c>
      <c r="U56" s="309">
        <v>-143</v>
      </c>
      <c r="V56" s="308">
        <v>0</v>
      </c>
      <c r="W56" s="308">
        <v>0</v>
      </c>
      <c r="X56" s="308">
        <v>0</v>
      </c>
      <c r="Y56" s="307">
        <v>-143</v>
      </c>
    </row>
    <row r="57" spans="2:25" ht="15" thickBot="1" x14ac:dyDescent="0.25">
      <c r="B57" s="550" t="s">
        <v>526</v>
      </c>
      <c r="C57" s="509" t="s">
        <v>305</v>
      </c>
      <c r="D57" s="510" t="s">
        <v>495</v>
      </c>
      <c r="E57" s="511" t="s">
        <v>525</v>
      </c>
      <c r="F57" s="512">
        <f t="shared" si="3"/>
        <v>5885</v>
      </c>
      <c r="G57" s="513">
        <v>4700</v>
      </c>
      <c r="H57" s="513">
        <v>0</v>
      </c>
      <c r="I57" s="513">
        <v>0</v>
      </c>
      <c r="J57" s="513">
        <v>1185</v>
      </c>
      <c r="K57" s="512">
        <f t="shared" si="4"/>
        <v>5885</v>
      </c>
      <c r="L57" s="513">
        <v>4700</v>
      </c>
      <c r="M57" s="513">
        <v>0</v>
      </c>
      <c r="N57" s="513">
        <v>0</v>
      </c>
      <c r="O57" s="513">
        <v>1185</v>
      </c>
      <c r="P57" s="573">
        <f t="shared" si="5"/>
        <v>6208</v>
      </c>
      <c r="Q57" s="574">
        <v>4863</v>
      </c>
      <c r="R57" s="574">
        <v>0</v>
      </c>
      <c r="S57" s="574">
        <v>0</v>
      </c>
      <c r="T57" s="575">
        <v>1345</v>
      </c>
      <c r="U57" s="43">
        <v>360</v>
      </c>
      <c r="V57" s="40">
        <v>200</v>
      </c>
      <c r="W57" s="40">
        <v>0</v>
      </c>
      <c r="X57" s="40">
        <v>0</v>
      </c>
      <c r="Y57" s="44">
        <v>160</v>
      </c>
    </row>
    <row r="58" spans="2:25" ht="15" thickBot="1" x14ac:dyDescent="0.25">
      <c r="B58" s="550" t="s">
        <v>526</v>
      </c>
      <c r="C58" s="509" t="s">
        <v>294</v>
      </c>
      <c r="D58" s="510" t="s">
        <v>495</v>
      </c>
      <c r="E58" s="511" t="s">
        <v>525</v>
      </c>
      <c r="F58" s="512">
        <f t="shared" si="3"/>
        <v>1625</v>
      </c>
      <c r="G58" s="513">
        <v>1500</v>
      </c>
      <c r="H58" s="513">
        <v>0</v>
      </c>
      <c r="I58" s="513">
        <v>0</v>
      </c>
      <c r="J58" s="513">
        <v>125</v>
      </c>
      <c r="K58" s="512">
        <f t="shared" si="4"/>
        <v>1625</v>
      </c>
      <c r="L58" s="513">
        <v>1500</v>
      </c>
      <c r="M58" s="513">
        <v>0</v>
      </c>
      <c r="N58" s="513">
        <v>0</v>
      </c>
      <c r="O58" s="513">
        <v>125</v>
      </c>
      <c r="P58" s="573">
        <f t="shared" si="5"/>
        <v>2025</v>
      </c>
      <c r="Q58" s="574">
        <v>1900</v>
      </c>
      <c r="R58" s="574">
        <v>0</v>
      </c>
      <c r="S58" s="574">
        <v>0</v>
      </c>
      <c r="T58" s="575">
        <v>125</v>
      </c>
      <c r="U58" s="43">
        <v>400</v>
      </c>
      <c r="V58" s="40">
        <v>400</v>
      </c>
      <c r="W58" s="40">
        <v>0</v>
      </c>
      <c r="X58" s="40">
        <v>0</v>
      </c>
      <c r="Y58" s="44">
        <v>0</v>
      </c>
    </row>
    <row r="59" spans="2:25" ht="15" thickBot="1" x14ac:dyDescent="0.25">
      <c r="B59" s="550" t="s">
        <v>526</v>
      </c>
      <c r="C59" s="509" t="s">
        <v>267</v>
      </c>
      <c r="D59" s="510" t="s">
        <v>495</v>
      </c>
      <c r="E59" s="511" t="s">
        <v>525</v>
      </c>
      <c r="F59" s="512">
        <f t="shared" si="3"/>
        <v>800</v>
      </c>
      <c r="G59" s="513">
        <v>800</v>
      </c>
      <c r="H59" s="513">
        <v>0</v>
      </c>
      <c r="I59" s="513">
        <v>0</v>
      </c>
      <c r="J59" s="513">
        <v>0</v>
      </c>
      <c r="K59" s="512">
        <f t="shared" si="4"/>
        <v>800</v>
      </c>
      <c r="L59" s="513">
        <v>800</v>
      </c>
      <c r="M59" s="513">
        <v>0</v>
      </c>
      <c r="N59" s="513">
        <v>0</v>
      </c>
      <c r="O59" s="513">
        <v>0</v>
      </c>
      <c r="P59" s="573">
        <f t="shared" si="5"/>
        <v>600</v>
      </c>
      <c r="Q59" s="574">
        <v>600</v>
      </c>
      <c r="R59" s="574">
        <v>0</v>
      </c>
      <c r="S59" s="574">
        <v>0</v>
      </c>
      <c r="T59" s="575">
        <v>0</v>
      </c>
      <c r="U59" s="43">
        <v>-200</v>
      </c>
      <c r="V59" s="40">
        <v>-200</v>
      </c>
      <c r="W59" s="40">
        <v>0</v>
      </c>
      <c r="X59" s="40">
        <v>0</v>
      </c>
      <c r="Y59" s="44">
        <v>0</v>
      </c>
    </row>
    <row r="60" spans="2:25" ht="15" thickBot="1" x14ac:dyDescent="0.25">
      <c r="B60" s="550" t="s">
        <v>526</v>
      </c>
      <c r="C60" s="509" t="s">
        <v>293</v>
      </c>
      <c r="D60" s="510" t="s">
        <v>495</v>
      </c>
      <c r="E60" s="511" t="s">
        <v>525</v>
      </c>
      <c r="F60" s="512">
        <f t="shared" si="3"/>
        <v>500</v>
      </c>
      <c r="G60" s="513">
        <v>500</v>
      </c>
      <c r="H60" s="513">
        <v>0</v>
      </c>
      <c r="I60" s="513">
        <v>0</v>
      </c>
      <c r="J60" s="513">
        <v>0</v>
      </c>
      <c r="K60" s="512">
        <f t="shared" si="4"/>
        <v>500</v>
      </c>
      <c r="L60" s="513">
        <v>500</v>
      </c>
      <c r="M60" s="513">
        <v>0</v>
      </c>
      <c r="N60" s="513">
        <v>0</v>
      </c>
      <c r="O60" s="513">
        <v>0</v>
      </c>
      <c r="P60" s="573">
        <f t="shared" si="5"/>
        <v>600</v>
      </c>
      <c r="Q60" s="574">
        <v>600</v>
      </c>
      <c r="R60" s="574">
        <v>0</v>
      </c>
      <c r="S60" s="574">
        <v>0</v>
      </c>
      <c r="T60" s="575">
        <v>0</v>
      </c>
      <c r="U60" s="43">
        <v>100</v>
      </c>
      <c r="V60" s="40">
        <v>100</v>
      </c>
      <c r="W60" s="40">
        <v>0</v>
      </c>
      <c r="X60" s="40">
        <v>0</v>
      </c>
      <c r="Y60" s="44">
        <v>0</v>
      </c>
    </row>
    <row r="61" spans="2:25" ht="15.75" thickBot="1" x14ac:dyDescent="0.25">
      <c r="B61" s="551" t="s">
        <v>526</v>
      </c>
      <c r="C61" s="516"/>
      <c r="D61" s="517" t="s">
        <v>495</v>
      </c>
      <c r="E61" s="518" t="s">
        <v>525</v>
      </c>
      <c r="F61" s="545">
        <f t="shared" si="3"/>
        <v>8810</v>
      </c>
      <c r="G61" s="520">
        <f>G57+G58+G59+G60</f>
        <v>7500</v>
      </c>
      <c r="H61" s="520">
        <f>H57+H58+H59+H60</f>
        <v>0</v>
      </c>
      <c r="I61" s="520">
        <f>I57+I58+I59+I60</f>
        <v>0</v>
      </c>
      <c r="J61" s="520">
        <f>J57+J58+J59+J60</f>
        <v>1310</v>
      </c>
      <c r="K61" s="545">
        <f t="shared" si="4"/>
        <v>8810</v>
      </c>
      <c r="L61" s="520">
        <f>L57+L58+L59+L60</f>
        <v>7500</v>
      </c>
      <c r="M61" s="520">
        <f>M57+M58+M59+M60</f>
        <v>0</v>
      </c>
      <c r="N61" s="520">
        <f>N57+N58+N59+N60</f>
        <v>0</v>
      </c>
      <c r="O61" s="520">
        <f>O57+O58+O59+O60</f>
        <v>1310</v>
      </c>
      <c r="P61" s="576">
        <f t="shared" si="5"/>
        <v>9433</v>
      </c>
      <c r="Q61" s="585">
        <f>Q57+Q58+Q59+Q60</f>
        <v>7963</v>
      </c>
      <c r="R61" s="585">
        <f>R57+R58+R59+R60</f>
        <v>0</v>
      </c>
      <c r="S61" s="585">
        <f>S57+S58+S59+S60</f>
        <v>0</v>
      </c>
      <c r="T61" s="586">
        <f>T57+T58+T59+T60</f>
        <v>1470</v>
      </c>
      <c r="U61" s="309">
        <v>660</v>
      </c>
      <c r="V61" s="308">
        <v>500</v>
      </c>
      <c r="W61" s="308">
        <v>0</v>
      </c>
      <c r="X61" s="308">
        <v>0</v>
      </c>
      <c r="Y61" s="307">
        <v>160</v>
      </c>
    </row>
    <row r="62" spans="2:25" ht="15" customHeight="1" thickBot="1" x14ac:dyDescent="0.25">
      <c r="B62" s="550" t="s">
        <v>524</v>
      </c>
      <c r="C62" s="509" t="s">
        <v>305</v>
      </c>
      <c r="D62" s="510" t="s">
        <v>495</v>
      </c>
      <c r="E62" s="511" t="s">
        <v>523</v>
      </c>
      <c r="F62" s="512">
        <f t="shared" si="3"/>
        <v>2640</v>
      </c>
      <c r="G62" s="513">
        <v>2215</v>
      </c>
      <c r="H62" s="513">
        <v>0</v>
      </c>
      <c r="I62" s="513">
        <v>0</v>
      </c>
      <c r="J62" s="513">
        <v>425</v>
      </c>
      <c r="K62" s="512">
        <f t="shared" si="4"/>
        <v>2640</v>
      </c>
      <c r="L62" s="513">
        <v>2215</v>
      </c>
      <c r="M62" s="513">
        <v>0</v>
      </c>
      <c r="N62" s="513">
        <v>0</v>
      </c>
      <c r="O62" s="513">
        <v>425</v>
      </c>
      <c r="P62" s="573">
        <f t="shared" si="5"/>
        <v>2655</v>
      </c>
      <c r="Q62" s="574">
        <v>2205</v>
      </c>
      <c r="R62" s="574">
        <v>0</v>
      </c>
      <c r="S62" s="574">
        <v>0</v>
      </c>
      <c r="T62" s="575">
        <v>450</v>
      </c>
      <c r="U62" s="43">
        <v>25</v>
      </c>
      <c r="V62" s="40">
        <v>0</v>
      </c>
      <c r="W62" s="40">
        <v>0</v>
      </c>
      <c r="X62" s="40">
        <v>0</v>
      </c>
      <c r="Y62" s="44">
        <v>25</v>
      </c>
    </row>
    <row r="63" spans="2:25" ht="26.25" thickBot="1" x14ac:dyDescent="0.25">
      <c r="B63" s="551" t="s">
        <v>524</v>
      </c>
      <c r="C63" s="516"/>
      <c r="D63" s="517" t="s">
        <v>495</v>
      </c>
      <c r="E63" s="518" t="s">
        <v>523</v>
      </c>
      <c r="F63" s="545">
        <f t="shared" si="3"/>
        <v>2640</v>
      </c>
      <c r="G63" s="520">
        <f>G62</f>
        <v>2215</v>
      </c>
      <c r="H63" s="520">
        <f>H62</f>
        <v>0</v>
      </c>
      <c r="I63" s="520">
        <f>I62</f>
        <v>0</v>
      </c>
      <c r="J63" s="520">
        <f>J62</f>
        <v>425</v>
      </c>
      <c r="K63" s="545">
        <f t="shared" si="4"/>
        <v>2640</v>
      </c>
      <c r="L63" s="520">
        <f>L62</f>
        <v>2215</v>
      </c>
      <c r="M63" s="520">
        <f>M62</f>
        <v>0</v>
      </c>
      <c r="N63" s="520">
        <f>N62</f>
        <v>0</v>
      </c>
      <c r="O63" s="520">
        <f>O62</f>
        <v>425</v>
      </c>
      <c r="P63" s="576">
        <f t="shared" si="5"/>
        <v>2655</v>
      </c>
      <c r="Q63" s="585">
        <f>Q62</f>
        <v>2205</v>
      </c>
      <c r="R63" s="585">
        <f>R62</f>
        <v>0</v>
      </c>
      <c r="S63" s="585">
        <f>S62</f>
        <v>0</v>
      </c>
      <c r="T63" s="586">
        <f>T62</f>
        <v>450</v>
      </c>
      <c r="U63" s="309">
        <v>25</v>
      </c>
      <c r="V63" s="308">
        <v>0</v>
      </c>
      <c r="W63" s="308">
        <v>0</v>
      </c>
      <c r="X63" s="308">
        <v>0</v>
      </c>
      <c r="Y63" s="307">
        <v>25</v>
      </c>
    </row>
    <row r="64" spans="2:25" ht="15" thickBot="1" x14ac:dyDescent="0.25">
      <c r="B64" s="550" t="s">
        <v>522</v>
      </c>
      <c r="C64" s="509" t="s">
        <v>305</v>
      </c>
      <c r="D64" s="510" t="s">
        <v>495</v>
      </c>
      <c r="E64" s="511" t="s">
        <v>521</v>
      </c>
      <c r="F64" s="512">
        <f t="shared" si="3"/>
        <v>2325</v>
      </c>
      <c r="G64" s="513">
        <v>2069</v>
      </c>
      <c r="H64" s="513">
        <v>0</v>
      </c>
      <c r="I64" s="513">
        <v>0</v>
      </c>
      <c r="J64" s="513">
        <v>256</v>
      </c>
      <c r="K64" s="512">
        <f t="shared" si="4"/>
        <v>2325</v>
      </c>
      <c r="L64" s="513">
        <v>2069</v>
      </c>
      <c r="M64" s="513">
        <v>0</v>
      </c>
      <c r="N64" s="513">
        <v>0</v>
      </c>
      <c r="O64" s="513">
        <v>256</v>
      </c>
      <c r="P64" s="573">
        <f t="shared" si="5"/>
        <v>2296</v>
      </c>
      <c r="Q64" s="574">
        <v>2059</v>
      </c>
      <c r="R64" s="574">
        <v>0</v>
      </c>
      <c r="S64" s="574">
        <v>0</v>
      </c>
      <c r="T64" s="575">
        <v>237</v>
      </c>
      <c r="U64" s="43">
        <v>-19</v>
      </c>
      <c r="V64" s="40">
        <v>0</v>
      </c>
      <c r="W64" s="40">
        <v>0</v>
      </c>
      <c r="X64" s="40">
        <v>0</v>
      </c>
      <c r="Y64" s="44">
        <v>-19</v>
      </c>
    </row>
    <row r="65" spans="2:25" ht="15.75" thickBot="1" x14ac:dyDescent="0.25">
      <c r="B65" s="551" t="s">
        <v>522</v>
      </c>
      <c r="C65" s="516"/>
      <c r="D65" s="517" t="s">
        <v>495</v>
      </c>
      <c r="E65" s="518" t="s">
        <v>521</v>
      </c>
      <c r="F65" s="545">
        <f t="shared" si="3"/>
        <v>2325</v>
      </c>
      <c r="G65" s="520">
        <f>G64</f>
        <v>2069</v>
      </c>
      <c r="H65" s="520">
        <f>H64</f>
        <v>0</v>
      </c>
      <c r="I65" s="520">
        <f>I64</f>
        <v>0</v>
      </c>
      <c r="J65" s="520">
        <f>J64</f>
        <v>256</v>
      </c>
      <c r="K65" s="545">
        <f t="shared" si="4"/>
        <v>2325</v>
      </c>
      <c r="L65" s="520">
        <f>L64</f>
        <v>2069</v>
      </c>
      <c r="M65" s="520">
        <f>M64</f>
        <v>0</v>
      </c>
      <c r="N65" s="520">
        <f>N64</f>
        <v>0</v>
      </c>
      <c r="O65" s="520">
        <f>O64</f>
        <v>256</v>
      </c>
      <c r="P65" s="576">
        <f t="shared" si="5"/>
        <v>2296</v>
      </c>
      <c r="Q65" s="585">
        <f>Q64</f>
        <v>2059</v>
      </c>
      <c r="R65" s="585">
        <f>R64</f>
        <v>0</v>
      </c>
      <c r="S65" s="585">
        <f>S64</f>
        <v>0</v>
      </c>
      <c r="T65" s="586">
        <f>T64</f>
        <v>237</v>
      </c>
      <c r="U65" s="309">
        <v>-19</v>
      </c>
      <c r="V65" s="308">
        <v>0</v>
      </c>
      <c r="W65" s="308">
        <v>0</v>
      </c>
      <c r="X65" s="308">
        <v>0</v>
      </c>
      <c r="Y65" s="307">
        <v>-19</v>
      </c>
    </row>
    <row r="66" spans="2:25" ht="15" thickBot="1" x14ac:dyDescent="0.25">
      <c r="B66" s="550" t="s">
        <v>520</v>
      </c>
      <c r="C66" s="509" t="s">
        <v>305</v>
      </c>
      <c r="D66" s="510" t="s">
        <v>495</v>
      </c>
      <c r="E66" s="511" t="s">
        <v>519</v>
      </c>
      <c r="F66" s="512">
        <f t="shared" si="3"/>
        <v>1058</v>
      </c>
      <c r="G66" s="513">
        <v>1058</v>
      </c>
      <c r="H66" s="513">
        <v>0</v>
      </c>
      <c r="I66" s="513">
        <v>0</v>
      </c>
      <c r="J66" s="513">
        <v>0</v>
      </c>
      <c r="K66" s="512">
        <f t="shared" si="4"/>
        <v>1058</v>
      </c>
      <c r="L66" s="513">
        <v>1058</v>
      </c>
      <c r="M66" s="513">
        <v>0</v>
      </c>
      <c r="N66" s="513">
        <v>0</v>
      </c>
      <c r="O66" s="513">
        <v>0</v>
      </c>
      <c r="P66" s="573">
        <f t="shared" si="5"/>
        <v>2280</v>
      </c>
      <c r="Q66" s="574">
        <v>2280</v>
      </c>
      <c r="R66" s="574">
        <v>0</v>
      </c>
      <c r="S66" s="574">
        <v>0</v>
      </c>
      <c r="T66" s="575">
        <v>0</v>
      </c>
      <c r="U66" s="43">
        <v>1236</v>
      </c>
      <c r="V66" s="40">
        <v>1236</v>
      </c>
      <c r="W66" s="40">
        <v>0</v>
      </c>
      <c r="X66" s="40">
        <v>0</v>
      </c>
      <c r="Y66" s="44">
        <v>0</v>
      </c>
    </row>
    <row r="67" spans="2:25" ht="15" thickBot="1" x14ac:dyDescent="0.25">
      <c r="B67" s="550" t="s">
        <v>520</v>
      </c>
      <c r="C67" s="509" t="s">
        <v>294</v>
      </c>
      <c r="D67" s="510" t="s">
        <v>495</v>
      </c>
      <c r="E67" s="511" t="s">
        <v>519</v>
      </c>
      <c r="F67" s="512">
        <f t="shared" si="3"/>
        <v>5925</v>
      </c>
      <c r="G67" s="513">
        <v>4940</v>
      </c>
      <c r="H67" s="513">
        <v>0</v>
      </c>
      <c r="I67" s="513">
        <v>0</v>
      </c>
      <c r="J67" s="513">
        <v>985</v>
      </c>
      <c r="K67" s="512">
        <f t="shared" si="4"/>
        <v>5925</v>
      </c>
      <c r="L67" s="513">
        <v>4940</v>
      </c>
      <c r="M67" s="513">
        <v>0</v>
      </c>
      <c r="N67" s="513">
        <v>0</v>
      </c>
      <c r="O67" s="513">
        <v>985</v>
      </c>
      <c r="P67" s="573">
        <f t="shared" si="5"/>
        <v>3509</v>
      </c>
      <c r="Q67" s="574">
        <v>2824</v>
      </c>
      <c r="R67" s="574">
        <v>0</v>
      </c>
      <c r="S67" s="574">
        <v>0</v>
      </c>
      <c r="T67" s="575">
        <v>685</v>
      </c>
      <c r="U67" s="43">
        <v>-2402</v>
      </c>
      <c r="V67" s="40">
        <v>-2102</v>
      </c>
      <c r="W67" s="40">
        <v>0</v>
      </c>
      <c r="X67" s="40">
        <v>0</v>
      </c>
      <c r="Y67" s="44">
        <v>-300</v>
      </c>
    </row>
    <row r="68" spans="2:25" ht="15" thickBot="1" x14ac:dyDescent="0.25">
      <c r="B68" s="550" t="s">
        <v>520</v>
      </c>
      <c r="C68" s="509" t="s">
        <v>267</v>
      </c>
      <c r="D68" s="510" t="s">
        <v>495</v>
      </c>
      <c r="E68" s="511" t="s">
        <v>519</v>
      </c>
      <c r="F68" s="512">
        <f t="shared" si="3"/>
        <v>536</v>
      </c>
      <c r="G68" s="513">
        <v>494</v>
      </c>
      <c r="H68" s="513">
        <v>0</v>
      </c>
      <c r="I68" s="513">
        <v>0</v>
      </c>
      <c r="J68" s="513">
        <v>42</v>
      </c>
      <c r="K68" s="512">
        <f t="shared" si="4"/>
        <v>536</v>
      </c>
      <c r="L68" s="513">
        <v>494</v>
      </c>
      <c r="M68" s="513">
        <v>0</v>
      </c>
      <c r="N68" s="513">
        <v>0</v>
      </c>
      <c r="O68" s="513">
        <v>42</v>
      </c>
      <c r="P68" s="573">
        <f t="shared" si="5"/>
        <v>489</v>
      </c>
      <c r="Q68" s="574">
        <v>422</v>
      </c>
      <c r="R68" s="574">
        <v>0</v>
      </c>
      <c r="S68" s="574">
        <v>0</v>
      </c>
      <c r="T68" s="575">
        <v>67</v>
      </c>
      <c r="U68" s="43">
        <v>-47</v>
      </c>
      <c r="V68" s="40">
        <v>-72</v>
      </c>
      <c r="W68" s="40">
        <v>0</v>
      </c>
      <c r="X68" s="40">
        <v>0</v>
      </c>
      <c r="Y68" s="44">
        <v>25</v>
      </c>
    </row>
    <row r="69" spans="2:25" ht="15" thickBot="1" x14ac:dyDescent="0.25">
      <c r="B69" s="550" t="s">
        <v>520</v>
      </c>
      <c r="C69" s="509" t="s">
        <v>293</v>
      </c>
      <c r="D69" s="510" t="s">
        <v>495</v>
      </c>
      <c r="E69" s="511" t="s">
        <v>519</v>
      </c>
      <c r="F69" s="512">
        <f t="shared" si="3"/>
        <v>736</v>
      </c>
      <c r="G69" s="513">
        <v>565</v>
      </c>
      <c r="H69" s="513">
        <v>0</v>
      </c>
      <c r="I69" s="513">
        <v>0</v>
      </c>
      <c r="J69" s="513">
        <v>171</v>
      </c>
      <c r="K69" s="512">
        <f t="shared" si="4"/>
        <v>736</v>
      </c>
      <c r="L69" s="513">
        <v>565</v>
      </c>
      <c r="M69" s="513">
        <v>0</v>
      </c>
      <c r="N69" s="513">
        <v>0</v>
      </c>
      <c r="O69" s="513">
        <v>171</v>
      </c>
      <c r="P69" s="573">
        <f t="shared" si="5"/>
        <v>697</v>
      </c>
      <c r="Q69" s="574">
        <v>483</v>
      </c>
      <c r="R69" s="574">
        <v>0</v>
      </c>
      <c r="S69" s="574">
        <v>0</v>
      </c>
      <c r="T69" s="575">
        <v>214</v>
      </c>
      <c r="U69" s="43">
        <v>-39</v>
      </c>
      <c r="V69" s="40">
        <v>-82</v>
      </c>
      <c r="W69" s="40">
        <v>0</v>
      </c>
      <c r="X69" s="40">
        <v>0</v>
      </c>
      <c r="Y69" s="44">
        <v>43</v>
      </c>
    </row>
    <row r="70" spans="2:25" ht="26.25" thickBot="1" x14ac:dyDescent="0.25">
      <c r="B70" s="551" t="s">
        <v>520</v>
      </c>
      <c r="C70" s="516"/>
      <c r="D70" s="517" t="s">
        <v>495</v>
      </c>
      <c r="E70" s="518" t="s">
        <v>519</v>
      </c>
      <c r="F70" s="545">
        <f t="shared" si="3"/>
        <v>8255</v>
      </c>
      <c r="G70" s="520">
        <f>G66+G67+G68+G69</f>
        <v>7057</v>
      </c>
      <c r="H70" s="520">
        <f>H66+H67+H68+H69</f>
        <v>0</v>
      </c>
      <c r="I70" s="520">
        <f>I66+I67+I68+I69</f>
        <v>0</v>
      </c>
      <c r="J70" s="520">
        <f>J66+J67+J68+J69</f>
        <v>1198</v>
      </c>
      <c r="K70" s="545">
        <f t="shared" si="4"/>
        <v>8255</v>
      </c>
      <c r="L70" s="520">
        <f>L66+L67+L68+L69</f>
        <v>7057</v>
      </c>
      <c r="M70" s="520">
        <f>M66+M67+M68+M69</f>
        <v>0</v>
      </c>
      <c r="N70" s="520">
        <f>N66+N67+N68+N69</f>
        <v>0</v>
      </c>
      <c r="O70" s="520">
        <f>O66+O67+O68+O69</f>
        <v>1198</v>
      </c>
      <c r="P70" s="576">
        <f t="shared" si="5"/>
        <v>6975</v>
      </c>
      <c r="Q70" s="585">
        <f>Q66+Q67+Q68+Q69</f>
        <v>6009</v>
      </c>
      <c r="R70" s="585">
        <f>R66+R67+R68+R69</f>
        <v>0</v>
      </c>
      <c r="S70" s="585">
        <f>S66+S67+S68+S69</f>
        <v>0</v>
      </c>
      <c r="T70" s="586">
        <f>T66+T67+T68+T69</f>
        <v>966</v>
      </c>
      <c r="U70" s="309">
        <v>-1252</v>
      </c>
      <c r="V70" s="308">
        <v>-1020</v>
      </c>
      <c r="W70" s="308">
        <v>0</v>
      </c>
      <c r="X70" s="308">
        <v>0</v>
      </c>
      <c r="Y70" s="307">
        <v>-232</v>
      </c>
    </row>
    <row r="71" spans="2:25" ht="15" thickBot="1" x14ac:dyDescent="0.25">
      <c r="B71" s="550" t="s">
        <v>518</v>
      </c>
      <c r="C71" s="509" t="s">
        <v>305</v>
      </c>
      <c r="D71" s="510" t="s">
        <v>495</v>
      </c>
      <c r="E71" s="511" t="s">
        <v>517</v>
      </c>
      <c r="F71" s="512">
        <f t="shared" si="3"/>
        <v>1910</v>
      </c>
      <c r="G71" s="513">
        <v>1910</v>
      </c>
      <c r="H71" s="513">
        <v>0</v>
      </c>
      <c r="I71" s="513">
        <v>0</v>
      </c>
      <c r="J71" s="513">
        <v>0</v>
      </c>
      <c r="K71" s="512">
        <f t="shared" si="4"/>
        <v>1910</v>
      </c>
      <c r="L71" s="513">
        <v>1910</v>
      </c>
      <c r="M71" s="513">
        <v>0</v>
      </c>
      <c r="N71" s="513">
        <v>0</v>
      </c>
      <c r="O71" s="513">
        <v>0</v>
      </c>
      <c r="P71" s="573">
        <f t="shared" si="5"/>
        <v>2060</v>
      </c>
      <c r="Q71" s="574">
        <v>2060</v>
      </c>
      <c r="R71" s="574">
        <v>0</v>
      </c>
      <c r="S71" s="574">
        <v>0</v>
      </c>
      <c r="T71" s="575">
        <v>0</v>
      </c>
      <c r="U71" s="43">
        <v>150</v>
      </c>
      <c r="V71" s="40">
        <v>150</v>
      </c>
      <c r="W71" s="40">
        <v>0</v>
      </c>
      <c r="X71" s="40">
        <v>0</v>
      </c>
      <c r="Y71" s="44">
        <v>0</v>
      </c>
    </row>
    <row r="72" spans="2:25" ht="15" thickBot="1" x14ac:dyDescent="0.25">
      <c r="B72" s="550" t="s">
        <v>518</v>
      </c>
      <c r="C72" s="509" t="s">
        <v>294</v>
      </c>
      <c r="D72" s="510" t="s">
        <v>495</v>
      </c>
      <c r="E72" s="511" t="s">
        <v>517</v>
      </c>
      <c r="F72" s="512">
        <f t="shared" si="3"/>
        <v>7279</v>
      </c>
      <c r="G72" s="513">
        <v>4429</v>
      </c>
      <c r="H72" s="513">
        <v>100</v>
      </c>
      <c r="I72" s="513">
        <v>0</v>
      </c>
      <c r="J72" s="513">
        <v>2750</v>
      </c>
      <c r="K72" s="512">
        <f t="shared" si="4"/>
        <v>7279</v>
      </c>
      <c r="L72" s="513">
        <v>4429</v>
      </c>
      <c r="M72" s="513">
        <v>100</v>
      </c>
      <c r="N72" s="513">
        <v>0</v>
      </c>
      <c r="O72" s="513">
        <v>2750</v>
      </c>
      <c r="P72" s="573">
        <f t="shared" si="5"/>
        <v>7351</v>
      </c>
      <c r="Q72" s="574">
        <v>4391</v>
      </c>
      <c r="R72" s="574">
        <v>100</v>
      </c>
      <c r="S72" s="574">
        <v>0</v>
      </c>
      <c r="T72" s="575">
        <v>2860</v>
      </c>
      <c r="U72" s="43">
        <v>110</v>
      </c>
      <c r="V72" s="40">
        <v>0</v>
      </c>
      <c r="W72" s="40">
        <v>0</v>
      </c>
      <c r="X72" s="40">
        <v>0</v>
      </c>
      <c r="Y72" s="44">
        <v>110</v>
      </c>
    </row>
    <row r="73" spans="2:25" ht="15" thickBot="1" x14ac:dyDescent="0.25">
      <c r="B73" s="550" t="s">
        <v>518</v>
      </c>
      <c r="C73" s="509" t="s">
        <v>267</v>
      </c>
      <c r="D73" s="510" t="s">
        <v>495</v>
      </c>
      <c r="E73" s="511" t="s">
        <v>517</v>
      </c>
      <c r="F73" s="512">
        <f t="shared" si="3"/>
        <v>900</v>
      </c>
      <c r="G73" s="513">
        <v>900</v>
      </c>
      <c r="H73" s="513">
        <v>0</v>
      </c>
      <c r="I73" s="513">
        <v>0</v>
      </c>
      <c r="J73" s="513">
        <v>0</v>
      </c>
      <c r="K73" s="512">
        <f t="shared" si="4"/>
        <v>900</v>
      </c>
      <c r="L73" s="513">
        <v>900</v>
      </c>
      <c r="M73" s="513">
        <v>0</v>
      </c>
      <c r="N73" s="513">
        <v>0</v>
      </c>
      <c r="O73" s="513">
        <v>0</v>
      </c>
      <c r="P73" s="573">
        <f t="shared" si="5"/>
        <v>900</v>
      </c>
      <c r="Q73" s="574">
        <v>900</v>
      </c>
      <c r="R73" s="574">
        <v>0</v>
      </c>
      <c r="S73" s="574">
        <v>0</v>
      </c>
      <c r="T73" s="575">
        <v>0</v>
      </c>
      <c r="U73" s="43">
        <v>0</v>
      </c>
      <c r="V73" s="40">
        <v>0</v>
      </c>
      <c r="W73" s="40">
        <v>0</v>
      </c>
      <c r="X73" s="40">
        <v>0</v>
      </c>
      <c r="Y73" s="44">
        <v>0</v>
      </c>
    </row>
    <row r="74" spans="2:25" ht="15" thickBot="1" x14ac:dyDescent="0.25">
      <c r="B74" s="550" t="s">
        <v>518</v>
      </c>
      <c r="C74" s="509" t="s">
        <v>293</v>
      </c>
      <c r="D74" s="510" t="s">
        <v>495</v>
      </c>
      <c r="E74" s="511" t="s">
        <v>517</v>
      </c>
      <c r="F74" s="512">
        <f t="shared" si="3"/>
        <v>1100</v>
      </c>
      <c r="G74" s="513">
        <v>1100</v>
      </c>
      <c r="H74" s="513">
        <v>0</v>
      </c>
      <c r="I74" s="513">
        <v>0</v>
      </c>
      <c r="J74" s="513">
        <v>0</v>
      </c>
      <c r="K74" s="512">
        <f t="shared" si="4"/>
        <v>1100</v>
      </c>
      <c r="L74" s="513">
        <v>1100</v>
      </c>
      <c r="M74" s="513">
        <v>0</v>
      </c>
      <c r="N74" s="513">
        <v>0</v>
      </c>
      <c r="O74" s="513">
        <v>0</v>
      </c>
      <c r="P74" s="573">
        <f t="shared" si="5"/>
        <v>950</v>
      </c>
      <c r="Q74" s="574">
        <v>950</v>
      </c>
      <c r="R74" s="574">
        <v>0</v>
      </c>
      <c r="S74" s="574">
        <v>0</v>
      </c>
      <c r="T74" s="575">
        <v>0</v>
      </c>
      <c r="U74" s="43">
        <v>-150</v>
      </c>
      <c r="V74" s="40">
        <v>-150</v>
      </c>
      <c r="W74" s="40">
        <v>0</v>
      </c>
      <c r="X74" s="40">
        <v>0</v>
      </c>
      <c r="Y74" s="44">
        <v>0</v>
      </c>
    </row>
    <row r="75" spans="2:25" ht="15.75" thickBot="1" x14ac:dyDescent="0.25">
      <c r="B75" s="551" t="s">
        <v>518</v>
      </c>
      <c r="C75" s="516"/>
      <c r="D75" s="517" t="s">
        <v>495</v>
      </c>
      <c r="E75" s="518" t="s">
        <v>517</v>
      </c>
      <c r="F75" s="545">
        <f t="shared" si="3"/>
        <v>11189</v>
      </c>
      <c r="G75" s="520">
        <f>G71+G72+G73+G74</f>
        <v>8339</v>
      </c>
      <c r="H75" s="520">
        <f>H71+H72+H73+H74</f>
        <v>100</v>
      </c>
      <c r="I75" s="520">
        <f>I71+I72+I73+I74</f>
        <v>0</v>
      </c>
      <c r="J75" s="520">
        <f>J71+J72+J73+J74</f>
        <v>2750</v>
      </c>
      <c r="K75" s="545">
        <f t="shared" si="4"/>
        <v>11189</v>
      </c>
      <c r="L75" s="520">
        <f>L71+L72+L73+L74</f>
        <v>8339</v>
      </c>
      <c r="M75" s="520">
        <f>M71+M72+M73+M74</f>
        <v>100</v>
      </c>
      <c r="N75" s="520">
        <f>N71+N72+N73+N74</f>
        <v>0</v>
      </c>
      <c r="O75" s="520">
        <f>O71+O72+O73+O74</f>
        <v>2750</v>
      </c>
      <c r="P75" s="576">
        <f t="shared" si="5"/>
        <v>11261</v>
      </c>
      <c r="Q75" s="585">
        <f>Q71+Q72+Q73+Q74</f>
        <v>8301</v>
      </c>
      <c r="R75" s="585">
        <f>R71+R72+R73+R74</f>
        <v>100</v>
      </c>
      <c r="S75" s="585">
        <f>S71+S72+S73+S74</f>
        <v>0</v>
      </c>
      <c r="T75" s="586">
        <f>T71+T72+T73+T74</f>
        <v>2860</v>
      </c>
      <c r="U75" s="309">
        <v>110</v>
      </c>
      <c r="V75" s="308">
        <v>0</v>
      </c>
      <c r="W75" s="308">
        <v>0</v>
      </c>
      <c r="X75" s="308">
        <v>0</v>
      </c>
      <c r="Y75" s="307">
        <v>110</v>
      </c>
    </row>
    <row r="76" spans="2:25" ht="15" thickBot="1" x14ac:dyDescent="0.25">
      <c r="B76" s="550" t="s">
        <v>516</v>
      </c>
      <c r="C76" s="509" t="s">
        <v>294</v>
      </c>
      <c r="D76" s="510" t="s">
        <v>495</v>
      </c>
      <c r="E76" s="511" t="s">
        <v>515</v>
      </c>
      <c r="F76" s="512">
        <f t="shared" si="3"/>
        <v>1804</v>
      </c>
      <c r="G76" s="513">
        <v>1510</v>
      </c>
      <c r="H76" s="513">
        <v>0</v>
      </c>
      <c r="I76" s="513">
        <v>0</v>
      </c>
      <c r="J76" s="513">
        <v>294</v>
      </c>
      <c r="K76" s="512">
        <f t="shared" si="4"/>
        <v>1804</v>
      </c>
      <c r="L76" s="513">
        <v>1510</v>
      </c>
      <c r="M76" s="513">
        <v>0</v>
      </c>
      <c r="N76" s="513">
        <v>0</v>
      </c>
      <c r="O76" s="513">
        <v>294</v>
      </c>
      <c r="P76" s="573">
        <f t="shared" si="5"/>
        <v>1811</v>
      </c>
      <c r="Q76" s="574">
        <v>1501</v>
      </c>
      <c r="R76" s="574">
        <v>0</v>
      </c>
      <c r="S76" s="574">
        <v>0</v>
      </c>
      <c r="T76" s="575">
        <v>310</v>
      </c>
      <c r="U76" s="43">
        <v>16</v>
      </c>
      <c r="V76" s="40">
        <v>0</v>
      </c>
      <c r="W76" s="40">
        <v>0</v>
      </c>
      <c r="X76" s="40">
        <v>0</v>
      </c>
      <c r="Y76" s="44">
        <v>16</v>
      </c>
    </row>
    <row r="77" spans="2:25" ht="15" thickBot="1" x14ac:dyDescent="0.25">
      <c r="B77" s="550" t="s">
        <v>516</v>
      </c>
      <c r="C77" s="509" t="s">
        <v>323</v>
      </c>
      <c r="D77" s="510" t="s">
        <v>495</v>
      </c>
      <c r="E77" s="511" t="s">
        <v>515</v>
      </c>
      <c r="F77" s="512">
        <f t="shared" si="3"/>
        <v>260</v>
      </c>
      <c r="G77" s="513">
        <v>260</v>
      </c>
      <c r="H77" s="513">
        <v>0</v>
      </c>
      <c r="I77" s="513">
        <v>0</v>
      </c>
      <c r="J77" s="513">
        <v>0</v>
      </c>
      <c r="K77" s="512">
        <f t="shared" si="4"/>
        <v>260</v>
      </c>
      <c r="L77" s="513">
        <v>260</v>
      </c>
      <c r="M77" s="513">
        <v>0</v>
      </c>
      <c r="N77" s="513">
        <v>0</v>
      </c>
      <c r="O77" s="513">
        <v>0</v>
      </c>
      <c r="P77" s="573">
        <f t="shared" si="5"/>
        <v>260</v>
      </c>
      <c r="Q77" s="574">
        <v>260</v>
      </c>
      <c r="R77" s="574">
        <v>0</v>
      </c>
      <c r="S77" s="574">
        <v>0</v>
      </c>
      <c r="T77" s="575">
        <v>0</v>
      </c>
      <c r="U77" s="43">
        <v>0</v>
      </c>
      <c r="V77" s="40">
        <v>0</v>
      </c>
      <c r="W77" s="40">
        <v>0</v>
      </c>
      <c r="X77" s="40">
        <v>0</v>
      </c>
      <c r="Y77" s="44">
        <v>0</v>
      </c>
    </row>
    <row r="78" spans="2:25" ht="15" thickBot="1" x14ac:dyDescent="0.25">
      <c r="B78" s="550" t="s">
        <v>516</v>
      </c>
      <c r="C78" s="509" t="s">
        <v>267</v>
      </c>
      <c r="D78" s="510" t="s">
        <v>495</v>
      </c>
      <c r="E78" s="511" t="s">
        <v>515</v>
      </c>
      <c r="F78" s="512">
        <f t="shared" ref="F78:F101" si="6">G78+H78+I78+J78</f>
        <v>190</v>
      </c>
      <c r="G78" s="513">
        <v>190</v>
      </c>
      <c r="H78" s="513">
        <v>0</v>
      </c>
      <c r="I78" s="513">
        <v>0</v>
      </c>
      <c r="J78" s="513">
        <v>0</v>
      </c>
      <c r="K78" s="512">
        <f t="shared" ref="K78:K101" si="7">L78+M78+N78+O78</f>
        <v>190</v>
      </c>
      <c r="L78" s="513">
        <v>190</v>
      </c>
      <c r="M78" s="513">
        <v>0</v>
      </c>
      <c r="N78" s="513">
        <v>0</v>
      </c>
      <c r="O78" s="513">
        <v>0</v>
      </c>
      <c r="P78" s="573">
        <f t="shared" ref="P78:P101" si="8">Q78+R78+S78+T78</f>
        <v>190</v>
      </c>
      <c r="Q78" s="574">
        <v>190</v>
      </c>
      <c r="R78" s="574">
        <v>0</v>
      </c>
      <c r="S78" s="574">
        <v>0</v>
      </c>
      <c r="T78" s="575">
        <v>0</v>
      </c>
      <c r="U78" s="43">
        <v>0</v>
      </c>
      <c r="V78" s="40">
        <v>0</v>
      </c>
      <c r="W78" s="40">
        <v>0</v>
      </c>
      <c r="X78" s="40">
        <v>0</v>
      </c>
      <c r="Y78" s="44">
        <v>0</v>
      </c>
    </row>
    <row r="79" spans="2:25" ht="15.75" thickBot="1" x14ac:dyDescent="0.25">
      <c r="B79" s="551" t="s">
        <v>516</v>
      </c>
      <c r="C79" s="516"/>
      <c r="D79" s="517" t="s">
        <v>495</v>
      </c>
      <c r="E79" s="518" t="s">
        <v>515</v>
      </c>
      <c r="F79" s="545">
        <f t="shared" si="6"/>
        <v>2254</v>
      </c>
      <c r="G79" s="520">
        <f>G76+G77+G78</f>
        <v>1960</v>
      </c>
      <c r="H79" s="520">
        <f>H76+H77+H78</f>
        <v>0</v>
      </c>
      <c r="I79" s="520">
        <f>I76+I77+I78</f>
        <v>0</v>
      </c>
      <c r="J79" s="520">
        <f>J76+J77+J78</f>
        <v>294</v>
      </c>
      <c r="K79" s="545">
        <f t="shared" si="7"/>
        <v>2254</v>
      </c>
      <c r="L79" s="520">
        <f>L76+L77+L78</f>
        <v>1960</v>
      </c>
      <c r="M79" s="520">
        <f>M76+M77+M78</f>
        <v>0</v>
      </c>
      <c r="N79" s="520">
        <f>N76+N77+N78</f>
        <v>0</v>
      </c>
      <c r="O79" s="520">
        <f>O76+O77+O78</f>
        <v>294</v>
      </c>
      <c r="P79" s="576">
        <f t="shared" si="8"/>
        <v>2261</v>
      </c>
      <c r="Q79" s="585">
        <f>Q76+Q77+Q78</f>
        <v>1951</v>
      </c>
      <c r="R79" s="585">
        <f>R76+R77+R78</f>
        <v>0</v>
      </c>
      <c r="S79" s="585">
        <f>S76+S77+S78</f>
        <v>0</v>
      </c>
      <c r="T79" s="586">
        <f>T76+T77+T78</f>
        <v>310</v>
      </c>
      <c r="U79" s="309">
        <v>16</v>
      </c>
      <c r="V79" s="308">
        <v>0</v>
      </c>
      <c r="W79" s="308">
        <v>0</v>
      </c>
      <c r="X79" s="308">
        <v>0</v>
      </c>
      <c r="Y79" s="307">
        <v>16</v>
      </c>
    </row>
    <row r="80" spans="2:25" ht="15" thickBot="1" x14ac:dyDescent="0.25">
      <c r="B80" s="550" t="s">
        <v>514</v>
      </c>
      <c r="C80" s="509" t="s">
        <v>323</v>
      </c>
      <c r="D80" s="510" t="s">
        <v>495</v>
      </c>
      <c r="E80" s="511" t="s">
        <v>513</v>
      </c>
      <c r="F80" s="512">
        <f t="shared" si="6"/>
        <v>1397</v>
      </c>
      <c r="G80" s="513">
        <v>1207</v>
      </c>
      <c r="H80" s="513">
        <v>0</v>
      </c>
      <c r="I80" s="513">
        <v>0</v>
      </c>
      <c r="J80" s="513">
        <v>190</v>
      </c>
      <c r="K80" s="512">
        <f t="shared" si="7"/>
        <v>1397</v>
      </c>
      <c r="L80" s="513">
        <v>1207</v>
      </c>
      <c r="M80" s="513">
        <v>0</v>
      </c>
      <c r="N80" s="513">
        <v>0</v>
      </c>
      <c r="O80" s="513">
        <v>190</v>
      </c>
      <c r="P80" s="573">
        <f t="shared" si="8"/>
        <v>1415</v>
      </c>
      <c r="Q80" s="574">
        <v>1259</v>
      </c>
      <c r="R80" s="574">
        <v>0</v>
      </c>
      <c r="S80" s="574">
        <v>0</v>
      </c>
      <c r="T80" s="575">
        <v>156</v>
      </c>
      <c r="U80" s="43">
        <v>26</v>
      </c>
      <c r="V80" s="40">
        <v>60</v>
      </c>
      <c r="W80" s="40">
        <v>0</v>
      </c>
      <c r="X80" s="40">
        <v>0</v>
      </c>
      <c r="Y80" s="44">
        <v>-34</v>
      </c>
    </row>
    <row r="81" spans="2:25" ht="15" thickBot="1" x14ac:dyDescent="0.25">
      <c r="B81" s="550" t="s">
        <v>514</v>
      </c>
      <c r="C81" s="509" t="s">
        <v>267</v>
      </c>
      <c r="D81" s="510" t="s">
        <v>495</v>
      </c>
      <c r="E81" s="511" t="s">
        <v>513</v>
      </c>
      <c r="F81" s="512">
        <f t="shared" si="6"/>
        <v>237</v>
      </c>
      <c r="G81" s="513">
        <v>210</v>
      </c>
      <c r="H81" s="513">
        <v>0</v>
      </c>
      <c r="I81" s="513">
        <v>0</v>
      </c>
      <c r="J81" s="513">
        <v>27</v>
      </c>
      <c r="K81" s="512">
        <f t="shared" si="7"/>
        <v>237</v>
      </c>
      <c r="L81" s="513">
        <v>210</v>
      </c>
      <c r="M81" s="513">
        <v>0</v>
      </c>
      <c r="N81" s="513">
        <v>0</v>
      </c>
      <c r="O81" s="513">
        <v>27</v>
      </c>
      <c r="P81" s="573">
        <f t="shared" si="8"/>
        <v>251</v>
      </c>
      <c r="Q81" s="574">
        <v>200</v>
      </c>
      <c r="R81" s="574">
        <v>0</v>
      </c>
      <c r="S81" s="574">
        <v>0</v>
      </c>
      <c r="T81" s="575">
        <v>51</v>
      </c>
      <c r="U81" s="43">
        <v>14</v>
      </c>
      <c r="V81" s="40">
        <v>-10</v>
      </c>
      <c r="W81" s="40">
        <v>0</v>
      </c>
      <c r="X81" s="40">
        <v>0</v>
      </c>
      <c r="Y81" s="44">
        <v>24</v>
      </c>
    </row>
    <row r="82" spans="2:25" ht="15" thickBot="1" x14ac:dyDescent="0.25">
      <c r="B82" s="550" t="s">
        <v>514</v>
      </c>
      <c r="C82" s="509" t="s">
        <v>354</v>
      </c>
      <c r="D82" s="510" t="s">
        <v>495</v>
      </c>
      <c r="E82" s="511" t="s">
        <v>513</v>
      </c>
      <c r="F82" s="512">
        <f t="shared" si="6"/>
        <v>467</v>
      </c>
      <c r="G82" s="513">
        <v>320</v>
      </c>
      <c r="H82" s="513">
        <v>0</v>
      </c>
      <c r="I82" s="513">
        <v>0</v>
      </c>
      <c r="J82" s="513">
        <v>147</v>
      </c>
      <c r="K82" s="512">
        <f t="shared" si="7"/>
        <v>467</v>
      </c>
      <c r="L82" s="513">
        <v>320</v>
      </c>
      <c r="M82" s="513">
        <v>0</v>
      </c>
      <c r="N82" s="513">
        <v>0</v>
      </c>
      <c r="O82" s="513">
        <v>147</v>
      </c>
      <c r="P82" s="573">
        <f t="shared" si="8"/>
        <v>445</v>
      </c>
      <c r="Q82" s="574">
        <v>320</v>
      </c>
      <c r="R82" s="574">
        <v>0</v>
      </c>
      <c r="S82" s="574">
        <v>0</v>
      </c>
      <c r="T82" s="575">
        <v>125</v>
      </c>
      <c r="U82" s="43">
        <v>-22</v>
      </c>
      <c r="V82" s="40">
        <v>0</v>
      </c>
      <c r="W82" s="40">
        <v>0</v>
      </c>
      <c r="X82" s="40">
        <v>0</v>
      </c>
      <c r="Y82" s="44">
        <v>-22</v>
      </c>
    </row>
    <row r="83" spans="2:25" ht="15.75" thickBot="1" x14ac:dyDescent="0.25">
      <c r="B83" s="551" t="s">
        <v>514</v>
      </c>
      <c r="C83" s="516"/>
      <c r="D83" s="517" t="s">
        <v>495</v>
      </c>
      <c r="E83" s="518" t="s">
        <v>513</v>
      </c>
      <c r="F83" s="545">
        <f t="shared" si="6"/>
        <v>2101</v>
      </c>
      <c r="G83" s="520">
        <f>G80+G81+G82</f>
        <v>1737</v>
      </c>
      <c r="H83" s="520">
        <f>H80+H81+H82</f>
        <v>0</v>
      </c>
      <c r="I83" s="520">
        <f>I80+I81+I82</f>
        <v>0</v>
      </c>
      <c r="J83" s="520">
        <f>J80+J81+J82</f>
        <v>364</v>
      </c>
      <c r="K83" s="545">
        <f t="shared" si="7"/>
        <v>2101</v>
      </c>
      <c r="L83" s="520">
        <f>L80+L81+L82</f>
        <v>1737</v>
      </c>
      <c r="M83" s="520">
        <f>M80+M81+M82</f>
        <v>0</v>
      </c>
      <c r="N83" s="520">
        <f>N80+N81+N82</f>
        <v>0</v>
      </c>
      <c r="O83" s="520">
        <f>O80+O81+O82</f>
        <v>364</v>
      </c>
      <c r="P83" s="576">
        <f t="shared" si="8"/>
        <v>2111</v>
      </c>
      <c r="Q83" s="585">
        <f>Q80+Q81+Q82</f>
        <v>1779</v>
      </c>
      <c r="R83" s="585">
        <f>R80+R81+R82</f>
        <v>0</v>
      </c>
      <c r="S83" s="585">
        <f>S80+S81+S82</f>
        <v>0</v>
      </c>
      <c r="T83" s="586">
        <f>T80+T81+T82</f>
        <v>332</v>
      </c>
      <c r="U83" s="309">
        <v>18</v>
      </c>
      <c r="V83" s="308">
        <v>50</v>
      </c>
      <c r="W83" s="308">
        <v>0</v>
      </c>
      <c r="X83" s="308">
        <v>0</v>
      </c>
      <c r="Y83" s="307">
        <v>-32</v>
      </c>
    </row>
    <row r="84" spans="2:25" ht="15" thickBot="1" x14ac:dyDescent="0.25">
      <c r="B84" s="550" t="s">
        <v>512</v>
      </c>
      <c r="C84" s="509" t="s">
        <v>280</v>
      </c>
      <c r="D84" s="510" t="s">
        <v>495</v>
      </c>
      <c r="E84" s="511" t="s">
        <v>511</v>
      </c>
      <c r="F84" s="512">
        <f t="shared" si="6"/>
        <v>82</v>
      </c>
      <c r="G84" s="513">
        <v>82</v>
      </c>
      <c r="H84" s="513">
        <v>0</v>
      </c>
      <c r="I84" s="513">
        <v>0</v>
      </c>
      <c r="J84" s="513">
        <v>0</v>
      </c>
      <c r="K84" s="512">
        <f t="shared" si="7"/>
        <v>82</v>
      </c>
      <c r="L84" s="513">
        <v>82</v>
      </c>
      <c r="M84" s="513">
        <v>0</v>
      </c>
      <c r="N84" s="513">
        <v>0</v>
      </c>
      <c r="O84" s="513">
        <v>0</v>
      </c>
      <c r="P84" s="573">
        <f t="shared" si="8"/>
        <v>82</v>
      </c>
      <c r="Q84" s="574">
        <v>82</v>
      </c>
      <c r="R84" s="574">
        <v>0</v>
      </c>
      <c r="S84" s="574">
        <v>0</v>
      </c>
      <c r="T84" s="575">
        <v>0</v>
      </c>
      <c r="U84" s="43">
        <v>0</v>
      </c>
      <c r="V84" s="40">
        <v>0</v>
      </c>
      <c r="W84" s="40">
        <v>0</v>
      </c>
      <c r="X84" s="40">
        <v>0</v>
      </c>
      <c r="Y84" s="44">
        <v>0</v>
      </c>
    </row>
    <row r="85" spans="2:25" ht="15.75" thickBot="1" x14ac:dyDescent="0.25">
      <c r="B85" s="551" t="s">
        <v>512</v>
      </c>
      <c r="C85" s="516"/>
      <c r="D85" s="517" t="s">
        <v>495</v>
      </c>
      <c r="E85" s="518" t="s">
        <v>511</v>
      </c>
      <c r="F85" s="545">
        <f t="shared" si="6"/>
        <v>82</v>
      </c>
      <c r="G85" s="520">
        <f>G84</f>
        <v>82</v>
      </c>
      <c r="H85" s="520">
        <f>H84</f>
        <v>0</v>
      </c>
      <c r="I85" s="520">
        <f>I84</f>
        <v>0</v>
      </c>
      <c r="J85" s="520">
        <f>J84</f>
        <v>0</v>
      </c>
      <c r="K85" s="545">
        <f t="shared" si="7"/>
        <v>82</v>
      </c>
      <c r="L85" s="520">
        <f>L84</f>
        <v>82</v>
      </c>
      <c r="M85" s="520">
        <f>M84</f>
        <v>0</v>
      </c>
      <c r="N85" s="520">
        <f>N84</f>
        <v>0</v>
      </c>
      <c r="O85" s="520">
        <f>O84</f>
        <v>0</v>
      </c>
      <c r="P85" s="576">
        <f t="shared" si="8"/>
        <v>82</v>
      </c>
      <c r="Q85" s="585">
        <f>Q84</f>
        <v>82</v>
      </c>
      <c r="R85" s="585">
        <f>R84</f>
        <v>0</v>
      </c>
      <c r="S85" s="585">
        <f>S84</f>
        <v>0</v>
      </c>
      <c r="T85" s="586">
        <f>T84</f>
        <v>0</v>
      </c>
      <c r="U85" s="309">
        <v>0</v>
      </c>
      <c r="V85" s="308">
        <v>0</v>
      </c>
      <c r="W85" s="308">
        <v>0</v>
      </c>
      <c r="X85" s="308">
        <v>0</v>
      </c>
      <c r="Y85" s="307">
        <v>0</v>
      </c>
    </row>
    <row r="86" spans="2:25" ht="15" thickBot="1" x14ac:dyDescent="0.25">
      <c r="B86" s="550" t="s">
        <v>510</v>
      </c>
      <c r="C86" s="509" t="s">
        <v>280</v>
      </c>
      <c r="D86" s="510" t="s">
        <v>495</v>
      </c>
      <c r="E86" s="511" t="s">
        <v>509</v>
      </c>
      <c r="F86" s="512">
        <f t="shared" si="6"/>
        <v>262</v>
      </c>
      <c r="G86" s="513">
        <v>188</v>
      </c>
      <c r="H86" s="513">
        <v>0</v>
      </c>
      <c r="I86" s="513">
        <v>0</v>
      </c>
      <c r="J86" s="513">
        <v>74</v>
      </c>
      <c r="K86" s="512">
        <f t="shared" si="7"/>
        <v>262</v>
      </c>
      <c r="L86" s="513">
        <v>188</v>
      </c>
      <c r="M86" s="513">
        <v>0</v>
      </c>
      <c r="N86" s="513">
        <v>0</v>
      </c>
      <c r="O86" s="513">
        <v>74</v>
      </c>
      <c r="P86" s="573">
        <f t="shared" si="8"/>
        <v>251</v>
      </c>
      <c r="Q86" s="574">
        <v>188</v>
      </c>
      <c r="R86" s="574">
        <v>0</v>
      </c>
      <c r="S86" s="574">
        <v>0</v>
      </c>
      <c r="T86" s="575">
        <v>63</v>
      </c>
      <c r="U86" s="43">
        <v>-11</v>
      </c>
      <c r="V86" s="40">
        <v>0</v>
      </c>
      <c r="W86" s="40">
        <v>0</v>
      </c>
      <c r="X86" s="40">
        <v>0</v>
      </c>
      <c r="Y86" s="44">
        <v>-11</v>
      </c>
    </row>
    <row r="87" spans="2:25" ht="15.75" thickBot="1" x14ac:dyDescent="0.25">
      <c r="B87" s="551" t="s">
        <v>510</v>
      </c>
      <c r="C87" s="516"/>
      <c r="D87" s="517" t="s">
        <v>495</v>
      </c>
      <c r="E87" s="518" t="s">
        <v>509</v>
      </c>
      <c r="F87" s="545">
        <f t="shared" si="6"/>
        <v>262</v>
      </c>
      <c r="G87" s="520">
        <f>G86</f>
        <v>188</v>
      </c>
      <c r="H87" s="520">
        <f>H86</f>
        <v>0</v>
      </c>
      <c r="I87" s="520">
        <f>I86</f>
        <v>0</v>
      </c>
      <c r="J87" s="520">
        <f>J86</f>
        <v>74</v>
      </c>
      <c r="K87" s="545">
        <f t="shared" si="7"/>
        <v>262</v>
      </c>
      <c r="L87" s="520">
        <f>L86</f>
        <v>188</v>
      </c>
      <c r="M87" s="520">
        <f>M86</f>
        <v>0</v>
      </c>
      <c r="N87" s="520">
        <f>N86</f>
        <v>0</v>
      </c>
      <c r="O87" s="520">
        <f>O86</f>
        <v>74</v>
      </c>
      <c r="P87" s="576">
        <f t="shared" si="8"/>
        <v>251</v>
      </c>
      <c r="Q87" s="585">
        <f>Q86</f>
        <v>188</v>
      </c>
      <c r="R87" s="585">
        <f>R86</f>
        <v>0</v>
      </c>
      <c r="S87" s="585">
        <f>S86</f>
        <v>0</v>
      </c>
      <c r="T87" s="586">
        <f>T86</f>
        <v>63</v>
      </c>
      <c r="U87" s="309">
        <v>-11</v>
      </c>
      <c r="V87" s="308">
        <v>0</v>
      </c>
      <c r="W87" s="308">
        <v>0</v>
      </c>
      <c r="X87" s="308">
        <v>0</v>
      </c>
      <c r="Y87" s="307">
        <v>-11</v>
      </c>
    </row>
    <row r="88" spans="2:25" ht="15" thickBot="1" x14ac:dyDescent="0.25">
      <c r="B88" s="550" t="s">
        <v>508</v>
      </c>
      <c r="C88" s="509" t="s">
        <v>280</v>
      </c>
      <c r="D88" s="510" t="s">
        <v>495</v>
      </c>
      <c r="E88" s="511" t="s">
        <v>507</v>
      </c>
      <c r="F88" s="512">
        <f t="shared" si="6"/>
        <v>25</v>
      </c>
      <c r="G88" s="513">
        <v>25</v>
      </c>
      <c r="H88" s="513">
        <v>0</v>
      </c>
      <c r="I88" s="513">
        <v>0</v>
      </c>
      <c r="J88" s="513">
        <v>0</v>
      </c>
      <c r="K88" s="512">
        <f t="shared" si="7"/>
        <v>25</v>
      </c>
      <c r="L88" s="513">
        <v>25</v>
      </c>
      <c r="M88" s="513">
        <v>0</v>
      </c>
      <c r="N88" s="513">
        <v>0</v>
      </c>
      <c r="O88" s="513">
        <v>0</v>
      </c>
      <c r="P88" s="573">
        <f t="shared" si="8"/>
        <v>25</v>
      </c>
      <c r="Q88" s="574">
        <v>25</v>
      </c>
      <c r="R88" s="574">
        <v>0</v>
      </c>
      <c r="S88" s="574">
        <v>0</v>
      </c>
      <c r="T88" s="575">
        <v>0</v>
      </c>
      <c r="U88" s="43">
        <v>0</v>
      </c>
      <c r="V88" s="40">
        <v>0</v>
      </c>
      <c r="W88" s="40">
        <v>0</v>
      </c>
      <c r="X88" s="40">
        <v>0</v>
      </c>
      <c r="Y88" s="44">
        <v>0</v>
      </c>
    </row>
    <row r="89" spans="2:25" ht="15.75" thickBot="1" x14ac:dyDescent="0.25">
      <c r="B89" s="551" t="s">
        <v>508</v>
      </c>
      <c r="C89" s="516"/>
      <c r="D89" s="517" t="s">
        <v>495</v>
      </c>
      <c r="E89" s="518" t="s">
        <v>507</v>
      </c>
      <c r="F89" s="545">
        <f t="shared" si="6"/>
        <v>25</v>
      </c>
      <c r="G89" s="520">
        <f>G88</f>
        <v>25</v>
      </c>
      <c r="H89" s="520">
        <f>H88</f>
        <v>0</v>
      </c>
      <c r="I89" s="520">
        <f>I88</f>
        <v>0</v>
      </c>
      <c r="J89" s="520">
        <f>J88</f>
        <v>0</v>
      </c>
      <c r="K89" s="545">
        <f t="shared" si="7"/>
        <v>25</v>
      </c>
      <c r="L89" s="520">
        <f>L88</f>
        <v>25</v>
      </c>
      <c r="M89" s="520">
        <f>M88</f>
        <v>0</v>
      </c>
      <c r="N89" s="520">
        <f>N88</f>
        <v>0</v>
      </c>
      <c r="O89" s="520">
        <f>O88</f>
        <v>0</v>
      </c>
      <c r="P89" s="576">
        <f t="shared" si="8"/>
        <v>25</v>
      </c>
      <c r="Q89" s="585">
        <f>Q88</f>
        <v>25</v>
      </c>
      <c r="R89" s="585">
        <f>R88</f>
        <v>0</v>
      </c>
      <c r="S89" s="585">
        <f>S88</f>
        <v>0</v>
      </c>
      <c r="T89" s="586">
        <f>T88</f>
        <v>0</v>
      </c>
      <c r="U89" s="309">
        <v>0</v>
      </c>
      <c r="V89" s="308">
        <v>0</v>
      </c>
      <c r="W89" s="308">
        <v>0</v>
      </c>
      <c r="X89" s="308">
        <v>0</v>
      </c>
      <c r="Y89" s="307">
        <v>0</v>
      </c>
    </row>
    <row r="90" spans="2:25" ht="15" thickBot="1" x14ac:dyDescent="0.25">
      <c r="B90" s="550" t="s">
        <v>506</v>
      </c>
      <c r="C90" s="509" t="s">
        <v>280</v>
      </c>
      <c r="D90" s="510" t="s">
        <v>495</v>
      </c>
      <c r="E90" s="511" t="s">
        <v>505</v>
      </c>
      <c r="F90" s="512">
        <f t="shared" si="6"/>
        <v>352</v>
      </c>
      <c r="G90" s="513">
        <v>55</v>
      </c>
      <c r="H90" s="513">
        <v>0</v>
      </c>
      <c r="I90" s="513">
        <v>0</v>
      </c>
      <c r="J90" s="513">
        <v>297</v>
      </c>
      <c r="K90" s="512">
        <f t="shared" si="7"/>
        <v>352</v>
      </c>
      <c r="L90" s="513">
        <v>55</v>
      </c>
      <c r="M90" s="513">
        <v>0</v>
      </c>
      <c r="N90" s="513">
        <v>0</v>
      </c>
      <c r="O90" s="513">
        <v>297</v>
      </c>
      <c r="P90" s="573">
        <f t="shared" si="8"/>
        <v>358</v>
      </c>
      <c r="Q90" s="574">
        <v>61</v>
      </c>
      <c r="R90" s="574">
        <v>0</v>
      </c>
      <c r="S90" s="574">
        <v>0</v>
      </c>
      <c r="T90" s="575">
        <v>297</v>
      </c>
      <c r="U90" s="43">
        <v>6</v>
      </c>
      <c r="V90" s="40">
        <v>6</v>
      </c>
      <c r="W90" s="40">
        <v>0</v>
      </c>
      <c r="X90" s="40">
        <v>0</v>
      </c>
      <c r="Y90" s="44">
        <v>0</v>
      </c>
    </row>
    <row r="91" spans="2:25" ht="15.75" thickBot="1" x14ac:dyDescent="0.25">
      <c r="B91" s="551" t="s">
        <v>506</v>
      </c>
      <c r="C91" s="516"/>
      <c r="D91" s="517" t="s">
        <v>495</v>
      </c>
      <c r="E91" s="518" t="s">
        <v>505</v>
      </c>
      <c r="F91" s="545">
        <f t="shared" si="6"/>
        <v>352</v>
      </c>
      <c r="G91" s="520">
        <f>G90</f>
        <v>55</v>
      </c>
      <c r="H91" s="520">
        <f>H90</f>
        <v>0</v>
      </c>
      <c r="I91" s="520">
        <f>I90</f>
        <v>0</v>
      </c>
      <c r="J91" s="520">
        <f>J90</f>
        <v>297</v>
      </c>
      <c r="K91" s="545">
        <f t="shared" si="7"/>
        <v>352</v>
      </c>
      <c r="L91" s="520">
        <f>L90</f>
        <v>55</v>
      </c>
      <c r="M91" s="520">
        <f>M90</f>
        <v>0</v>
      </c>
      <c r="N91" s="520">
        <f>N90</f>
        <v>0</v>
      </c>
      <c r="O91" s="520">
        <f>O90</f>
        <v>297</v>
      </c>
      <c r="P91" s="576">
        <f t="shared" si="8"/>
        <v>358</v>
      </c>
      <c r="Q91" s="585">
        <f>Q90</f>
        <v>61</v>
      </c>
      <c r="R91" s="585">
        <f>R90</f>
        <v>0</v>
      </c>
      <c r="S91" s="585">
        <f>S90</f>
        <v>0</v>
      </c>
      <c r="T91" s="586">
        <f>T90</f>
        <v>297</v>
      </c>
      <c r="U91" s="309">
        <v>6</v>
      </c>
      <c r="V91" s="308">
        <v>6</v>
      </c>
      <c r="W91" s="308">
        <v>0</v>
      </c>
      <c r="X91" s="308">
        <v>0</v>
      </c>
      <c r="Y91" s="307">
        <v>0</v>
      </c>
    </row>
    <row r="92" spans="2:25" ht="15" thickBot="1" x14ac:dyDescent="0.25">
      <c r="B92" s="550" t="s">
        <v>504</v>
      </c>
      <c r="C92" s="509" t="s">
        <v>280</v>
      </c>
      <c r="D92" s="510" t="s">
        <v>495</v>
      </c>
      <c r="E92" s="511" t="s">
        <v>503</v>
      </c>
      <c r="F92" s="512">
        <f t="shared" si="6"/>
        <v>69</v>
      </c>
      <c r="G92" s="513">
        <v>51</v>
      </c>
      <c r="H92" s="513">
        <v>0</v>
      </c>
      <c r="I92" s="513">
        <v>0</v>
      </c>
      <c r="J92" s="513">
        <v>18</v>
      </c>
      <c r="K92" s="512">
        <f t="shared" si="7"/>
        <v>69</v>
      </c>
      <c r="L92" s="513">
        <v>51</v>
      </c>
      <c r="M92" s="513">
        <v>0</v>
      </c>
      <c r="N92" s="513">
        <v>0</v>
      </c>
      <c r="O92" s="513">
        <v>18</v>
      </c>
      <c r="P92" s="573">
        <f t="shared" si="8"/>
        <v>69</v>
      </c>
      <c r="Q92" s="574">
        <v>51</v>
      </c>
      <c r="R92" s="574">
        <v>0</v>
      </c>
      <c r="S92" s="574">
        <v>0</v>
      </c>
      <c r="T92" s="575">
        <v>18</v>
      </c>
      <c r="U92" s="43">
        <v>0</v>
      </c>
      <c r="V92" s="40">
        <v>0</v>
      </c>
      <c r="W92" s="40">
        <v>0</v>
      </c>
      <c r="X92" s="40">
        <v>0</v>
      </c>
      <c r="Y92" s="44">
        <v>0</v>
      </c>
    </row>
    <row r="93" spans="2:25" ht="15.75" thickBot="1" x14ac:dyDescent="0.25">
      <c r="B93" s="551" t="s">
        <v>504</v>
      </c>
      <c r="C93" s="516"/>
      <c r="D93" s="517" t="s">
        <v>495</v>
      </c>
      <c r="E93" s="518" t="s">
        <v>503</v>
      </c>
      <c r="F93" s="545">
        <f t="shared" si="6"/>
        <v>69</v>
      </c>
      <c r="G93" s="520">
        <f>G92</f>
        <v>51</v>
      </c>
      <c r="H93" s="520">
        <f>H92</f>
        <v>0</v>
      </c>
      <c r="I93" s="520">
        <f>I92</f>
        <v>0</v>
      </c>
      <c r="J93" s="520">
        <f>J92</f>
        <v>18</v>
      </c>
      <c r="K93" s="545">
        <f t="shared" si="7"/>
        <v>69</v>
      </c>
      <c r="L93" s="520">
        <f>L92</f>
        <v>51</v>
      </c>
      <c r="M93" s="520">
        <f>M92</f>
        <v>0</v>
      </c>
      <c r="N93" s="520">
        <f>N92</f>
        <v>0</v>
      </c>
      <c r="O93" s="520">
        <f>O92</f>
        <v>18</v>
      </c>
      <c r="P93" s="576">
        <f t="shared" si="8"/>
        <v>69</v>
      </c>
      <c r="Q93" s="585">
        <f>Q92</f>
        <v>51</v>
      </c>
      <c r="R93" s="585">
        <f>R92</f>
        <v>0</v>
      </c>
      <c r="S93" s="585">
        <f>S92</f>
        <v>0</v>
      </c>
      <c r="T93" s="586">
        <f>T92</f>
        <v>18</v>
      </c>
      <c r="U93" s="309">
        <v>0</v>
      </c>
      <c r="V93" s="308">
        <v>0</v>
      </c>
      <c r="W93" s="308">
        <v>0</v>
      </c>
      <c r="X93" s="308">
        <v>0</v>
      </c>
      <c r="Y93" s="307">
        <v>0</v>
      </c>
    </row>
    <row r="94" spans="2:25" ht="15" thickBot="1" x14ac:dyDescent="0.25">
      <c r="B94" s="550" t="s">
        <v>502</v>
      </c>
      <c r="C94" s="509" t="s">
        <v>273</v>
      </c>
      <c r="D94" s="510" t="s">
        <v>495</v>
      </c>
      <c r="E94" s="511" t="s">
        <v>501</v>
      </c>
      <c r="F94" s="512">
        <f t="shared" si="6"/>
        <v>846</v>
      </c>
      <c r="G94" s="513">
        <v>755</v>
      </c>
      <c r="H94" s="513">
        <v>0</v>
      </c>
      <c r="I94" s="513">
        <v>0</v>
      </c>
      <c r="J94" s="513">
        <v>91</v>
      </c>
      <c r="K94" s="512">
        <f t="shared" si="7"/>
        <v>846</v>
      </c>
      <c r="L94" s="513">
        <v>755</v>
      </c>
      <c r="M94" s="513">
        <v>0</v>
      </c>
      <c r="N94" s="513">
        <v>0</v>
      </c>
      <c r="O94" s="513">
        <v>91</v>
      </c>
      <c r="P94" s="573">
        <f t="shared" si="8"/>
        <v>840</v>
      </c>
      <c r="Q94" s="574">
        <v>752</v>
      </c>
      <c r="R94" s="574">
        <v>0</v>
      </c>
      <c r="S94" s="574">
        <v>0</v>
      </c>
      <c r="T94" s="575">
        <v>88</v>
      </c>
      <c r="U94" s="43">
        <v>-3</v>
      </c>
      <c r="V94" s="40">
        <v>0</v>
      </c>
      <c r="W94" s="40">
        <v>0</v>
      </c>
      <c r="X94" s="40">
        <v>0</v>
      </c>
      <c r="Y94" s="44">
        <v>-3</v>
      </c>
    </row>
    <row r="95" spans="2:25" ht="15.75" thickBot="1" x14ac:dyDescent="0.25">
      <c r="B95" s="551" t="s">
        <v>502</v>
      </c>
      <c r="C95" s="516"/>
      <c r="D95" s="517" t="s">
        <v>495</v>
      </c>
      <c r="E95" s="518" t="s">
        <v>501</v>
      </c>
      <c r="F95" s="545">
        <f t="shared" si="6"/>
        <v>846</v>
      </c>
      <c r="G95" s="520">
        <f>G94</f>
        <v>755</v>
      </c>
      <c r="H95" s="520">
        <f>H94</f>
        <v>0</v>
      </c>
      <c r="I95" s="520">
        <f>I94</f>
        <v>0</v>
      </c>
      <c r="J95" s="520">
        <f>J94</f>
        <v>91</v>
      </c>
      <c r="K95" s="545">
        <f t="shared" si="7"/>
        <v>846</v>
      </c>
      <c r="L95" s="520">
        <f>L94</f>
        <v>755</v>
      </c>
      <c r="M95" s="520">
        <f>M94</f>
        <v>0</v>
      </c>
      <c r="N95" s="520">
        <f>N94</f>
        <v>0</v>
      </c>
      <c r="O95" s="520">
        <f>O94</f>
        <v>91</v>
      </c>
      <c r="P95" s="576">
        <f t="shared" si="8"/>
        <v>840</v>
      </c>
      <c r="Q95" s="585">
        <f>Q94</f>
        <v>752</v>
      </c>
      <c r="R95" s="585">
        <f>R94</f>
        <v>0</v>
      </c>
      <c r="S95" s="585">
        <f>S94</f>
        <v>0</v>
      </c>
      <c r="T95" s="586">
        <f>T94</f>
        <v>88</v>
      </c>
      <c r="U95" s="309">
        <v>-3</v>
      </c>
      <c r="V95" s="308">
        <v>0</v>
      </c>
      <c r="W95" s="308">
        <v>0</v>
      </c>
      <c r="X95" s="308">
        <v>0</v>
      </c>
      <c r="Y95" s="307">
        <v>-3</v>
      </c>
    </row>
    <row r="96" spans="2:25" ht="15" thickBot="1" x14ac:dyDescent="0.25">
      <c r="B96" s="550" t="s">
        <v>500</v>
      </c>
      <c r="C96" s="509" t="s">
        <v>270</v>
      </c>
      <c r="D96" s="510" t="s">
        <v>495</v>
      </c>
      <c r="E96" s="511" t="s">
        <v>499</v>
      </c>
      <c r="F96" s="512">
        <f t="shared" si="6"/>
        <v>2053</v>
      </c>
      <c r="G96" s="513">
        <v>1880</v>
      </c>
      <c r="H96" s="513">
        <v>0</v>
      </c>
      <c r="I96" s="513">
        <v>0</v>
      </c>
      <c r="J96" s="513">
        <v>173</v>
      </c>
      <c r="K96" s="512">
        <f t="shared" si="7"/>
        <v>2053</v>
      </c>
      <c r="L96" s="513">
        <v>1880</v>
      </c>
      <c r="M96" s="513">
        <v>0</v>
      </c>
      <c r="N96" s="513">
        <v>0</v>
      </c>
      <c r="O96" s="513">
        <v>173</v>
      </c>
      <c r="P96" s="573">
        <f t="shared" si="8"/>
        <v>2110</v>
      </c>
      <c r="Q96" s="574">
        <v>1871</v>
      </c>
      <c r="R96" s="574">
        <v>0</v>
      </c>
      <c r="S96" s="574">
        <v>0</v>
      </c>
      <c r="T96" s="575">
        <v>239</v>
      </c>
      <c r="U96" s="43">
        <v>66</v>
      </c>
      <c r="V96" s="40">
        <v>0</v>
      </c>
      <c r="W96" s="40">
        <v>0</v>
      </c>
      <c r="X96" s="40">
        <v>0</v>
      </c>
      <c r="Y96" s="44">
        <v>66</v>
      </c>
    </row>
    <row r="97" spans="2:25" ht="15.75" thickBot="1" x14ac:dyDescent="0.25">
      <c r="B97" s="551" t="s">
        <v>500</v>
      </c>
      <c r="C97" s="516"/>
      <c r="D97" s="517" t="s">
        <v>495</v>
      </c>
      <c r="E97" s="518" t="s">
        <v>499</v>
      </c>
      <c r="F97" s="545">
        <f t="shared" si="6"/>
        <v>2053</v>
      </c>
      <c r="G97" s="520">
        <f>G96</f>
        <v>1880</v>
      </c>
      <c r="H97" s="520">
        <f>H96</f>
        <v>0</v>
      </c>
      <c r="I97" s="520">
        <f>I96</f>
        <v>0</v>
      </c>
      <c r="J97" s="520">
        <f>J96</f>
        <v>173</v>
      </c>
      <c r="K97" s="545">
        <f t="shared" si="7"/>
        <v>2053</v>
      </c>
      <c r="L97" s="520">
        <f>L96</f>
        <v>1880</v>
      </c>
      <c r="M97" s="520">
        <f>M96</f>
        <v>0</v>
      </c>
      <c r="N97" s="520">
        <f>N96</f>
        <v>0</v>
      </c>
      <c r="O97" s="520">
        <f>O96</f>
        <v>173</v>
      </c>
      <c r="P97" s="576">
        <f t="shared" si="8"/>
        <v>2110</v>
      </c>
      <c r="Q97" s="585">
        <f>Q96</f>
        <v>1871</v>
      </c>
      <c r="R97" s="585">
        <f>R96</f>
        <v>0</v>
      </c>
      <c r="S97" s="585">
        <f>S96</f>
        <v>0</v>
      </c>
      <c r="T97" s="586">
        <f>T96</f>
        <v>239</v>
      </c>
      <c r="U97" s="309">
        <v>66</v>
      </c>
      <c r="V97" s="308">
        <v>0</v>
      </c>
      <c r="W97" s="308">
        <v>0</v>
      </c>
      <c r="X97" s="308">
        <v>0</v>
      </c>
      <c r="Y97" s="307">
        <v>66</v>
      </c>
    </row>
    <row r="98" spans="2:25" ht="15" thickBot="1" x14ac:dyDescent="0.25">
      <c r="B98" s="550" t="s">
        <v>498</v>
      </c>
      <c r="C98" s="509" t="s">
        <v>270</v>
      </c>
      <c r="D98" s="510" t="s">
        <v>495</v>
      </c>
      <c r="E98" s="511" t="s">
        <v>497</v>
      </c>
      <c r="F98" s="512">
        <f t="shared" si="6"/>
        <v>1720</v>
      </c>
      <c r="G98" s="513">
        <v>1399</v>
      </c>
      <c r="H98" s="513">
        <v>0</v>
      </c>
      <c r="I98" s="513">
        <v>0</v>
      </c>
      <c r="J98" s="513">
        <v>321</v>
      </c>
      <c r="K98" s="512">
        <f t="shared" si="7"/>
        <v>1720</v>
      </c>
      <c r="L98" s="513">
        <v>1399</v>
      </c>
      <c r="M98" s="513">
        <v>0</v>
      </c>
      <c r="N98" s="513">
        <v>0</v>
      </c>
      <c r="O98" s="513">
        <v>321</v>
      </c>
      <c r="P98" s="573">
        <f t="shared" si="8"/>
        <v>1695</v>
      </c>
      <c r="Q98" s="574">
        <v>1393</v>
      </c>
      <c r="R98" s="574">
        <v>0</v>
      </c>
      <c r="S98" s="574">
        <v>0</v>
      </c>
      <c r="T98" s="575">
        <v>302</v>
      </c>
      <c r="U98" s="43">
        <v>-19</v>
      </c>
      <c r="V98" s="40">
        <v>0</v>
      </c>
      <c r="W98" s="40">
        <v>0</v>
      </c>
      <c r="X98" s="40">
        <v>0</v>
      </c>
      <c r="Y98" s="44">
        <v>-19</v>
      </c>
    </row>
    <row r="99" spans="2:25" ht="15.75" thickBot="1" x14ac:dyDescent="0.25">
      <c r="B99" s="551" t="s">
        <v>498</v>
      </c>
      <c r="C99" s="516"/>
      <c r="D99" s="517" t="s">
        <v>495</v>
      </c>
      <c r="E99" s="518" t="s">
        <v>497</v>
      </c>
      <c r="F99" s="545">
        <f t="shared" si="6"/>
        <v>1720</v>
      </c>
      <c r="G99" s="520">
        <f>G98</f>
        <v>1399</v>
      </c>
      <c r="H99" s="520">
        <f>H98</f>
        <v>0</v>
      </c>
      <c r="I99" s="520">
        <f>I98</f>
        <v>0</v>
      </c>
      <c r="J99" s="520">
        <f>J98</f>
        <v>321</v>
      </c>
      <c r="K99" s="545">
        <f t="shared" si="7"/>
        <v>1720</v>
      </c>
      <c r="L99" s="520">
        <f>L98</f>
        <v>1399</v>
      </c>
      <c r="M99" s="520">
        <f>M98</f>
        <v>0</v>
      </c>
      <c r="N99" s="520">
        <f>N98</f>
        <v>0</v>
      </c>
      <c r="O99" s="520">
        <f>O98</f>
        <v>321</v>
      </c>
      <c r="P99" s="576">
        <f t="shared" si="8"/>
        <v>1695</v>
      </c>
      <c r="Q99" s="585">
        <f>Q98</f>
        <v>1393</v>
      </c>
      <c r="R99" s="585">
        <f>R98</f>
        <v>0</v>
      </c>
      <c r="S99" s="585">
        <f>S98</f>
        <v>0</v>
      </c>
      <c r="T99" s="586">
        <f>T98</f>
        <v>302</v>
      </c>
      <c r="U99" s="309">
        <v>-19</v>
      </c>
      <c r="V99" s="308">
        <v>0</v>
      </c>
      <c r="W99" s="308">
        <v>0</v>
      </c>
      <c r="X99" s="308">
        <v>0</v>
      </c>
      <c r="Y99" s="307">
        <v>-19</v>
      </c>
    </row>
    <row r="100" spans="2:25" ht="15" thickBot="1" x14ac:dyDescent="0.25">
      <c r="B100" s="550" t="s">
        <v>496</v>
      </c>
      <c r="C100" s="509" t="s">
        <v>270</v>
      </c>
      <c r="D100" s="510" t="s">
        <v>495</v>
      </c>
      <c r="E100" s="511" t="s">
        <v>494</v>
      </c>
      <c r="F100" s="512">
        <f t="shared" si="6"/>
        <v>1795</v>
      </c>
      <c r="G100" s="513">
        <v>1760</v>
      </c>
      <c r="H100" s="513">
        <v>0</v>
      </c>
      <c r="I100" s="513">
        <v>0</v>
      </c>
      <c r="J100" s="513">
        <v>35</v>
      </c>
      <c r="K100" s="512">
        <f t="shared" si="7"/>
        <v>1795</v>
      </c>
      <c r="L100" s="513">
        <v>1760</v>
      </c>
      <c r="M100" s="513">
        <v>0</v>
      </c>
      <c r="N100" s="513">
        <v>0</v>
      </c>
      <c r="O100" s="513">
        <v>35</v>
      </c>
      <c r="P100" s="573">
        <f t="shared" si="8"/>
        <v>1789</v>
      </c>
      <c r="Q100" s="574">
        <v>1752</v>
      </c>
      <c r="R100" s="574">
        <v>0</v>
      </c>
      <c r="S100" s="574">
        <v>0</v>
      </c>
      <c r="T100" s="575">
        <v>37</v>
      </c>
      <c r="U100" s="43">
        <v>2</v>
      </c>
      <c r="V100" s="40">
        <v>0</v>
      </c>
      <c r="W100" s="40">
        <v>0</v>
      </c>
      <c r="X100" s="40">
        <v>0</v>
      </c>
      <c r="Y100" s="44">
        <v>2</v>
      </c>
    </row>
    <row r="101" spans="2:25" ht="15.75" thickBot="1" x14ac:dyDescent="0.25">
      <c r="B101" s="551" t="s">
        <v>496</v>
      </c>
      <c r="C101" s="516"/>
      <c r="D101" s="517" t="s">
        <v>495</v>
      </c>
      <c r="E101" s="518" t="s">
        <v>494</v>
      </c>
      <c r="F101" s="545">
        <f t="shared" si="6"/>
        <v>1795</v>
      </c>
      <c r="G101" s="520">
        <f>G100</f>
        <v>1760</v>
      </c>
      <c r="H101" s="520">
        <f>H100</f>
        <v>0</v>
      </c>
      <c r="I101" s="520">
        <f>I100</f>
        <v>0</v>
      </c>
      <c r="J101" s="520">
        <f>J100</f>
        <v>35</v>
      </c>
      <c r="K101" s="545">
        <f t="shared" si="7"/>
        <v>1795</v>
      </c>
      <c r="L101" s="520">
        <f>L100</f>
        <v>1760</v>
      </c>
      <c r="M101" s="520">
        <f>M100</f>
        <v>0</v>
      </c>
      <c r="N101" s="520">
        <f>N100</f>
        <v>0</v>
      </c>
      <c r="O101" s="520">
        <f>O100</f>
        <v>35</v>
      </c>
      <c r="P101" s="576">
        <f t="shared" si="8"/>
        <v>1789</v>
      </c>
      <c r="Q101" s="577">
        <f>Q100</f>
        <v>1752</v>
      </c>
      <c r="R101" s="577">
        <f>R100</f>
        <v>0</v>
      </c>
      <c r="S101" s="577">
        <f>S100</f>
        <v>0</v>
      </c>
      <c r="T101" s="578">
        <f>T100</f>
        <v>37</v>
      </c>
      <c r="U101" s="309">
        <v>2</v>
      </c>
      <c r="V101" s="308">
        <v>0</v>
      </c>
      <c r="W101" s="308">
        <v>0</v>
      </c>
      <c r="X101" s="308">
        <v>0</v>
      </c>
      <c r="Y101" s="307">
        <v>2</v>
      </c>
    </row>
    <row r="102" spans="2:25" ht="15.75" thickBot="1" x14ac:dyDescent="0.25">
      <c r="B102" s="677" t="s">
        <v>568</v>
      </c>
      <c r="C102" s="678"/>
      <c r="D102" s="543"/>
      <c r="E102" s="544" t="s">
        <v>493</v>
      </c>
      <c r="F102" s="545">
        <f t="shared" ref="F102:O102" si="9">F15+F20+F23+F25+F28+F31+F34+F40+F42+F45+F47+F52+F56+F61+F65+F70+F75+F79+F83+F85+F87+F89+F91+F93+F95+F97+F99+F101+F63</f>
        <v>93880</v>
      </c>
      <c r="G102" s="546">
        <f t="shared" si="9"/>
        <v>77083</v>
      </c>
      <c r="H102" s="546">
        <f t="shared" si="9"/>
        <v>100</v>
      </c>
      <c r="I102" s="546">
        <f t="shared" si="9"/>
        <v>0</v>
      </c>
      <c r="J102" s="547">
        <f t="shared" si="9"/>
        <v>16697</v>
      </c>
      <c r="K102" s="545">
        <f t="shared" si="9"/>
        <v>93880</v>
      </c>
      <c r="L102" s="546">
        <f t="shared" si="9"/>
        <v>77083</v>
      </c>
      <c r="M102" s="546">
        <f t="shared" si="9"/>
        <v>100</v>
      </c>
      <c r="N102" s="546">
        <f t="shared" si="9"/>
        <v>0</v>
      </c>
      <c r="O102" s="547">
        <f t="shared" si="9"/>
        <v>16697</v>
      </c>
      <c r="P102" s="591">
        <f>P15+P20+P23+P25+P28+P31+P34+P40+P42+P45+P47+P52+P56+P61+P63+P65+P70+P75+P79+P83+P85+P87+P89+P91+P93+P95+P97+P99+P101</f>
        <v>92730</v>
      </c>
      <c r="Q102" s="595">
        <f>Q15+Q20+Q23+Q25+Q28+Q31+Q34+Q40+Q42+Q45+Q47+Q52+Q56+Q61+Q63+Q65+Q70+Q75+Q79+Q83+Q85+Q87+Q89+Q91+Q93+Q95+Q97+Q99+Q101</f>
        <v>76251</v>
      </c>
      <c r="R102" s="595">
        <f>R15+R20+R23+R25+R28+R31+R34+R40+R42+R45+R47+R52+R56+R61+R63+R65+R70+R75+R79+R83+R85+R87+R89+R91+R93+R95+R97+R99+R101</f>
        <v>100</v>
      </c>
      <c r="S102" s="595">
        <f>S15+S20+S23+S25+S28+S31+S34+S40+S42+S45+S47+S52+S56+S61+S63+S65+S70+S75+S79+S83+S85+S87+S89+S91+S93+S95+S97+S99+S101</f>
        <v>0</v>
      </c>
      <c r="T102" s="596">
        <f>T15+T20+T23+T25+T28+T31+T34+T40+T42+T45+T47+T52+T56+T61+T63+T65+T70+T75+T79+T83+T85+T87+T89+T91+T93+T95+T97+T99+T101</f>
        <v>16379</v>
      </c>
      <c r="U102" s="47">
        <v>-699</v>
      </c>
      <c r="V102" s="93">
        <v>-381</v>
      </c>
      <c r="W102" s="93">
        <v>0</v>
      </c>
      <c r="X102" s="93">
        <v>0</v>
      </c>
      <c r="Y102" s="92">
        <v>-318</v>
      </c>
    </row>
  </sheetData>
  <sheetProtection selectLockedCells="1"/>
  <mergeCells count="10">
    <mergeCell ref="B102:C102"/>
    <mergeCell ref="F9:J9"/>
    <mergeCell ref="K9:O9"/>
    <mergeCell ref="P9:T9"/>
    <mergeCell ref="U9:Y9"/>
    <mergeCell ref="B10:C10"/>
    <mergeCell ref="G13:J13"/>
    <mergeCell ref="L13:O13"/>
    <mergeCell ref="Q13:T13"/>
    <mergeCell ref="V13:Y13"/>
  </mergeCells>
  <pageMargins left="0.70866141732283472" right="0.70866141732283472" top="0.78740157480314965" bottom="0.78740157480314965" header="0.31496062992125984" footer="0.31496062992125984"/>
  <pageSetup paperSize="9" scale="57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Q58"/>
  <sheetViews>
    <sheetView showGridLines="0" topLeftCell="B1" zoomScale="75" zoomScaleNormal="75" workbookViewId="0">
      <selection activeCell="B46" sqref="B46:N47"/>
    </sheetView>
  </sheetViews>
  <sheetFormatPr defaultRowHeight="12.75" x14ac:dyDescent="0.2"/>
  <cols>
    <col min="1" max="1" width="0.140625" customWidth="1"/>
    <col min="2" max="2" width="41" customWidth="1"/>
    <col min="3" max="14" width="12.7109375" customWidth="1"/>
  </cols>
  <sheetData>
    <row r="1" spans="2:14" x14ac:dyDescent="0.2">
      <c r="H1" s="640"/>
      <c r="I1" s="640"/>
      <c r="J1" s="641"/>
      <c r="K1" s="635"/>
    </row>
    <row r="2" spans="2:14" ht="23.25" x14ac:dyDescent="0.35">
      <c r="B2" s="329" t="s">
        <v>188</v>
      </c>
      <c r="C2" s="304"/>
      <c r="D2" s="304"/>
      <c r="E2" s="304"/>
      <c r="F2" s="349"/>
      <c r="H2" s="640"/>
      <c r="I2" s="640"/>
      <c r="J2" s="642"/>
      <c r="K2" s="635"/>
      <c r="L2" s="304"/>
      <c r="M2" s="303"/>
      <c r="N2" s="305" t="s">
        <v>558</v>
      </c>
    </row>
    <row r="3" spans="2:14" ht="15" x14ac:dyDescent="0.2">
      <c r="B3" s="328" t="s">
        <v>557</v>
      </c>
      <c r="F3" s="349"/>
      <c r="I3" s="282"/>
      <c r="J3" s="282"/>
      <c r="K3" s="351"/>
      <c r="L3" s="281"/>
      <c r="M3" s="281"/>
    </row>
    <row r="4" spans="2:14" ht="15" x14ac:dyDescent="0.2">
      <c r="B4" s="328" t="s">
        <v>566</v>
      </c>
      <c r="F4" s="349"/>
      <c r="I4" s="282"/>
      <c r="J4" s="282"/>
      <c r="K4" s="351"/>
      <c r="L4" s="281"/>
      <c r="M4" s="281"/>
    </row>
    <row r="5" spans="2:14" ht="13.5" thickBot="1" x14ac:dyDescent="0.25">
      <c r="F5" s="348"/>
      <c r="G5" s="348"/>
      <c r="H5" s="348"/>
      <c r="I5" s="350"/>
      <c r="J5" s="350"/>
      <c r="K5" s="352"/>
      <c r="N5" s="281" t="s">
        <v>5</v>
      </c>
    </row>
    <row r="6" spans="2:14" ht="26.1" customHeight="1" x14ac:dyDescent="0.2">
      <c r="B6" s="17"/>
      <c r="C6" s="717" t="s">
        <v>6</v>
      </c>
      <c r="D6" s="718"/>
      <c r="E6" s="718"/>
      <c r="F6" s="729" t="s">
        <v>81</v>
      </c>
      <c r="G6" s="730"/>
      <c r="H6" s="730"/>
      <c r="I6" s="717" t="s">
        <v>7</v>
      </c>
      <c r="J6" s="718"/>
      <c r="K6" s="719"/>
      <c r="L6" s="717" t="s">
        <v>8</v>
      </c>
      <c r="M6" s="718"/>
      <c r="N6" s="719"/>
    </row>
    <row r="7" spans="2:14" x14ac:dyDescent="0.2">
      <c r="B7" s="725" t="s">
        <v>71</v>
      </c>
      <c r="C7" s="727" t="s">
        <v>70</v>
      </c>
      <c r="D7" s="720" t="s">
        <v>12</v>
      </c>
      <c r="E7" s="721"/>
      <c r="F7" s="727" t="s">
        <v>70</v>
      </c>
      <c r="G7" s="720" t="s">
        <v>12</v>
      </c>
      <c r="H7" s="721"/>
      <c r="I7" s="727" t="s">
        <v>70</v>
      </c>
      <c r="J7" s="720" t="s">
        <v>12</v>
      </c>
      <c r="K7" s="722"/>
      <c r="L7" s="723" t="s">
        <v>70</v>
      </c>
      <c r="M7" s="720" t="s">
        <v>12</v>
      </c>
      <c r="N7" s="722"/>
    </row>
    <row r="8" spans="2:14" ht="39" thickBot="1" x14ac:dyDescent="0.25">
      <c r="B8" s="726"/>
      <c r="C8" s="728"/>
      <c r="D8" s="302" t="s">
        <v>69</v>
      </c>
      <c r="E8" s="302" t="s">
        <v>68</v>
      </c>
      <c r="F8" s="728"/>
      <c r="G8" s="302" t="s">
        <v>69</v>
      </c>
      <c r="H8" s="302" t="s">
        <v>68</v>
      </c>
      <c r="I8" s="728"/>
      <c r="J8" s="302" t="s">
        <v>69</v>
      </c>
      <c r="K8" s="301" t="s">
        <v>68</v>
      </c>
      <c r="L8" s="724"/>
      <c r="M8" s="300" t="s">
        <v>69</v>
      </c>
      <c r="N8" s="299" t="s">
        <v>68</v>
      </c>
    </row>
    <row r="9" spans="2:14" ht="14.25" thickTop="1" thickBot="1" x14ac:dyDescent="0.25">
      <c r="B9" s="30"/>
      <c r="C9" s="32" t="s">
        <v>67</v>
      </c>
      <c r="D9" s="33" t="s">
        <v>66</v>
      </c>
      <c r="E9" s="33" t="s">
        <v>65</v>
      </c>
      <c r="F9" s="32" t="s">
        <v>64</v>
      </c>
      <c r="G9" s="33" t="s">
        <v>63</v>
      </c>
      <c r="H9" s="33" t="s">
        <v>62</v>
      </c>
      <c r="I9" s="32" t="s">
        <v>61</v>
      </c>
      <c r="J9" s="33" t="s">
        <v>60</v>
      </c>
      <c r="K9" s="34" t="s">
        <v>59</v>
      </c>
      <c r="L9" s="32" t="s">
        <v>58</v>
      </c>
      <c r="M9" s="33" t="s">
        <v>57</v>
      </c>
      <c r="N9" s="34" t="s">
        <v>56</v>
      </c>
    </row>
    <row r="10" spans="2:14" ht="15.95" customHeight="1" x14ac:dyDescent="0.25">
      <c r="B10" s="298" t="s">
        <v>55</v>
      </c>
      <c r="C10" s="297">
        <f>D10+E10</f>
        <v>490553</v>
      </c>
      <c r="D10" s="296">
        <f>D16</f>
        <v>490553</v>
      </c>
      <c r="E10" s="296">
        <f>E16</f>
        <v>0</v>
      </c>
      <c r="F10" s="297">
        <f>G10+H10</f>
        <v>490686.66</v>
      </c>
      <c r="G10" s="296">
        <f>G16</f>
        <v>490686.66</v>
      </c>
      <c r="H10" s="296">
        <f>H16</f>
        <v>0</v>
      </c>
      <c r="I10" s="297">
        <f>J10+K10</f>
        <v>523553</v>
      </c>
      <c r="J10" s="296">
        <f>J16</f>
        <v>523553</v>
      </c>
      <c r="K10" s="295">
        <f>K16</f>
        <v>0</v>
      </c>
      <c r="L10" s="297">
        <f>M10+N10</f>
        <v>33000</v>
      </c>
      <c r="M10" s="296">
        <f>M16</f>
        <v>33000</v>
      </c>
      <c r="N10" s="295">
        <f>N16</f>
        <v>0</v>
      </c>
    </row>
    <row r="11" spans="2:14" x14ac:dyDescent="0.2">
      <c r="B11" s="294" t="s">
        <v>54</v>
      </c>
      <c r="C11" s="285"/>
      <c r="D11" s="284"/>
      <c r="E11" s="284"/>
      <c r="F11" s="285"/>
      <c r="G11" s="284"/>
      <c r="H11" s="284"/>
      <c r="I11" s="285"/>
      <c r="J11" s="284"/>
      <c r="K11" s="283"/>
      <c r="L11" s="285"/>
      <c r="M11" s="284"/>
      <c r="N11" s="283"/>
    </row>
    <row r="12" spans="2:14" ht="15.95" customHeight="1" x14ac:dyDescent="0.2">
      <c r="B12" s="294" t="s">
        <v>53</v>
      </c>
      <c r="C12" s="291">
        <f>D12+E12</f>
        <v>379553</v>
      </c>
      <c r="D12" s="293">
        <f>'PO - doprava'!G17</f>
        <v>379553</v>
      </c>
      <c r="E12" s="293">
        <v>0</v>
      </c>
      <c r="F12" s="291">
        <f>G12+H12</f>
        <v>379686.66</v>
      </c>
      <c r="G12" s="293">
        <f>'PO - doprava'!L17</f>
        <v>379686.66</v>
      </c>
      <c r="H12" s="293">
        <v>0</v>
      </c>
      <c r="I12" s="291">
        <f>J12+K12</f>
        <v>393009</v>
      </c>
      <c r="J12" s="293">
        <f>'PO - doprava'!Q17</f>
        <v>393009</v>
      </c>
      <c r="K12" s="292">
        <v>0</v>
      </c>
      <c r="L12" s="291">
        <f>M12+N12</f>
        <v>13456</v>
      </c>
      <c r="M12" s="293">
        <f t="shared" ref="M12:N16" si="0">J12-D12</f>
        <v>13456</v>
      </c>
      <c r="N12" s="292">
        <f t="shared" si="0"/>
        <v>0</v>
      </c>
    </row>
    <row r="13" spans="2:14" ht="15.95" customHeight="1" x14ac:dyDescent="0.2">
      <c r="B13" s="323" t="s">
        <v>556</v>
      </c>
      <c r="C13" s="291">
        <f>D13+E13</f>
        <v>0</v>
      </c>
      <c r="D13" s="293">
        <f>'PO - doprava'!I17</f>
        <v>0</v>
      </c>
      <c r="E13" s="293">
        <v>0</v>
      </c>
      <c r="F13" s="291">
        <v>0</v>
      </c>
      <c r="G13" s="293">
        <f>'PO - doprava'!N17</f>
        <v>0</v>
      </c>
      <c r="H13" s="293">
        <v>0</v>
      </c>
      <c r="I13" s="291">
        <f>J13+K13</f>
        <v>0</v>
      </c>
      <c r="J13" s="293">
        <f>'PO - doprava'!S17</f>
        <v>0</v>
      </c>
      <c r="K13" s="292">
        <v>0</v>
      </c>
      <c r="L13" s="291">
        <f>M13+N13</f>
        <v>0</v>
      </c>
      <c r="M13" s="293">
        <f t="shared" si="0"/>
        <v>0</v>
      </c>
      <c r="N13" s="292">
        <f t="shared" si="0"/>
        <v>0</v>
      </c>
    </row>
    <row r="14" spans="2:14" ht="15.95" customHeight="1" x14ac:dyDescent="0.2">
      <c r="B14" s="294" t="s">
        <v>52</v>
      </c>
      <c r="C14" s="291">
        <f>D14+E14</f>
        <v>0</v>
      </c>
      <c r="D14" s="293">
        <f>'PO - doprava'!H17</f>
        <v>0</v>
      </c>
      <c r="E14" s="293">
        <v>0</v>
      </c>
      <c r="F14" s="291">
        <f>G14+H14</f>
        <v>0</v>
      </c>
      <c r="G14" s="293">
        <f>'PO - doprava'!M17</f>
        <v>0</v>
      </c>
      <c r="H14" s="293">
        <v>0</v>
      </c>
      <c r="I14" s="291">
        <f>J14+K14</f>
        <v>2544</v>
      </c>
      <c r="J14" s="293">
        <f>'PO - doprava'!R17</f>
        <v>2544</v>
      </c>
      <c r="K14" s="292">
        <v>0</v>
      </c>
      <c r="L14" s="291">
        <f>M14+N14</f>
        <v>2544</v>
      </c>
      <c r="M14" s="293">
        <f t="shared" si="0"/>
        <v>2544</v>
      </c>
      <c r="N14" s="292">
        <f t="shared" si="0"/>
        <v>0</v>
      </c>
    </row>
    <row r="15" spans="2:14" ht="15.95" customHeight="1" x14ac:dyDescent="0.2">
      <c r="B15" s="294" t="s">
        <v>50</v>
      </c>
      <c r="C15" s="291">
        <f>D15+E15</f>
        <v>111000</v>
      </c>
      <c r="D15" s="293">
        <f>'PO - doprava'!J16</f>
        <v>111000</v>
      </c>
      <c r="E15" s="293">
        <v>0</v>
      </c>
      <c r="F15" s="291">
        <f>G15+H15</f>
        <v>111000</v>
      </c>
      <c r="G15" s="293">
        <f>'PO - doprava'!O17</f>
        <v>111000</v>
      </c>
      <c r="H15" s="293">
        <v>0</v>
      </c>
      <c r="I15" s="291">
        <f>J15+K15</f>
        <v>128000</v>
      </c>
      <c r="J15" s="293">
        <f>'PO - doprava'!T17</f>
        <v>128000</v>
      </c>
      <c r="K15" s="292">
        <v>0</v>
      </c>
      <c r="L15" s="291">
        <f>M15+N15</f>
        <v>17000</v>
      </c>
      <c r="M15" s="293">
        <f t="shared" si="0"/>
        <v>17000</v>
      </c>
      <c r="N15" s="292">
        <f t="shared" si="0"/>
        <v>0</v>
      </c>
    </row>
    <row r="16" spans="2:14" ht="15.95" customHeight="1" thickBot="1" x14ac:dyDescent="0.3">
      <c r="B16" s="360" t="s">
        <v>46</v>
      </c>
      <c r="C16" s="288">
        <f>D16+E16</f>
        <v>490553</v>
      </c>
      <c r="D16" s="290">
        <f>D12+D13+D14+D15</f>
        <v>490553</v>
      </c>
      <c r="E16" s="290">
        <v>0</v>
      </c>
      <c r="F16" s="288">
        <f>G16+H16</f>
        <v>490686.66</v>
      </c>
      <c r="G16" s="290">
        <f>G12+G13+G14+G15</f>
        <v>490686.66</v>
      </c>
      <c r="H16" s="290">
        <v>0</v>
      </c>
      <c r="I16" s="288">
        <f>J16+K16</f>
        <v>523553</v>
      </c>
      <c r="J16" s="290">
        <f>J12+J13+J14+J15</f>
        <v>523553</v>
      </c>
      <c r="K16" s="289">
        <v>0</v>
      </c>
      <c r="L16" s="288">
        <f>M16+N16</f>
        <v>33000</v>
      </c>
      <c r="M16" s="287">
        <f t="shared" si="0"/>
        <v>33000</v>
      </c>
      <c r="N16" s="286">
        <f t="shared" si="0"/>
        <v>0</v>
      </c>
    </row>
    <row r="18" spans="2:17" ht="18" x14ac:dyDescent="0.25">
      <c r="B18" s="322" t="s">
        <v>257</v>
      </c>
      <c r="C18" s="244"/>
      <c r="E18" s="282"/>
    </row>
    <row r="19" spans="2:17" ht="7.5" customHeight="1" x14ac:dyDescent="0.25">
      <c r="B19" s="245"/>
      <c r="C19" s="244"/>
    </row>
    <row r="20" spans="2:17" ht="15.75" x14ac:dyDescent="0.25">
      <c r="B20" s="245" t="s">
        <v>14</v>
      </c>
      <c r="C20" s="244"/>
    </row>
    <row r="21" spans="2:17" ht="14.25" x14ac:dyDescent="0.2">
      <c r="B21" s="711" t="s">
        <v>617</v>
      </c>
      <c r="C21" s="712"/>
      <c r="D21" s="712"/>
      <c r="E21" s="712"/>
      <c r="F21" s="712"/>
      <c r="G21" s="712"/>
      <c r="H21" s="712"/>
      <c r="I21" s="712"/>
      <c r="J21" s="712"/>
      <c r="K21" s="712"/>
      <c r="L21" s="712"/>
      <c r="M21" s="712"/>
      <c r="N21" s="712"/>
      <c r="O21" s="404"/>
      <c r="P21" s="404"/>
      <c r="Q21" s="404"/>
    </row>
    <row r="22" spans="2:17" ht="18.75" customHeight="1" x14ac:dyDescent="0.2">
      <c r="B22" s="712"/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404"/>
      <c r="P22" s="404"/>
      <c r="Q22" s="404"/>
    </row>
    <row r="23" spans="2:17" ht="33" customHeight="1" x14ac:dyDescent="0.2">
      <c r="B23" s="713" t="s">
        <v>618</v>
      </c>
      <c r="C23" s="714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406"/>
      <c r="P23" s="406"/>
      <c r="Q23" s="406"/>
    </row>
    <row r="24" spans="2:17" ht="14.25" x14ac:dyDescent="0.2"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</row>
    <row r="25" spans="2:17" ht="15" x14ac:dyDescent="0.25">
      <c r="B25" s="403" t="s">
        <v>602</v>
      </c>
      <c r="C25" s="402"/>
      <c r="D25" s="403"/>
      <c r="E25" s="403"/>
      <c r="F25" s="403"/>
      <c r="G25" s="403"/>
      <c r="H25" s="403"/>
      <c r="I25" s="402"/>
      <c r="J25" s="402"/>
      <c r="K25" s="402"/>
      <c r="L25" s="402"/>
      <c r="M25" s="402"/>
      <c r="N25" s="280"/>
      <c r="O25" s="280"/>
      <c r="P25" s="280"/>
      <c r="Q25" s="280"/>
    </row>
    <row r="26" spans="2:17" ht="15" x14ac:dyDescent="0.2">
      <c r="B26" s="404" t="s">
        <v>603</v>
      </c>
      <c r="C26" s="404"/>
      <c r="D26" s="404"/>
      <c r="E26" s="404"/>
      <c r="F26" s="404"/>
      <c r="G26" s="403"/>
      <c r="H26" s="403"/>
      <c r="I26" s="402"/>
      <c r="J26" s="402"/>
      <c r="K26" s="402"/>
      <c r="L26" s="402"/>
      <c r="M26" s="402"/>
      <c r="N26" s="280"/>
      <c r="O26" s="280"/>
      <c r="P26" s="280"/>
      <c r="Q26" s="280"/>
    </row>
    <row r="27" spans="2:17" ht="14.25" x14ac:dyDescent="0.2">
      <c r="B27" s="404" t="s">
        <v>555</v>
      </c>
      <c r="C27" s="404"/>
      <c r="D27" s="404"/>
      <c r="E27" s="405"/>
      <c r="F27" s="405"/>
      <c r="G27" s="405"/>
      <c r="H27" s="405"/>
      <c r="I27" s="405"/>
      <c r="J27" s="405"/>
      <c r="K27" s="405"/>
      <c r="L27" s="405"/>
      <c r="M27" s="405"/>
      <c r="N27" s="280"/>
      <c r="O27" s="280"/>
      <c r="P27" s="280"/>
      <c r="Q27" s="280"/>
    </row>
    <row r="28" spans="2:17" ht="14.25" x14ac:dyDescent="0.2">
      <c r="B28" s="403" t="s">
        <v>601</v>
      </c>
      <c r="C28" s="404"/>
      <c r="D28" s="404"/>
      <c r="E28" s="405"/>
      <c r="F28" s="405"/>
      <c r="G28" s="405"/>
      <c r="H28" s="405"/>
      <c r="I28" s="405"/>
      <c r="J28" s="405"/>
      <c r="K28" s="405"/>
      <c r="L28" s="405"/>
      <c r="M28" s="405"/>
      <c r="N28" s="280"/>
      <c r="O28" s="280"/>
      <c r="P28" s="280"/>
      <c r="Q28" s="280"/>
    </row>
    <row r="29" spans="2:17" x14ac:dyDescent="0.2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</row>
    <row r="30" spans="2:17" x14ac:dyDescent="0.2">
      <c r="B30" s="715" t="s">
        <v>616</v>
      </c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280"/>
      <c r="P30" s="280"/>
      <c r="Q30" s="280"/>
    </row>
    <row r="31" spans="2:17" ht="12.75" customHeight="1" x14ac:dyDescent="0.2">
      <c r="B31" s="716"/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280"/>
      <c r="P31" s="280"/>
      <c r="Q31" s="280"/>
    </row>
    <row r="32" spans="2:17" s="216" customFormat="1" ht="14.25" x14ac:dyDescent="0.2">
      <c r="B32" s="711"/>
      <c r="C32" s="712"/>
      <c r="D32" s="712"/>
      <c r="E32" s="712"/>
      <c r="F32" s="712"/>
      <c r="G32" s="712"/>
      <c r="H32" s="712"/>
      <c r="I32" s="712"/>
      <c r="J32" s="712"/>
      <c r="K32" s="712"/>
      <c r="L32" s="712"/>
      <c r="M32" s="712"/>
      <c r="N32" s="712"/>
      <c r="O32" s="404"/>
      <c r="P32" s="404"/>
      <c r="Q32" s="404"/>
    </row>
    <row r="33" spans="2:17" s="216" customFormat="1" ht="31.5" customHeight="1" x14ac:dyDescent="0.2"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404"/>
      <c r="P33" s="404"/>
      <c r="Q33" s="404"/>
    </row>
    <row r="34" spans="2:17" ht="8.1" customHeight="1" x14ac:dyDescent="0.2"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2:17" ht="14.25" x14ac:dyDescent="0.2">
      <c r="B35" s="403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</row>
    <row r="36" spans="2:17" ht="8.1" customHeight="1" x14ac:dyDescent="0.2"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</row>
    <row r="37" spans="2:17" ht="14.25" x14ac:dyDescent="0.2">
      <c r="B37" s="403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</row>
    <row r="38" spans="2:17" ht="8.1" customHeight="1" x14ac:dyDescent="0.2"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</row>
    <row r="39" spans="2:17" ht="14.25" x14ac:dyDescent="0.2">
      <c r="B39" s="403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</row>
    <row r="40" spans="2:17" ht="8.1" customHeight="1" x14ac:dyDescent="0.2"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</row>
    <row r="41" spans="2:17" ht="14.25" x14ac:dyDescent="0.2">
      <c r="B41" s="711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404"/>
      <c r="P41" s="404"/>
      <c r="Q41" s="404"/>
    </row>
    <row r="42" spans="2:17" ht="14.25" x14ac:dyDescent="0.2"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404"/>
      <c r="P42" s="404"/>
      <c r="Q42" s="404"/>
    </row>
    <row r="43" spans="2:17" ht="14.25" x14ac:dyDescent="0.2">
      <c r="B43" s="712"/>
      <c r="C43" s="712"/>
      <c r="D43" s="712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404"/>
      <c r="P43" s="404"/>
      <c r="Q43" s="404"/>
    </row>
    <row r="44" spans="2:17" ht="20.25" customHeight="1" x14ac:dyDescent="0.2">
      <c r="B44" s="712"/>
      <c r="C44" s="712"/>
      <c r="D44" s="712"/>
      <c r="E44" s="712"/>
      <c r="F44" s="712"/>
      <c r="G44" s="712"/>
      <c r="H44" s="712"/>
      <c r="I44" s="712"/>
      <c r="J44" s="712"/>
      <c r="K44" s="712"/>
      <c r="L44" s="712"/>
      <c r="M44" s="712"/>
      <c r="N44" s="712"/>
      <c r="O44" s="404"/>
      <c r="P44" s="404"/>
      <c r="Q44" s="404"/>
    </row>
    <row r="45" spans="2:17" ht="8.1" customHeight="1" x14ac:dyDescent="0.2"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</row>
    <row r="46" spans="2:17" ht="14.25" x14ac:dyDescent="0.2">
      <c r="B46" s="713"/>
      <c r="C46" s="714"/>
      <c r="D46" s="714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406"/>
      <c r="P46" s="406"/>
      <c r="Q46" s="406"/>
    </row>
    <row r="47" spans="2:17" ht="19.5" customHeight="1" x14ac:dyDescent="0.2">
      <c r="B47" s="714"/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406"/>
      <c r="P47" s="406"/>
      <c r="Q47" s="406"/>
    </row>
    <row r="48" spans="2:17" ht="8.1" customHeight="1" x14ac:dyDescent="0.2">
      <c r="B48" s="405"/>
      <c r="C48" s="405"/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</row>
    <row r="49" spans="2:17" ht="14.25" x14ac:dyDescent="0.2">
      <c r="B49" s="403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</row>
    <row r="50" spans="2:17" ht="8.1" customHeight="1" x14ac:dyDescent="0.2"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</row>
    <row r="51" spans="2:17" ht="14.25" x14ac:dyDescent="0.2">
      <c r="B51" s="711"/>
      <c r="C51" s="712"/>
      <c r="D51" s="712"/>
      <c r="E51" s="712"/>
      <c r="F51" s="712"/>
      <c r="G51" s="712"/>
      <c r="H51" s="712"/>
      <c r="I51" s="712"/>
      <c r="J51" s="712"/>
      <c r="K51" s="712"/>
      <c r="L51" s="712"/>
      <c r="M51" s="712"/>
      <c r="N51" s="712"/>
      <c r="O51" s="404"/>
      <c r="P51" s="404"/>
      <c r="Q51" s="404"/>
    </row>
    <row r="52" spans="2:17" ht="14.25" x14ac:dyDescent="0.2">
      <c r="B52" s="712"/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404"/>
      <c r="P52" s="404"/>
      <c r="Q52" s="404"/>
    </row>
    <row r="53" spans="2:17" ht="8.1" customHeight="1" x14ac:dyDescent="0.2"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</row>
    <row r="54" spans="2:17" s="216" customFormat="1" ht="27.75" customHeight="1" x14ac:dyDescent="0.2">
      <c r="B54" s="709"/>
      <c r="C54" s="710"/>
      <c r="D54" s="710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403"/>
      <c r="P54" s="403"/>
      <c r="Q54" s="403"/>
    </row>
    <row r="55" spans="2:17" s="216" customFormat="1" ht="14.25" x14ac:dyDescent="0.2"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</row>
    <row r="56" spans="2:17" ht="8.1" customHeight="1" x14ac:dyDescent="0.2"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</row>
    <row r="57" spans="2:17" ht="14.25" x14ac:dyDescent="0.2">
      <c r="B57" s="403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</row>
    <row r="58" spans="2:17" x14ac:dyDescent="0.2"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</row>
  </sheetData>
  <sheetProtection selectLockedCells="1"/>
  <mergeCells count="25">
    <mergeCell ref="B7:B8"/>
    <mergeCell ref="H1:H2"/>
    <mergeCell ref="I1:I2"/>
    <mergeCell ref="J1:J2"/>
    <mergeCell ref="K1:K2"/>
    <mergeCell ref="C7:C8"/>
    <mergeCell ref="F7:F8"/>
    <mergeCell ref="I7:I8"/>
    <mergeCell ref="C6:E6"/>
    <mergeCell ref="F6:H6"/>
    <mergeCell ref="I6:K6"/>
    <mergeCell ref="L6:N6"/>
    <mergeCell ref="D7:E7"/>
    <mergeCell ref="G7:H7"/>
    <mergeCell ref="J7:K7"/>
    <mergeCell ref="M7:N7"/>
    <mergeCell ref="L7:L8"/>
    <mergeCell ref="B54:N54"/>
    <mergeCell ref="B21:N22"/>
    <mergeCell ref="B23:N23"/>
    <mergeCell ref="B32:N33"/>
    <mergeCell ref="B41:N44"/>
    <mergeCell ref="B46:N47"/>
    <mergeCell ref="B51:N52"/>
    <mergeCell ref="B30:N31"/>
  </mergeCells>
  <pageMargins left="0.70866141732283472" right="0.70866141732283472" top="0.78740157480314965" bottom="0.78740157480314965" header="0.31496062992125984" footer="0.31496062992125984"/>
  <pageSetup paperSize="9" scale="69" firstPageNumber="76" fitToHeight="9999" orientation="landscape" r:id="rId1"/>
  <headerFooter>
    <oddFooter>&amp;L&amp;"Arial,Kurzíva"Zastupitelstvo Olomouckého kraje 16-12-2011
6. - Rozpočet Olomouckého kraje 2012 - návrh rozpočtu 
Příloha č. 3b): Příspěvkové organizace zřizované Olomouckým krajem&amp;R&amp;"Arial,Kurzíva"Strana &amp;P (celkem 167)</oddFoot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AA17"/>
  <sheetViews>
    <sheetView showGridLines="0" zoomScaleNormal="100" workbookViewId="0">
      <selection activeCell="O32" sqref="O32"/>
    </sheetView>
  </sheetViews>
  <sheetFormatPr defaultRowHeight="12.75" x14ac:dyDescent="0.2"/>
  <cols>
    <col min="1" max="1" width="2.7109375" customWidth="1"/>
    <col min="2" max="2" width="14.7109375" customWidth="1"/>
    <col min="3" max="3" width="4.7109375" customWidth="1"/>
    <col min="4" max="4" width="10.7109375" hidden="1" customWidth="1"/>
    <col min="5" max="5" width="51.7109375" customWidth="1"/>
    <col min="6" max="6" width="12.7109375" style="1" customWidth="1"/>
    <col min="7" max="10" width="9.7109375" style="1" customWidth="1"/>
    <col min="11" max="11" width="12.7109375" style="1" customWidth="1"/>
    <col min="12" max="15" width="9.7109375" style="1" customWidth="1"/>
    <col min="16" max="16" width="12.7109375" style="1" customWidth="1"/>
    <col min="17" max="20" width="9.7109375" style="1" customWidth="1"/>
    <col min="21" max="21" width="12.7109375" style="1" hidden="1" customWidth="1"/>
    <col min="22" max="25" width="9.7109375" style="1" hidden="1" customWidth="1"/>
    <col min="26" max="27" width="9.140625" style="1"/>
  </cols>
  <sheetData>
    <row r="2" spans="2:25" ht="21.75" x14ac:dyDescent="0.3">
      <c r="B2" s="2" t="s">
        <v>188</v>
      </c>
      <c r="C2" s="3"/>
      <c r="D2" s="3"/>
      <c r="E2" s="3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 t="s">
        <v>558</v>
      </c>
      <c r="U2" s="5"/>
      <c r="V2" s="5"/>
      <c r="W2" s="6" t="s">
        <v>558</v>
      </c>
    </row>
    <row r="3" spans="2:25" ht="15.75" x14ac:dyDescent="0.25">
      <c r="B3" s="7" t="s">
        <v>2</v>
      </c>
      <c r="C3" s="7" t="s">
        <v>565</v>
      </c>
      <c r="D3" s="8"/>
      <c r="E3" s="9"/>
      <c r="F3" s="10"/>
      <c r="G3" s="10"/>
      <c r="H3" s="10"/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2:25" ht="15.75" x14ac:dyDescent="0.25">
      <c r="B4" s="8"/>
      <c r="C4" s="7" t="s">
        <v>4</v>
      </c>
      <c r="D4" s="8"/>
      <c r="E4" s="9"/>
      <c r="F4" s="10"/>
      <c r="G4" s="10"/>
      <c r="H4" s="10"/>
      <c r="I4" s="10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" ht="18" x14ac:dyDescent="0.25">
      <c r="B5" s="12"/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7" spans="2:25" ht="13.5" thickBot="1" x14ac:dyDescent="0.25">
      <c r="B7" s="318"/>
      <c r="C7" s="318"/>
      <c r="D7" s="318"/>
      <c r="E7" s="318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 t="s">
        <v>5</v>
      </c>
      <c r="U7" s="317"/>
      <c r="V7" s="317"/>
      <c r="W7" s="317"/>
      <c r="X7" s="317"/>
    </row>
    <row r="8" spans="2:25" x14ac:dyDescent="0.2">
      <c r="B8" s="17"/>
      <c r="C8" s="16"/>
      <c r="D8" s="17"/>
      <c r="E8" s="17"/>
      <c r="F8" s="695" t="s">
        <v>6</v>
      </c>
      <c r="G8" s="696"/>
      <c r="H8" s="696"/>
      <c r="I8" s="696"/>
      <c r="J8" s="697"/>
      <c r="K8" s="695" t="s">
        <v>81</v>
      </c>
      <c r="L8" s="696"/>
      <c r="M8" s="696"/>
      <c r="N8" s="696"/>
      <c r="O8" s="696"/>
      <c r="P8" s="695" t="s">
        <v>7</v>
      </c>
      <c r="Q8" s="696"/>
      <c r="R8" s="696"/>
      <c r="S8" s="696"/>
      <c r="T8" s="697"/>
      <c r="U8" s="695" t="s">
        <v>8</v>
      </c>
      <c r="V8" s="696"/>
      <c r="W8" s="696"/>
      <c r="X8" s="696"/>
      <c r="Y8" s="697"/>
    </row>
    <row r="9" spans="2:25" ht="18" customHeight="1" x14ac:dyDescent="0.2">
      <c r="B9" s="701" t="s">
        <v>9</v>
      </c>
      <c r="C9" s="702"/>
      <c r="D9" s="18" t="s">
        <v>10</v>
      </c>
      <c r="E9" s="19" t="s">
        <v>11</v>
      </c>
      <c r="F9" s="20"/>
      <c r="G9" s="21" t="s">
        <v>12</v>
      </c>
      <c r="H9" s="20"/>
      <c r="I9" s="20"/>
      <c r="J9" s="20"/>
      <c r="K9" s="22"/>
      <c r="L9" s="21" t="s">
        <v>12</v>
      </c>
      <c r="M9" s="20"/>
      <c r="N9" s="20"/>
      <c r="O9" s="20"/>
      <c r="P9" s="22"/>
      <c r="Q9" s="21" t="s">
        <v>12</v>
      </c>
      <c r="R9" s="98"/>
      <c r="S9" s="98"/>
      <c r="T9" s="23"/>
      <c r="U9" s="22"/>
      <c r="V9" s="21" t="s">
        <v>12</v>
      </c>
      <c r="W9" s="20"/>
      <c r="X9" s="20"/>
      <c r="Y9" s="23"/>
    </row>
    <row r="10" spans="2:25" ht="48" customHeight="1" x14ac:dyDescent="0.2">
      <c r="B10" s="25"/>
      <c r="C10" s="24"/>
      <c r="D10" s="25"/>
      <c r="E10" s="25"/>
      <c r="F10" s="26" t="s">
        <v>13</v>
      </c>
      <c r="G10" s="27" t="s">
        <v>14</v>
      </c>
      <c r="H10" s="27" t="s">
        <v>15</v>
      </c>
      <c r="I10" s="27" t="s">
        <v>16</v>
      </c>
      <c r="J10" s="27" t="s">
        <v>17</v>
      </c>
      <c r="K10" s="26" t="s">
        <v>13</v>
      </c>
      <c r="L10" s="27" t="s">
        <v>14</v>
      </c>
      <c r="M10" s="27" t="s">
        <v>15</v>
      </c>
      <c r="N10" s="27" t="s">
        <v>16</v>
      </c>
      <c r="O10" s="27" t="s">
        <v>17</v>
      </c>
      <c r="P10" s="26" t="s">
        <v>13</v>
      </c>
      <c r="Q10" s="27" t="s">
        <v>14</v>
      </c>
      <c r="R10" s="27" t="s">
        <v>15</v>
      </c>
      <c r="S10" s="27" t="s">
        <v>16</v>
      </c>
      <c r="T10" s="28" t="s">
        <v>17</v>
      </c>
      <c r="U10" s="26" t="s">
        <v>13</v>
      </c>
      <c r="V10" s="27" t="s">
        <v>14</v>
      </c>
      <c r="W10" s="27" t="s">
        <v>15</v>
      </c>
      <c r="X10" s="27" t="s">
        <v>16</v>
      </c>
      <c r="Y10" s="28" t="s">
        <v>17</v>
      </c>
    </row>
    <row r="11" spans="2:25" ht="13.5" thickBot="1" x14ac:dyDescent="0.25">
      <c r="B11" s="29" t="s">
        <v>18</v>
      </c>
      <c r="C11" s="31" t="s">
        <v>19</v>
      </c>
      <c r="D11" s="30"/>
      <c r="E11" s="30"/>
      <c r="F11" s="32"/>
      <c r="G11" s="33" t="s">
        <v>20</v>
      </c>
      <c r="H11" s="33" t="s">
        <v>21</v>
      </c>
      <c r="I11" s="33" t="s">
        <v>22</v>
      </c>
      <c r="J11" s="33" t="s">
        <v>23</v>
      </c>
      <c r="K11" s="32"/>
      <c r="L11" s="33" t="s">
        <v>20</v>
      </c>
      <c r="M11" s="33" t="s">
        <v>21</v>
      </c>
      <c r="N11" s="33" t="s">
        <v>22</v>
      </c>
      <c r="O11" s="33" t="s">
        <v>23</v>
      </c>
      <c r="P11" s="32"/>
      <c r="Q11" s="33" t="s">
        <v>20</v>
      </c>
      <c r="R11" s="33" t="s">
        <v>21</v>
      </c>
      <c r="S11" s="33" t="s">
        <v>22</v>
      </c>
      <c r="T11" s="34" t="s">
        <v>23</v>
      </c>
      <c r="U11" s="32"/>
      <c r="V11" s="33" t="s">
        <v>20</v>
      </c>
      <c r="W11" s="33" t="s">
        <v>21</v>
      </c>
      <c r="X11" s="33" t="s">
        <v>22</v>
      </c>
      <c r="Y11" s="34" t="s">
        <v>23</v>
      </c>
    </row>
    <row r="12" spans="2:25" ht="13.5" thickBot="1" x14ac:dyDescent="0.25">
      <c r="B12" s="36"/>
      <c r="C12" s="35"/>
      <c r="D12" s="36"/>
      <c r="E12" s="36"/>
      <c r="F12" s="37" t="s">
        <v>24</v>
      </c>
      <c r="G12" s="703" t="s">
        <v>24</v>
      </c>
      <c r="H12" s="704"/>
      <c r="I12" s="704"/>
      <c r="J12" s="705"/>
      <c r="K12" s="37" t="s">
        <v>24</v>
      </c>
      <c r="L12" s="703" t="s">
        <v>24</v>
      </c>
      <c r="M12" s="704"/>
      <c r="N12" s="704"/>
      <c r="O12" s="705"/>
      <c r="P12" s="37" t="s">
        <v>24</v>
      </c>
      <c r="Q12" s="703" t="s">
        <v>24</v>
      </c>
      <c r="R12" s="704"/>
      <c r="S12" s="704"/>
      <c r="T12" s="705"/>
      <c r="U12" s="37" t="s">
        <v>24</v>
      </c>
      <c r="V12" s="703" t="s">
        <v>24</v>
      </c>
      <c r="W12" s="704"/>
      <c r="X12" s="704"/>
      <c r="Y12" s="705"/>
    </row>
    <row r="13" spans="2:25" ht="26.25" thickBot="1" x14ac:dyDescent="0.25">
      <c r="B13" s="316" t="s">
        <v>563</v>
      </c>
      <c r="C13" s="315" t="s">
        <v>564</v>
      </c>
      <c r="D13" s="325"/>
      <c r="E13" s="327" t="s">
        <v>562</v>
      </c>
      <c r="F13" s="43">
        <f>G13+H13+I13+J13</f>
        <v>0</v>
      </c>
      <c r="G13" s="40">
        <v>0</v>
      </c>
      <c r="H13" s="40">
        <v>0</v>
      </c>
      <c r="I13" s="40">
        <v>0</v>
      </c>
      <c r="J13" s="40">
        <v>0</v>
      </c>
      <c r="K13" s="43">
        <f>L13+M13+N13+O13</f>
        <v>0</v>
      </c>
      <c r="L13" s="40">
        <v>0</v>
      </c>
      <c r="M13" s="40">
        <v>0</v>
      </c>
      <c r="N13" s="40">
        <v>0</v>
      </c>
      <c r="O13" s="40">
        <v>0</v>
      </c>
      <c r="P13" s="43">
        <f>+Q13+R13+S13+T13</f>
        <v>6000</v>
      </c>
      <c r="Q13" s="40">
        <v>3456</v>
      </c>
      <c r="R13" s="40">
        <v>2544</v>
      </c>
      <c r="S13" s="40">
        <v>0</v>
      </c>
      <c r="T13" s="44">
        <v>0</v>
      </c>
      <c r="U13" s="43">
        <v>15118</v>
      </c>
      <c r="V13" s="40">
        <v>10186</v>
      </c>
      <c r="W13" s="40">
        <v>4766</v>
      </c>
      <c r="X13" s="40">
        <v>0</v>
      </c>
      <c r="Y13" s="44">
        <v>166</v>
      </c>
    </row>
    <row r="14" spans="2:25" ht="26.25" thickBot="1" x14ac:dyDescent="0.25">
      <c r="B14" s="313" t="s">
        <v>563</v>
      </c>
      <c r="C14" s="312"/>
      <c r="D14" s="324"/>
      <c r="E14" s="326" t="s">
        <v>562</v>
      </c>
      <c r="F14" s="47">
        <f>G14+H14+I14+J14</f>
        <v>0</v>
      </c>
      <c r="G14" s="308">
        <f>G13</f>
        <v>0</v>
      </c>
      <c r="H14" s="308">
        <f>H13</f>
        <v>0</v>
      </c>
      <c r="I14" s="308">
        <f>I13</f>
        <v>0</v>
      </c>
      <c r="J14" s="308">
        <f>J13</f>
        <v>0</v>
      </c>
      <c r="K14" s="47">
        <f>L14+M14+N14+O14</f>
        <v>0</v>
      </c>
      <c r="L14" s="308">
        <f>L13</f>
        <v>0</v>
      </c>
      <c r="M14" s="308">
        <f>M13</f>
        <v>0</v>
      </c>
      <c r="N14" s="308">
        <f>N13</f>
        <v>0</v>
      </c>
      <c r="O14" s="308">
        <f>O13</f>
        <v>0</v>
      </c>
      <c r="P14" s="47">
        <f>+Q14+R14+S14+T14</f>
        <v>6000</v>
      </c>
      <c r="Q14" s="308">
        <f>Q13</f>
        <v>3456</v>
      </c>
      <c r="R14" s="308">
        <f>R13</f>
        <v>2544</v>
      </c>
      <c r="S14" s="308">
        <f>S13</f>
        <v>0</v>
      </c>
      <c r="T14" s="307">
        <f>T13</f>
        <v>0</v>
      </c>
      <c r="U14" s="309">
        <v>15118</v>
      </c>
      <c r="V14" s="308">
        <v>10186</v>
      </c>
      <c r="W14" s="308">
        <v>4766</v>
      </c>
      <c r="X14" s="308">
        <v>0</v>
      </c>
      <c r="Y14" s="307">
        <v>166</v>
      </c>
    </row>
    <row r="15" spans="2:25" ht="15" thickBot="1" x14ac:dyDescent="0.25">
      <c r="B15" s="316" t="s">
        <v>560</v>
      </c>
      <c r="C15" s="315" t="s">
        <v>561</v>
      </c>
      <c r="D15" s="325"/>
      <c r="E15" s="51" t="s">
        <v>559</v>
      </c>
      <c r="F15" s="43">
        <f>G15+H15+I15+J15</f>
        <v>490553</v>
      </c>
      <c r="G15" s="40">
        <v>379553</v>
      </c>
      <c r="H15" s="40">
        <v>0</v>
      </c>
      <c r="I15" s="40">
        <v>0</v>
      </c>
      <c r="J15" s="40">
        <v>111000</v>
      </c>
      <c r="K15" s="43">
        <f>L15+M15+N15+O15</f>
        <v>490686.66</v>
      </c>
      <c r="L15" s="40">
        <f>37968666/100</f>
        <v>379686.66</v>
      </c>
      <c r="M15" s="40">
        <v>0</v>
      </c>
      <c r="N15" s="40">
        <v>0</v>
      </c>
      <c r="O15" s="40">
        <v>111000</v>
      </c>
      <c r="P15" s="43">
        <f>+Q15+R15+S15+T15</f>
        <v>517553</v>
      </c>
      <c r="Q15" s="40">
        <f>394553-5000</f>
        <v>389553</v>
      </c>
      <c r="R15" s="40">
        <v>0</v>
      </c>
      <c r="S15" s="40">
        <v>0</v>
      </c>
      <c r="T15" s="44">
        <v>128000</v>
      </c>
      <c r="U15" s="43">
        <v>32000</v>
      </c>
      <c r="V15" s="40">
        <v>15000</v>
      </c>
      <c r="W15" s="40">
        <v>0</v>
      </c>
      <c r="X15" s="40">
        <v>0</v>
      </c>
      <c r="Y15" s="44">
        <v>17000</v>
      </c>
    </row>
    <row r="16" spans="2:25" ht="15.75" thickBot="1" x14ac:dyDescent="0.25">
      <c r="B16" s="313" t="s">
        <v>560</v>
      </c>
      <c r="C16" s="312"/>
      <c r="D16" s="324"/>
      <c r="E16" s="321" t="s">
        <v>559</v>
      </c>
      <c r="F16" s="47">
        <f>G16+H16+I16+J16</f>
        <v>490553</v>
      </c>
      <c r="G16" s="308">
        <f>G15</f>
        <v>379553</v>
      </c>
      <c r="H16" s="308">
        <f>H15</f>
        <v>0</v>
      </c>
      <c r="I16" s="308">
        <f>I15</f>
        <v>0</v>
      </c>
      <c r="J16" s="308">
        <f>J15</f>
        <v>111000</v>
      </c>
      <c r="K16" s="47">
        <f>L16+M16+N16+O16</f>
        <v>490686.66</v>
      </c>
      <c r="L16" s="308">
        <f>L15</f>
        <v>379686.66</v>
      </c>
      <c r="M16" s="308">
        <f>M15</f>
        <v>0</v>
      </c>
      <c r="N16" s="308">
        <f>N15</f>
        <v>0</v>
      </c>
      <c r="O16" s="308">
        <f>O15</f>
        <v>111000</v>
      </c>
      <c r="P16" s="47">
        <f>+Q16+R16+S16+T16</f>
        <v>517553</v>
      </c>
      <c r="Q16" s="308">
        <f>Q15</f>
        <v>389553</v>
      </c>
      <c r="R16" s="308">
        <f>R15</f>
        <v>0</v>
      </c>
      <c r="S16" s="308">
        <f>S15</f>
        <v>0</v>
      </c>
      <c r="T16" s="307">
        <f>T15</f>
        <v>128000</v>
      </c>
      <c r="U16" s="309">
        <v>32000</v>
      </c>
      <c r="V16" s="308">
        <v>15000</v>
      </c>
      <c r="W16" s="308">
        <v>0</v>
      </c>
      <c r="X16" s="308">
        <v>0</v>
      </c>
      <c r="Y16" s="307">
        <v>17000</v>
      </c>
    </row>
    <row r="17" spans="2:25" ht="15.75" thickBot="1" x14ac:dyDescent="0.25">
      <c r="B17" s="693" t="s">
        <v>45</v>
      </c>
      <c r="C17" s="694"/>
      <c r="D17" s="45"/>
      <c r="E17" s="46"/>
      <c r="F17" s="47">
        <f t="shared" ref="F17:T17" si="0">F14+F16</f>
        <v>490553</v>
      </c>
      <c r="G17" s="53">
        <f t="shared" si="0"/>
        <v>379553</v>
      </c>
      <c r="H17" s="53">
        <f t="shared" si="0"/>
        <v>0</v>
      </c>
      <c r="I17" s="53">
        <f t="shared" si="0"/>
        <v>0</v>
      </c>
      <c r="J17" s="52">
        <f t="shared" si="0"/>
        <v>111000</v>
      </c>
      <c r="K17" s="47">
        <f t="shared" si="0"/>
        <v>490686.66</v>
      </c>
      <c r="L17" s="53">
        <f t="shared" si="0"/>
        <v>379686.66</v>
      </c>
      <c r="M17" s="53">
        <f t="shared" si="0"/>
        <v>0</v>
      </c>
      <c r="N17" s="53">
        <f t="shared" si="0"/>
        <v>0</v>
      </c>
      <c r="O17" s="52">
        <f t="shared" si="0"/>
        <v>111000</v>
      </c>
      <c r="P17" s="47">
        <f t="shared" si="0"/>
        <v>523553</v>
      </c>
      <c r="Q17" s="53">
        <f t="shared" si="0"/>
        <v>393009</v>
      </c>
      <c r="R17" s="53">
        <f t="shared" si="0"/>
        <v>2544</v>
      </c>
      <c r="S17" s="53">
        <f t="shared" si="0"/>
        <v>0</v>
      </c>
      <c r="T17" s="54">
        <f t="shared" si="0"/>
        <v>128000</v>
      </c>
      <c r="U17" s="47">
        <v>47118</v>
      </c>
      <c r="V17" s="93">
        <v>25186</v>
      </c>
      <c r="W17" s="93">
        <v>4766</v>
      </c>
      <c r="X17" s="93">
        <v>0</v>
      </c>
      <c r="Y17" s="92">
        <v>17166</v>
      </c>
    </row>
  </sheetData>
  <sheetProtection selectLockedCells="1"/>
  <mergeCells count="10">
    <mergeCell ref="B17:C17"/>
    <mergeCell ref="F8:J8"/>
    <mergeCell ref="K8:O8"/>
    <mergeCell ref="P8:T8"/>
    <mergeCell ref="U8:Y8"/>
    <mergeCell ref="B9:C9"/>
    <mergeCell ref="G12:J12"/>
    <mergeCell ref="L12:O12"/>
    <mergeCell ref="Q12:T12"/>
    <mergeCell ref="V12:Y12"/>
  </mergeCells>
  <pageMargins left="0.70866141732283472" right="0.70866141732283472" top="0.78740157480314965" bottom="0.78740157480314965" header="0.31496062992125984" footer="0.31496062992125984"/>
  <pageSetup paperSize="9" scale="58" firstPageNumber="76" fitToHeight="9999" orientation="landscape" r:id="rId1"/>
  <headerFooter>
    <oddFooter>&amp;L&amp;"Arial,Kurzíva"&amp;12Zastupitelstvo Olomouckého kraje 16-12-2011
6. - Rozpočet Olomouckého kraje 2012 - návrh rozpočtu 
Příloha č. 3b): Příspěvkové organizace zřizované Olomouckým krajem&amp;R&amp;"Arial,Kurzíva"&amp;12Strana &amp;P (celkem 167)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Sumář celkem</vt:lpstr>
      <vt:lpstr>celkem ORJ - 10</vt:lpstr>
      <vt:lpstr>PO - okres Olomouc</vt:lpstr>
      <vt:lpstr>PO - okres Prostějov</vt:lpstr>
      <vt:lpstr>PO - okres Jeseník</vt:lpstr>
      <vt:lpstr>PO - okres Šumperk</vt:lpstr>
      <vt:lpstr>PO - okres Přerov</vt:lpstr>
      <vt:lpstr>celkem ORJ - 12</vt:lpstr>
      <vt:lpstr>PO - doprava</vt:lpstr>
      <vt:lpstr>Celkem ORJ 13</vt:lpstr>
      <vt:lpstr>PO - kultura</vt:lpstr>
      <vt:lpstr>Celkem ORJ - 11</vt:lpstr>
      <vt:lpstr>PO - sociálníci</vt:lpstr>
      <vt:lpstr>Celkem ORJ - 14</vt:lpstr>
      <vt:lpstr>PO - zdravotnictví</vt:lpstr>
      <vt:lpstr>'PO - okres Jeseník'!Názvy_tisku</vt:lpstr>
      <vt:lpstr>'PO - okres Olomouc'!Názvy_tisku</vt:lpstr>
      <vt:lpstr>'PO - okres Prostějov'!Názvy_tisku</vt:lpstr>
      <vt:lpstr>'PO - okres Přerov'!Názvy_tisku</vt:lpstr>
      <vt:lpstr>'PO - okres Šumperk'!Názvy_tisku</vt:lpstr>
      <vt:lpstr>'celkem ORJ - 12'!Oblast_tisku</vt:lpstr>
      <vt:lpstr>'Celkem ORJ 13'!Oblast_tisku</vt:lpstr>
    </vt:vector>
  </TitlesOfParts>
  <Company>GORDIC spol. s r. 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Dostálová Anna</cp:lastModifiedBy>
  <cp:lastPrinted>2011-11-30T08:47:22Z</cp:lastPrinted>
  <dcterms:created xsi:type="dcterms:W3CDTF">2011-05-20T06:41:55Z</dcterms:created>
  <dcterms:modified xsi:type="dcterms:W3CDTF">2011-11-30T08:51:13Z</dcterms:modified>
</cp:coreProperties>
</file>