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6360" windowHeight="11880" tabRatio="876" activeTab="8"/>
  </bookViews>
  <sheets>
    <sheet name="Sociál." sheetId="38" r:id="rId1"/>
    <sheet name="1. DD Javorník" sheetId="4" r:id="rId2"/>
    <sheet name="2. DD Kobylá" sheetId="5" r:id="rId3"/>
    <sheet name="3. ÚSP Jeseník" sheetId="6" r:id="rId4"/>
    <sheet name="4. SPS Jeseník" sheetId="7" r:id="rId5"/>
    <sheet name="5. DD Červenka" sheetId="8" r:id="rId6"/>
    <sheet name="6. Dům seniorů Náměšť" sheetId="9" r:id="rId7"/>
    <sheet name="7. DD Hrubá Voda" sheetId="10" r:id="rId8"/>
    <sheet name="8. DD Pohoda" sheetId="11" r:id="rId9"/>
    <sheet name="9. Soc. služby Olomouc" sheetId="12" r:id="rId10"/>
    <sheet name="10. Vincentinum" sheetId="13" r:id="rId11"/>
    <sheet name="11. Klíč " sheetId="14" r:id="rId12"/>
    <sheet name="12. Nové Zámky" sheetId="15" r:id="rId13"/>
    <sheet name="13. Poradenské centrum Ol." sheetId="16" r:id="rId14"/>
    <sheet name="14. Středisko soc. prevence" sheetId="17" r:id="rId15"/>
    <sheet name="15. DD Šumperk" sheetId="18" r:id="rId16"/>
    <sheet name="16. DD Libina" sheetId="19" r:id="rId17"/>
    <sheet name="17. DD Štíty" sheetId="20" r:id="rId18"/>
    <sheet name="18. Soc. služby Šumperk" sheetId="21" r:id="rId19"/>
    <sheet name="19. Penzion Loštice" sheetId="22" r:id="rId20"/>
    <sheet name="20. Domov Paprsek Olšany" sheetId="23" r:id="rId21"/>
    <sheet name="21. Duha Vikýřovice" sheetId="24" r:id="rId22"/>
    <sheet name="22. DD Prostějov" sheetId="25" r:id="rId23"/>
    <sheet name="23.DD Jesenec" sheetId="26" r:id="rId24"/>
    <sheet name="24. Domov &quot;Na Zámku&quot;" sheetId="27" r:id="rId25"/>
    <sheet name="25. Sociál. služby Prostějov" sheetId="28" r:id="rId26"/>
    <sheet name="26. Centrum soc. služeb" sheetId="29" r:id="rId27"/>
    <sheet name="27. DD Radkova Lhota" sheetId="30" r:id="rId28"/>
    <sheet name="28. Domov Alfreda Pavlov." sheetId="31" r:id="rId29"/>
    <sheet name="29. Domov Tovačov" sheetId="32" r:id="rId30"/>
    <sheet name="30. Domov Větrný mlýn" sheetId="33" r:id="rId31"/>
    <sheet name="31. Centrum Dominika Kokory" sheetId="34" r:id="rId32"/>
    <sheet name="32. Domov Adam Dřevohost." sheetId="35" r:id="rId33"/>
    <sheet name="33. Domov Na zámečku Rokytnice" sheetId="36" r:id="rId34"/>
    <sheet name="CELKEM" sheetId="37" state="hidden" r:id="rId35"/>
  </sheets>
  <definedNames>
    <definedName name="_xlnm.Print_Titles" localSheetId="0">Sociál.!$5:$9</definedName>
    <definedName name="_xlnm.Print_Area" localSheetId="1">'1. DD Javorník'!$A$1:$I$55</definedName>
    <definedName name="_xlnm.Print_Area" localSheetId="10">'10. Vincentinum'!$A$1:$I$55</definedName>
    <definedName name="_xlnm.Print_Area" localSheetId="11">'11. Klíč '!$A$1:$I$55</definedName>
    <definedName name="_xlnm.Print_Area" localSheetId="12">'12. Nové Zámky'!$A$1:$I$55</definedName>
    <definedName name="_xlnm.Print_Area" localSheetId="13">'13. Poradenské centrum Ol.'!$A$1:$I$55</definedName>
    <definedName name="_xlnm.Print_Area" localSheetId="14">'14. Středisko soc. prevence'!$A$1:$I$55</definedName>
    <definedName name="_xlnm.Print_Area" localSheetId="15">'15. DD Šumperk'!$A$1:$I$55</definedName>
    <definedName name="_xlnm.Print_Area" localSheetId="16">'16. DD Libina'!$A$1:$I$55</definedName>
    <definedName name="_xlnm.Print_Area" localSheetId="17">'17. DD Štíty'!$A$1:$I$55</definedName>
    <definedName name="_xlnm.Print_Area" localSheetId="18">'18. Soc. služby Šumperk'!$A$1:$I$55</definedName>
    <definedName name="_xlnm.Print_Area" localSheetId="19">'19. Penzion Loštice'!$A$1:$I$55</definedName>
    <definedName name="_xlnm.Print_Area" localSheetId="2">'2. DD Kobylá'!$A$1:$I$55</definedName>
    <definedName name="_xlnm.Print_Area" localSheetId="20">'20. Domov Paprsek Olšany'!$A$1:$I$55</definedName>
    <definedName name="_xlnm.Print_Area" localSheetId="21">'21. Duha Vikýřovice'!$A$1:$I$55</definedName>
    <definedName name="_xlnm.Print_Area" localSheetId="22">'22. DD Prostějov'!$A$1:$I$55</definedName>
    <definedName name="_xlnm.Print_Area" localSheetId="23">'23.DD Jesenec'!$A$1:$I$55</definedName>
    <definedName name="_xlnm.Print_Area" localSheetId="24">'24. Domov "Na Zámku"'!$A$1:$I$55</definedName>
    <definedName name="_xlnm.Print_Area" localSheetId="25">'25. Sociál. služby Prostějov'!$A$1:$I$55</definedName>
    <definedName name="_xlnm.Print_Area" localSheetId="26">'26. Centrum soc. služeb'!$A$1:$I$55</definedName>
    <definedName name="_xlnm.Print_Area" localSheetId="27">'27. DD Radkova Lhota'!$A$1:$I$55</definedName>
    <definedName name="_xlnm.Print_Area" localSheetId="28">'28. Domov Alfreda Pavlov.'!$A$1:$I$55</definedName>
    <definedName name="_xlnm.Print_Area" localSheetId="29">'29. Domov Tovačov'!$A$1:$I$55</definedName>
    <definedName name="_xlnm.Print_Area" localSheetId="3">'3. ÚSP Jeseník'!$A$1:$I$55</definedName>
    <definedName name="_xlnm.Print_Area" localSheetId="30">'30. Domov Větrný mlýn'!$A$1:$I$55</definedName>
    <definedName name="_xlnm.Print_Area" localSheetId="31">'31. Centrum Dominika Kokory'!$A$1:$I$55</definedName>
    <definedName name="_xlnm.Print_Area" localSheetId="32">'32. Domov Adam Dřevohost.'!$A$1:$I$55</definedName>
    <definedName name="_xlnm.Print_Area" localSheetId="33">'33. Domov Na zámečku Rokytnice'!$A$1:$I$55</definedName>
    <definedName name="_xlnm.Print_Area" localSheetId="4">'4. SPS Jeseník'!$A$1:$I$55</definedName>
    <definedName name="_xlnm.Print_Area" localSheetId="5">'5. DD Červenka'!$A$1:$I$55</definedName>
    <definedName name="_xlnm.Print_Area" localSheetId="6">'6. Dům seniorů Náměšť'!$A$1:$I$55</definedName>
    <definedName name="_xlnm.Print_Area" localSheetId="7">'7. DD Hrubá Voda'!$A$1:$I$55</definedName>
    <definedName name="_xlnm.Print_Area" localSheetId="8">'8. DD Pohoda'!$A$1:$I$55</definedName>
    <definedName name="_xlnm.Print_Area" localSheetId="9">'9. Soc. služby Olomouc'!$A$1:$I$55</definedName>
    <definedName name="_xlnm.Print_Area" localSheetId="34">CELKEM!$A$1:$I$55</definedName>
    <definedName name="_xlnm.Print_Area" localSheetId="0">Sociál.!$A$1:$R$92</definedName>
  </definedNames>
  <calcPr calcId="145621"/>
</workbook>
</file>

<file path=xl/calcChain.xml><?xml version="1.0" encoding="utf-8"?>
<calcChain xmlns="http://schemas.openxmlformats.org/spreadsheetml/2006/main">
  <c r="R74" i="38" l="1"/>
  <c r="R72" i="38"/>
  <c r="R70" i="38"/>
  <c r="R68" i="38"/>
  <c r="R66" i="38"/>
  <c r="R64" i="38"/>
  <c r="R62" i="38"/>
  <c r="R60" i="38"/>
  <c r="R58" i="38"/>
  <c r="R56" i="38"/>
  <c r="R54" i="38"/>
  <c r="R52" i="38"/>
  <c r="R50" i="38"/>
  <c r="R48" i="38"/>
  <c r="R46" i="38"/>
  <c r="R44" i="38"/>
  <c r="R42" i="38"/>
  <c r="R40" i="38"/>
  <c r="R38" i="38"/>
  <c r="R36" i="38"/>
  <c r="R34" i="38"/>
  <c r="R32" i="38"/>
  <c r="R30" i="38"/>
  <c r="R28" i="38"/>
  <c r="R26" i="38"/>
  <c r="R24" i="38"/>
  <c r="R22" i="38"/>
  <c r="R20" i="38"/>
  <c r="R18" i="38"/>
  <c r="U18" i="38" s="1"/>
  <c r="R16" i="38"/>
  <c r="R14" i="38"/>
  <c r="R12" i="38"/>
  <c r="R10" i="38"/>
  <c r="U74" i="38"/>
  <c r="U72" i="38"/>
  <c r="U70" i="38"/>
  <c r="U68" i="38"/>
  <c r="U66" i="38"/>
  <c r="U64" i="38"/>
  <c r="U62" i="38"/>
  <c r="U60" i="38"/>
  <c r="U58" i="38"/>
  <c r="U56" i="38"/>
  <c r="U54" i="38"/>
  <c r="U52" i="38"/>
  <c r="U50" i="38"/>
  <c r="U48" i="38"/>
  <c r="U46" i="38"/>
  <c r="U44" i="38"/>
  <c r="U42" i="38"/>
  <c r="U40" i="38"/>
  <c r="U38" i="38"/>
  <c r="U36" i="38"/>
  <c r="U34" i="38"/>
  <c r="U32" i="38"/>
  <c r="U30" i="38"/>
  <c r="U28" i="38"/>
  <c r="U26" i="38"/>
  <c r="U24" i="38"/>
  <c r="U22" i="38"/>
  <c r="U20" i="38"/>
  <c r="U14" i="38"/>
  <c r="U16" i="38"/>
  <c r="U12" i="38"/>
  <c r="U10" i="38"/>
  <c r="I22" i="37"/>
  <c r="H22" i="37"/>
  <c r="G28" i="37"/>
  <c r="P74" i="38"/>
  <c r="O74" i="38"/>
  <c r="P72" i="38"/>
  <c r="O72" i="38"/>
  <c r="O70" i="38"/>
  <c r="O68" i="38"/>
  <c r="P66" i="38"/>
  <c r="O66" i="38"/>
  <c r="O64" i="38"/>
  <c r="P62" i="38"/>
  <c r="O62" i="38"/>
  <c r="P60" i="38"/>
  <c r="O60" i="38"/>
  <c r="O58" i="38"/>
  <c r="P56" i="38"/>
  <c r="O56" i="38"/>
  <c r="P54" i="38"/>
  <c r="O54" i="38"/>
  <c r="Q52" i="38"/>
  <c r="P52" i="38"/>
  <c r="O52" i="38"/>
  <c r="O50" i="38"/>
  <c r="P48" i="38"/>
  <c r="O48" i="38"/>
  <c r="P46" i="38"/>
  <c r="O46" i="38"/>
  <c r="P44" i="38"/>
  <c r="O44" i="38"/>
  <c r="O42" i="38"/>
  <c r="P40" i="38"/>
  <c r="O40" i="38"/>
  <c r="O38" i="38"/>
  <c r="P36" i="38"/>
  <c r="O36" i="38"/>
  <c r="P34" i="38"/>
  <c r="O34" i="38"/>
  <c r="P32" i="38"/>
  <c r="O32" i="38"/>
  <c r="O30" i="38"/>
  <c r="O28" i="38"/>
  <c r="P26" i="38"/>
  <c r="O26" i="38"/>
  <c r="P24" i="38"/>
  <c r="P25" i="38" s="1"/>
  <c r="O24" i="38"/>
  <c r="P22" i="38"/>
  <c r="O22" i="38"/>
  <c r="O20" i="38"/>
  <c r="P18" i="38"/>
  <c r="O18" i="38"/>
  <c r="P16" i="38"/>
  <c r="O16" i="38"/>
  <c r="P14" i="38"/>
  <c r="O14" i="38"/>
  <c r="P12" i="38"/>
  <c r="O12" i="38"/>
  <c r="P10" i="38"/>
  <c r="O10" i="38"/>
  <c r="O25" i="38"/>
  <c r="P55" i="38"/>
  <c r="O55" i="38"/>
  <c r="R55" i="38" s="1"/>
  <c r="P53" i="38"/>
  <c r="O53" i="38"/>
  <c r="R53" i="38" s="1"/>
  <c r="P41" i="38"/>
  <c r="O41" i="38"/>
  <c r="U80" i="38"/>
  <c r="O80" i="38"/>
  <c r="Q80" i="38"/>
  <c r="O29" i="38"/>
  <c r="R98" i="38"/>
  <c r="R96" i="38"/>
  <c r="R97" i="38"/>
  <c r="R99" i="38"/>
  <c r="R100" i="38"/>
  <c r="R101" i="38"/>
  <c r="Q96" i="38"/>
  <c r="Q97" i="38"/>
  <c r="Q98" i="38"/>
  <c r="Q99" i="38"/>
  <c r="Q100" i="38"/>
  <c r="Q101" i="38"/>
  <c r="P97" i="38"/>
  <c r="P100" i="38"/>
  <c r="P101" i="38"/>
  <c r="H102" i="38"/>
  <c r="K100" i="38"/>
  <c r="K99" i="38"/>
  <c r="C99" i="38"/>
  <c r="K98" i="38"/>
  <c r="C98" i="38"/>
  <c r="K97" i="38"/>
  <c r="K96" i="38"/>
  <c r="C96" i="38"/>
  <c r="C97" i="38"/>
  <c r="C100" i="38"/>
  <c r="K80" i="38"/>
  <c r="J80" i="38"/>
  <c r="P33" i="38"/>
  <c r="O33" i="38"/>
  <c r="R33" i="38" s="1"/>
  <c r="P37" i="38"/>
  <c r="O37" i="38"/>
  <c r="R37" i="38" s="1"/>
  <c r="O17" i="38"/>
  <c r="O11" i="38"/>
  <c r="P11" i="38"/>
  <c r="P45" i="38"/>
  <c r="O45" i="38"/>
  <c r="H82" i="38"/>
  <c r="K82" i="38"/>
  <c r="K85" i="38" s="1"/>
  <c r="J82" i="38"/>
  <c r="J85" i="38" s="1"/>
  <c r="I82" i="38"/>
  <c r="G82" i="38"/>
  <c r="O27" i="38"/>
  <c r="L82" i="38"/>
  <c r="P17" i="38"/>
  <c r="R17" i="38" s="1"/>
  <c r="P13" i="38"/>
  <c r="O13" i="38"/>
  <c r="R13" i="38"/>
  <c r="P15" i="38"/>
  <c r="O15" i="38"/>
  <c r="R15" i="38" s="1"/>
  <c r="O51" i="38"/>
  <c r="P49" i="38"/>
  <c r="O49" i="38"/>
  <c r="P47" i="38"/>
  <c r="O47" i="38"/>
  <c r="R47" i="38"/>
  <c r="O43" i="38"/>
  <c r="O39" i="38"/>
  <c r="P35" i="38"/>
  <c r="O35" i="38"/>
  <c r="R35" i="38" s="1"/>
  <c r="P27" i="38"/>
  <c r="R27" i="38" s="1"/>
  <c r="P23" i="38"/>
  <c r="O23" i="38"/>
  <c r="R23" i="38"/>
  <c r="O21" i="38"/>
  <c r="P75" i="38"/>
  <c r="O75" i="38"/>
  <c r="R75" i="38"/>
  <c r="P73" i="38"/>
  <c r="O73" i="38"/>
  <c r="R73" i="38" s="1"/>
  <c r="O71" i="38"/>
  <c r="O69" i="38"/>
  <c r="P67" i="38"/>
  <c r="O67" i="38"/>
  <c r="R67" i="38" s="1"/>
  <c r="O65" i="38"/>
  <c r="P63" i="38"/>
  <c r="O63" i="38"/>
  <c r="O59" i="38"/>
  <c r="P61" i="38"/>
  <c r="O61" i="38"/>
  <c r="R61" i="38" s="1"/>
  <c r="P57" i="38"/>
  <c r="O57" i="38"/>
  <c r="O31" i="38"/>
  <c r="M32" i="37"/>
  <c r="M34" i="37" s="1"/>
  <c r="I28" i="37"/>
  <c r="L35" i="25"/>
  <c r="E53" i="10"/>
  <c r="H50" i="10"/>
  <c r="H52" i="10"/>
  <c r="H51" i="10"/>
  <c r="G40" i="34"/>
  <c r="G40" i="33"/>
  <c r="G38" i="37"/>
  <c r="F38" i="37"/>
  <c r="F51" i="32"/>
  <c r="E51" i="32"/>
  <c r="K37" i="32"/>
  <c r="R35" i="8"/>
  <c r="R38" i="8"/>
  <c r="R37" i="8"/>
  <c r="R40" i="8"/>
  <c r="R36" i="8"/>
  <c r="R39" i="8"/>
  <c r="H52" i="36"/>
  <c r="H49" i="36"/>
  <c r="G53" i="36"/>
  <c r="F53" i="36"/>
  <c r="E53" i="36"/>
  <c r="K37" i="34"/>
  <c r="G30" i="34"/>
  <c r="P70" i="38" s="1"/>
  <c r="G30" i="33"/>
  <c r="P68" i="38" s="1"/>
  <c r="P69" i="38" s="1"/>
  <c r="R69" i="38" s="1"/>
  <c r="G30" i="31"/>
  <c r="P64" i="38" s="1"/>
  <c r="P65" i="38" s="1"/>
  <c r="R65" i="38" s="1"/>
  <c r="G30" i="24"/>
  <c r="P50" i="38" s="1"/>
  <c r="P51" i="38" s="1"/>
  <c r="R51" i="38" s="1"/>
  <c r="G30" i="20"/>
  <c r="P42" i="38" s="1"/>
  <c r="P43" i="38" s="1"/>
  <c r="R43" i="38" s="1"/>
  <c r="G30" i="18"/>
  <c r="P38" i="38" s="1"/>
  <c r="P39" i="38" s="1"/>
  <c r="R39" i="38" s="1"/>
  <c r="G30" i="14"/>
  <c r="P30" i="38" s="1"/>
  <c r="G30" i="13"/>
  <c r="P28" i="38" s="1"/>
  <c r="P29" i="38" s="1"/>
  <c r="R29" i="38" s="1"/>
  <c r="G30" i="9"/>
  <c r="P20" i="38" s="1"/>
  <c r="P21" i="38" s="1"/>
  <c r="R21" i="38" s="1"/>
  <c r="G30" i="28"/>
  <c r="P58" i="38" s="1"/>
  <c r="H51" i="23"/>
  <c r="H18" i="11"/>
  <c r="H16" i="11"/>
  <c r="E53" i="8"/>
  <c r="H50" i="11"/>
  <c r="H51" i="32"/>
  <c r="F53" i="11"/>
  <c r="F53" i="32"/>
  <c r="I52" i="37"/>
  <c r="G52" i="37"/>
  <c r="F52" i="37"/>
  <c r="I51" i="37"/>
  <c r="G51" i="37"/>
  <c r="F51" i="37"/>
  <c r="I50" i="37"/>
  <c r="G50" i="37"/>
  <c r="F50" i="37"/>
  <c r="I49" i="37"/>
  <c r="G49" i="37"/>
  <c r="F49" i="37"/>
  <c r="E53" i="11"/>
  <c r="E53" i="32"/>
  <c r="E52" i="37"/>
  <c r="E51" i="37"/>
  <c r="E50" i="37"/>
  <c r="E49" i="37"/>
  <c r="G41" i="37"/>
  <c r="F41" i="37"/>
  <c r="G40" i="37"/>
  <c r="F40" i="37"/>
  <c r="G39" i="37"/>
  <c r="F39" i="37"/>
  <c r="G37" i="37"/>
  <c r="F37" i="37"/>
  <c r="G31" i="37"/>
  <c r="G30" i="37"/>
  <c r="G29" i="37"/>
  <c r="H24" i="11"/>
  <c r="H24" i="23"/>
  <c r="G16" i="11"/>
  <c r="G24" i="38" s="1"/>
  <c r="G18" i="11"/>
  <c r="H24" i="38" s="1"/>
  <c r="G16" i="23"/>
  <c r="G48" i="38" s="1"/>
  <c r="I18" i="37"/>
  <c r="H18" i="37"/>
  <c r="F18" i="37"/>
  <c r="E18" i="37"/>
  <c r="I16" i="37"/>
  <c r="H16" i="37"/>
  <c r="F16" i="37"/>
  <c r="E16" i="37"/>
  <c r="I37" i="37"/>
  <c r="I38" i="37"/>
  <c r="I39" i="37"/>
  <c r="I40" i="37"/>
  <c r="I41" i="37"/>
  <c r="I39" i="36"/>
  <c r="H50" i="36"/>
  <c r="I41" i="36"/>
  <c r="I40" i="36"/>
  <c r="I37" i="36"/>
  <c r="G22" i="36"/>
  <c r="G16" i="36"/>
  <c r="G74" i="38" s="1"/>
  <c r="I38" i="36"/>
  <c r="I53" i="36"/>
  <c r="I24" i="36"/>
  <c r="H24" i="36"/>
  <c r="G18" i="36"/>
  <c r="H74" i="38" s="1"/>
  <c r="I74" i="38" s="1"/>
  <c r="L74" i="38" s="1"/>
  <c r="H51" i="36"/>
  <c r="G18" i="35"/>
  <c r="H72" i="38" s="1"/>
  <c r="G16" i="35"/>
  <c r="G72" i="38" s="1"/>
  <c r="G22" i="35"/>
  <c r="E53" i="35"/>
  <c r="H49" i="35"/>
  <c r="H52" i="35"/>
  <c r="H51" i="35"/>
  <c r="H50" i="35"/>
  <c r="I53" i="35"/>
  <c r="G53" i="35"/>
  <c r="F53" i="35"/>
  <c r="I24" i="35"/>
  <c r="H24" i="35"/>
  <c r="I41" i="35"/>
  <c r="I40" i="35"/>
  <c r="I39" i="35"/>
  <c r="I38" i="35"/>
  <c r="I37" i="35"/>
  <c r="G18" i="34"/>
  <c r="H70" i="38" s="1"/>
  <c r="G16" i="34"/>
  <c r="G70" i="38" s="1"/>
  <c r="G22" i="34"/>
  <c r="E53" i="34"/>
  <c r="H49" i="34"/>
  <c r="H52" i="34"/>
  <c r="H51" i="34"/>
  <c r="H50" i="34"/>
  <c r="H53" i="34" s="1"/>
  <c r="I53" i="34"/>
  <c r="G53" i="34"/>
  <c r="F53" i="34"/>
  <c r="I24" i="34"/>
  <c r="H24" i="34"/>
  <c r="I41" i="34"/>
  <c r="I40" i="34"/>
  <c r="I39" i="34"/>
  <c r="I38" i="34"/>
  <c r="I37" i="34"/>
  <c r="G18" i="33"/>
  <c r="H68" i="38" s="1"/>
  <c r="G16" i="33"/>
  <c r="G68" i="38" s="1"/>
  <c r="G22" i="33"/>
  <c r="G24" i="33"/>
  <c r="E53" i="33"/>
  <c r="H49" i="33"/>
  <c r="H52" i="33"/>
  <c r="H51" i="33"/>
  <c r="H50" i="33"/>
  <c r="H53" i="33"/>
  <c r="I53" i="33"/>
  <c r="G53" i="33"/>
  <c r="F53" i="33"/>
  <c r="I24" i="33"/>
  <c r="H24" i="33"/>
  <c r="I41" i="33"/>
  <c r="I40" i="33"/>
  <c r="I39" i="33"/>
  <c r="I38" i="33"/>
  <c r="I37" i="33"/>
  <c r="I39" i="32"/>
  <c r="G22" i="32"/>
  <c r="I41" i="32"/>
  <c r="I24" i="32"/>
  <c r="H50" i="32"/>
  <c r="G53" i="32"/>
  <c r="I53" i="32"/>
  <c r="H49" i="32"/>
  <c r="H53" i="32" s="1"/>
  <c r="H52" i="32"/>
  <c r="I40" i="32"/>
  <c r="I38" i="32"/>
  <c r="G18" i="32"/>
  <c r="H66" i="38" s="1"/>
  <c r="I66" i="38" s="1"/>
  <c r="L66" i="38" s="1"/>
  <c r="I37" i="32"/>
  <c r="H24" i="32"/>
  <c r="G16" i="32"/>
  <c r="G66" i="38" s="1"/>
  <c r="G24" i="32"/>
  <c r="E53" i="31"/>
  <c r="G22" i="31"/>
  <c r="G16" i="31"/>
  <c r="G64" i="38" s="1"/>
  <c r="H52" i="31"/>
  <c r="H51" i="31"/>
  <c r="H50" i="31"/>
  <c r="F53" i="31"/>
  <c r="H24" i="31"/>
  <c r="I41" i="31"/>
  <c r="I40" i="31"/>
  <c r="I39" i="31"/>
  <c r="I37" i="31"/>
  <c r="I38" i="31"/>
  <c r="G18" i="31"/>
  <c r="H64" i="38" s="1"/>
  <c r="I64" i="38" s="1"/>
  <c r="L64" i="38" s="1"/>
  <c r="I24" i="31"/>
  <c r="I53" i="31"/>
  <c r="H49" i="31"/>
  <c r="G53" i="31"/>
  <c r="E53" i="30"/>
  <c r="G22" i="30"/>
  <c r="H52" i="30"/>
  <c r="I39" i="30"/>
  <c r="I41" i="30"/>
  <c r="I40" i="30"/>
  <c r="H51" i="30"/>
  <c r="I37" i="30"/>
  <c r="I38" i="30"/>
  <c r="I24" i="30"/>
  <c r="H50" i="30"/>
  <c r="H49" i="30"/>
  <c r="H53" i="30" s="1"/>
  <c r="G16" i="30"/>
  <c r="G62" i="38" s="1"/>
  <c r="F53" i="30"/>
  <c r="I53" i="30"/>
  <c r="G53" i="30"/>
  <c r="H24" i="30"/>
  <c r="G18" i="30"/>
  <c r="H62" i="38" s="1"/>
  <c r="I62" i="38" s="1"/>
  <c r="L62" i="38" s="1"/>
  <c r="I37" i="29"/>
  <c r="G22" i="29"/>
  <c r="I53" i="29"/>
  <c r="I41" i="29"/>
  <c r="I39" i="29"/>
  <c r="I24" i="29"/>
  <c r="I40" i="29"/>
  <c r="H50" i="29"/>
  <c r="G53" i="29"/>
  <c r="H51" i="29"/>
  <c r="H49" i="29"/>
  <c r="F53" i="29"/>
  <c r="E53" i="29"/>
  <c r="H52" i="29"/>
  <c r="I38" i="29"/>
  <c r="G18" i="29"/>
  <c r="H60" i="38" s="1"/>
  <c r="G16" i="29"/>
  <c r="G60" i="38" s="1"/>
  <c r="H24" i="29"/>
  <c r="I39" i="28"/>
  <c r="G16" i="28"/>
  <c r="G58" i="38" s="1"/>
  <c r="G22" i="28"/>
  <c r="E53" i="28"/>
  <c r="H52" i="28"/>
  <c r="I41" i="28"/>
  <c r="I40" i="28"/>
  <c r="I37" i="28"/>
  <c r="I38" i="28"/>
  <c r="I24" i="28"/>
  <c r="H50" i="28"/>
  <c r="H51" i="28"/>
  <c r="H49" i="28"/>
  <c r="F53" i="28"/>
  <c r="I53" i="28"/>
  <c r="G53" i="28"/>
  <c r="H24" i="28"/>
  <c r="G18" i="28"/>
  <c r="H58" i="38" s="1"/>
  <c r="I58" i="38" s="1"/>
  <c r="L58" i="38" s="1"/>
  <c r="I38" i="27"/>
  <c r="G22" i="27"/>
  <c r="I39" i="27"/>
  <c r="I40" i="27"/>
  <c r="I41" i="27"/>
  <c r="E53" i="27"/>
  <c r="H51" i="27"/>
  <c r="I53" i="27"/>
  <c r="I24" i="27"/>
  <c r="H52" i="27"/>
  <c r="F53" i="27"/>
  <c r="H49" i="27"/>
  <c r="H53" i="27" s="1"/>
  <c r="G53" i="27"/>
  <c r="H50" i="27"/>
  <c r="G18" i="27"/>
  <c r="H56" i="38" s="1"/>
  <c r="I37" i="27"/>
  <c r="G16" i="27"/>
  <c r="G56" i="38" s="1"/>
  <c r="H24" i="27"/>
  <c r="G18" i="26"/>
  <c r="H54" i="38" s="1"/>
  <c r="G16" i="26"/>
  <c r="G54" i="38" s="1"/>
  <c r="G22" i="26"/>
  <c r="E53" i="26"/>
  <c r="H49" i="26"/>
  <c r="H52" i="26"/>
  <c r="H51" i="26"/>
  <c r="H50" i="26"/>
  <c r="H53" i="26" s="1"/>
  <c r="I53" i="26"/>
  <c r="G53" i="26"/>
  <c r="F53" i="26"/>
  <c r="I24" i="26"/>
  <c r="H24" i="26"/>
  <c r="I41" i="26"/>
  <c r="I40" i="26"/>
  <c r="I39" i="26"/>
  <c r="I38" i="26"/>
  <c r="I37" i="26"/>
  <c r="G18" i="25"/>
  <c r="H52" i="38" s="1"/>
  <c r="G16" i="25"/>
  <c r="G52" i="38" s="1"/>
  <c r="G22" i="25"/>
  <c r="G24" i="25"/>
  <c r="E53" i="25"/>
  <c r="H49" i="25"/>
  <c r="H52" i="25"/>
  <c r="H51" i="25"/>
  <c r="H50" i="25"/>
  <c r="H53" i="25"/>
  <c r="I53" i="25"/>
  <c r="G53" i="25"/>
  <c r="F53" i="25"/>
  <c r="I24" i="25"/>
  <c r="H24" i="25"/>
  <c r="I41" i="25"/>
  <c r="I40" i="25"/>
  <c r="I39" i="25"/>
  <c r="I38" i="25"/>
  <c r="I37" i="25"/>
  <c r="H52" i="24"/>
  <c r="G22" i="24"/>
  <c r="I39" i="24"/>
  <c r="I38" i="24"/>
  <c r="H51" i="24"/>
  <c r="I41" i="24"/>
  <c r="I40" i="24"/>
  <c r="E53" i="24"/>
  <c r="G53" i="24"/>
  <c r="H50" i="24"/>
  <c r="F53" i="24"/>
  <c r="I37" i="24"/>
  <c r="I53" i="24"/>
  <c r="H49" i="24"/>
  <c r="H53" i="24" s="1"/>
  <c r="G16" i="24"/>
  <c r="G50" i="38" s="1"/>
  <c r="H24" i="24"/>
  <c r="G18" i="24"/>
  <c r="H50" i="38" s="1"/>
  <c r="I50" i="38" s="1"/>
  <c r="L50" i="38" s="1"/>
  <c r="I24" i="24"/>
  <c r="I38" i="23"/>
  <c r="I40" i="23"/>
  <c r="I53" i="23"/>
  <c r="I39" i="23"/>
  <c r="H49" i="23"/>
  <c r="G22" i="23"/>
  <c r="E53" i="23"/>
  <c r="H50" i="23"/>
  <c r="F53" i="23"/>
  <c r="I24" i="23"/>
  <c r="I41" i="23"/>
  <c r="G53" i="23"/>
  <c r="H52" i="23"/>
  <c r="H53" i="23"/>
  <c r="I37" i="23"/>
  <c r="G18" i="23"/>
  <c r="H48" i="38" s="1"/>
  <c r="I48" i="38" s="1"/>
  <c r="L48" i="38" s="1"/>
  <c r="G18" i="22"/>
  <c r="H46" i="38" s="1"/>
  <c r="G16" i="22"/>
  <c r="G46" i="38" s="1"/>
  <c r="G22" i="22"/>
  <c r="G24" i="22"/>
  <c r="E53" i="22"/>
  <c r="H49" i="22"/>
  <c r="H52" i="22"/>
  <c r="H51" i="22"/>
  <c r="H50" i="22"/>
  <c r="H53" i="22"/>
  <c r="I53" i="22"/>
  <c r="G53" i="22"/>
  <c r="F53" i="22"/>
  <c r="I24" i="22"/>
  <c r="H24" i="22"/>
  <c r="I41" i="22"/>
  <c r="I40" i="22"/>
  <c r="I39" i="22"/>
  <c r="I38" i="22"/>
  <c r="I37" i="22"/>
  <c r="G18" i="21"/>
  <c r="H44" i="38" s="1"/>
  <c r="G16" i="21"/>
  <c r="G44" i="38" s="1"/>
  <c r="G22" i="21"/>
  <c r="G24" i="21"/>
  <c r="E53" i="21"/>
  <c r="H49" i="21"/>
  <c r="H52" i="21"/>
  <c r="H51" i="21"/>
  <c r="H50" i="21"/>
  <c r="H53" i="21"/>
  <c r="I53" i="21"/>
  <c r="G53" i="21"/>
  <c r="F53" i="21"/>
  <c r="I24" i="21"/>
  <c r="H24" i="21"/>
  <c r="I41" i="21"/>
  <c r="I40" i="21"/>
  <c r="I39" i="21"/>
  <c r="I38" i="21"/>
  <c r="I37" i="21"/>
  <c r="G22" i="20"/>
  <c r="F53" i="20"/>
  <c r="I53" i="20"/>
  <c r="I39" i="20"/>
  <c r="G53" i="20"/>
  <c r="I24" i="20"/>
  <c r="H52" i="20"/>
  <c r="H49" i="20"/>
  <c r="H53" i="20" s="1"/>
  <c r="H50" i="20"/>
  <c r="G18" i="20"/>
  <c r="H42" i="38" s="1"/>
  <c r="I38" i="20"/>
  <c r="I41" i="20"/>
  <c r="I40" i="20"/>
  <c r="I37" i="20"/>
  <c r="H24" i="20"/>
  <c r="G16" i="20"/>
  <c r="G42" i="38" s="1"/>
  <c r="H51" i="20"/>
  <c r="E53" i="20"/>
  <c r="G18" i="19"/>
  <c r="H40" i="38" s="1"/>
  <c r="G16" i="19"/>
  <c r="G40" i="38" s="1"/>
  <c r="G22" i="19"/>
  <c r="G24" i="19"/>
  <c r="E53" i="19"/>
  <c r="H49" i="19"/>
  <c r="H52" i="19"/>
  <c r="H51" i="19"/>
  <c r="H50" i="19"/>
  <c r="H53" i="19"/>
  <c r="I53" i="19"/>
  <c r="G53" i="19"/>
  <c r="F53" i="19"/>
  <c r="I24" i="19"/>
  <c r="H24" i="19"/>
  <c r="I41" i="19"/>
  <c r="I40" i="19"/>
  <c r="I39" i="19"/>
  <c r="I38" i="19"/>
  <c r="I37" i="19"/>
  <c r="G22" i="18"/>
  <c r="I39" i="18"/>
  <c r="I41" i="18"/>
  <c r="I38" i="18"/>
  <c r="H50" i="18"/>
  <c r="E53" i="18"/>
  <c r="I37" i="18"/>
  <c r="H52" i="18"/>
  <c r="I40" i="18"/>
  <c r="I24" i="18"/>
  <c r="I53" i="18"/>
  <c r="G53" i="18"/>
  <c r="H49" i="18"/>
  <c r="G18" i="18"/>
  <c r="H38" i="38" s="1"/>
  <c r="I38" i="38" s="1"/>
  <c r="L38" i="38" s="1"/>
  <c r="H51" i="18"/>
  <c r="F53" i="18"/>
  <c r="G16" i="18"/>
  <c r="G38" i="38" s="1"/>
  <c r="G24" i="18"/>
  <c r="H24" i="18"/>
  <c r="H53" i="18"/>
  <c r="E53" i="17"/>
  <c r="G22" i="17"/>
  <c r="G16" i="17"/>
  <c r="G36" i="38" s="1"/>
  <c r="H52" i="17"/>
  <c r="H51" i="17"/>
  <c r="H50" i="17"/>
  <c r="F53" i="17"/>
  <c r="H24" i="17"/>
  <c r="I41" i="17"/>
  <c r="I40" i="17"/>
  <c r="I39" i="17"/>
  <c r="I37" i="17"/>
  <c r="I38" i="17"/>
  <c r="G18" i="17"/>
  <c r="H36" i="38" s="1"/>
  <c r="I36" i="38" s="1"/>
  <c r="L36" i="38" s="1"/>
  <c r="I24" i="17"/>
  <c r="I53" i="17"/>
  <c r="H49" i="17"/>
  <c r="G53" i="17"/>
  <c r="G18" i="16"/>
  <c r="H34" i="38" s="1"/>
  <c r="G16" i="16"/>
  <c r="G34" i="38" s="1"/>
  <c r="G22" i="16"/>
  <c r="G24" i="16"/>
  <c r="E53" i="16"/>
  <c r="H49" i="16"/>
  <c r="H52" i="16"/>
  <c r="H51" i="16"/>
  <c r="H50" i="16"/>
  <c r="H53" i="16"/>
  <c r="I53" i="16"/>
  <c r="G53" i="16"/>
  <c r="F53" i="16"/>
  <c r="I24" i="16"/>
  <c r="H24" i="16"/>
  <c r="I41" i="16"/>
  <c r="I40" i="16"/>
  <c r="I39" i="16"/>
  <c r="I38" i="16"/>
  <c r="I37" i="16"/>
  <c r="I38" i="15"/>
  <c r="I37" i="15"/>
  <c r="G22" i="15"/>
  <c r="I39" i="15"/>
  <c r="I24" i="15"/>
  <c r="H52" i="15"/>
  <c r="H51" i="15"/>
  <c r="F53" i="15"/>
  <c r="H49" i="15"/>
  <c r="E53" i="15"/>
  <c r="I53" i="15"/>
  <c r="H50" i="15"/>
  <c r="H53" i="15" s="1"/>
  <c r="G53" i="15"/>
  <c r="I41" i="15"/>
  <c r="I40" i="15"/>
  <c r="G16" i="15"/>
  <c r="G32" i="38" s="1"/>
  <c r="G18" i="15"/>
  <c r="H32" i="38" s="1"/>
  <c r="H24" i="15"/>
  <c r="I39" i="14"/>
  <c r="G16" i="14"/>
  <c r="G30" i="38" s="1"/>
  <c r="G22" i="14"/>
  <c r="E53" i="14"/>
  <c r="H50" i="14"/>
  <c r="I41" i="14"/>
  <c r="H49" i="14"/>
  <c r="I40" i="14"/>
  <c r="H51" i="14"/>
  <c r="I37" i="14"/>
  <c r="I38" i="14"/>
  <c r="I24" i="14"/>
  <c r="H52" i="14"/>
  <c r="F53" i="14"/>
  <c r="H53" i="14"/>
  <c r="I53" i="14"/>
  <c r="G53" i="14"/>
  <c r="H24" i="14"/>
  <c r="G18" i="14"/>
  <c r="H30" i="38" s="1"/>
  <c r="G24" i="14"/>
  <c r="G18" i="13"/>
  <c r="H28" i="38" s="1"/>
  <c r="G16" i="13"/>
  <c r="G28" i="38" s="1"/>
  <c r="G22" i="13"/>
  <c r="G24" i="13"/>
  <c r="E53" i="13"/>
  <c r="H49" i="13"/>
  <c r="H52" i="13"/>
  <c r="H51" i="13"/>
  <c r="H50" i="13"/>
  <c r="H53" i="13"/>
  <c r="I53" i="13"/>
  <c r="G53" i="13"/>
  <c r="F53" i="13"/>
  <c r="I24" i="13"/>
  <c r="H24" i="13"/>
  <c r="I41" i="13"/>
  <c r="I40" i="13"/>
  <c r="I39" i="13"/>
  <c r="I38" i="13"/>
  <c r="I37" i="13"/>
  <c r="G22" i="12"/>
  <c r="I53" i="12"/>
  <c r="I39" i="12"/>
  <c r="I24" i="12"/>
  <c r="I41" i="12"/>
  <c r="I38" i="12"/>
  <c r="I37" i="12"/>
  <c r="G16" i="12"/>
  <c r="G26" i="38" s="1"/>
  <c r="H51" i="12"/>
  <c r="H50" i="12"/>
  <c r="H49" i="12"/>
  <c r="F53" i="12"/>
  <c r="E53" i="12"/>
  <c r="I40" i="12"/>
  <c r="G53" i="12"/>
  <c r="H52" i="12"/>
  <c r="H24" i="12"/>
  <c r="G18" i="12"/>
  <c r="H26" i="38" s="1"/>
  <c r="G22" i="11"/>
  <c r="G24" i="11" s="1"/>
  <c r="H49" i="11"/>
  <c r="H52" i="11"/>
  <c r="H51" i="11"/>
  <c r="I53" i="11"/>
  <c r="G53" i="11"/>
  <c r="I24" i="11"/>
  <c r="I41" i="11"/>
  <c r="I40" i="11"/>
  <c r="I39" i="11"/>
  <c r="I38" i="11"/>
  <c r="I37" i="11"/>
  <c r="I38" i="10"/>
  <c r="G22" i="10"/>
  <c r="I40" i="10"/>
  <c r="I53" i="10"/>
  <c r="I39" i="10"/>
  <c r="I41" i="10"/>
  <c r="I24" i="10"/>
  <c r="I37" i="10"/>
  <c r="H49" i="10"/>
  <c r="H53" i="10" s="1"/>
  <c r="G16" i="10"/>
  <c r="G22" i="38" s="1"/>
  <c r="H24" i="10"/>
  <c r="G18" i="10"/>
  <c r="H22" i="38" s="1"/>
  <c r="I22" i="38" s="1"/>
  <c r="L22" i="38" s="1"/>
  <c r="F53" i="10"/>
  <c r="G53" i="10"/>
  <c r="G18" i="9"/>
  <c r="H20" i="38" s="1"/>
  <c r="G16" i="9"/>
  <c r="G20" i="38" s="1"/>
  <c r="G22" i="9"/>
  <c r="E53" i="9"/>
  <c r="H49" i="9"/>
  <c r="H52" i="9"/>
  <c r="H51" i="9"/>
  <c r="H50" i="9"/>
  <c r="I53" i="9"/>
  <c r="G53" i="9"/>
  <c r="F53" i="9"/>
  <c r="I24" i="9"/>
  <c r="H24" i="9"/>
  <c r="I41" i="9"/>
  <c r="I40" i="9"/>
  <c r="I39" i="9"/>
  <c r="I38" i="9"/>
  <c r="I37" i="9"/>
  <c r="I37" i="8"/>
  <c r="G22" i="8"/>
  <c r="G53" i="8"/>
  <c r="I53" i="8"/>
  <c r="I41" i="8"/>
  <c r="I39" i="8"/>
  <c r="I24" i="8"/>
  <c r="H52" i="8"/>
  <c r="H51" i="8"/>
  <c r="H49" i="8"/>
  <c r="I40" i="8"/>
  <c r="I38" i="8"/>
  <c r="H50" i="8"/>
  <c r="F53" i="8"/>
  <c r="G18" i="8"/>
  <c r="H18" i="38" s="1"/>
  <c r="H24" i="8"/>
  <c r="G16" i="8"/>
  <c r="G18" i="38" s="1"/>
  <c r="G18" i="7"/>
  <c r="H16" i="38" s="1"/>
  <c r="G16" i="7"/>
  <c r="G16" i="38" s="1"/>
  <c r="G22" i="7"/>
  <c r="E53" i="7"/>
  <c r="H49" i="7"/>
  <c r="H52" i="7"/>
  <c r="H51" i="7"/>
  <c r="H50" i="7"/>
  <c r="I53" i="7"/>
  <c r="G53" i="7"/>
  <c r="F53" i="7"/>
  <c r="I24" i="7"/>
  <c r="H24" i="7"/>
  <c r="I41" i="7"/>
  <c r="I40" i="7"/>
  <c r="I39" i="7"/>
  <c r="I38" i="7"/>
  <c r="I37" i="7"/>
  <c r="G18" i="6"/>
  <c r="H14" i="38" s="1"/>
  <c r="G16" i="6"/>
  <c r="G14" i="38" s="1"/>
  <c r="G22" i="6"/>
  <c r="E53" i="6"/>
  <c r="H49" i="6"/>
  <c r="H52" i="6"/>
  <c r="H51" i="6"/>
  <c r="H50" i="6"/>
  <c r="I53" i="6"/>
  <c r="G53" i="6"/>
  <c r="F53" i="6"/>
  <c r="I24" i="6"/>
  <c r="H24" i="6"/>
  <c r="I41" i="6"/>
  <c r="I40" i="6"/>
  <c r="I39" i="6"/>
  <c r="I38" i="6"/>
  <c r="I37" i="6"/>
  <c r="G18" i="5"/>
  <c r="H12" i="38" s="1"/>
  <c r="G16" i="5"/>
  <c r="G12" i="38" s="1"/>
  <c r="G22" i="5"/>
  <c r="E53" i="5"/>
  <c r="H49" i="5"/>
  <c r="H52" i="5"/>
  <c r="H51" i="5"/>
  <c r="H50" i="5"/>
  <c r="I53" i="5"/>
  <c r="G53" i="5"/>
  <c r="F53" i="5"/>
  <c r="I24" i="5"/>
  <c r="H24" i="5"/>
  <c r="I41" i="5"/>
  <c r="I40" i="5"/>
  <c r="I39" i="5"/>
  <c r="I38" i="5"/>
  <c r="I37" i="5"/>
  <c r="G18" i="4"/>
  <c r="G16" i="4"/>
  <c r="G22" i="4"/>
  <c r="G22" i="37" s="1"/>
  <c r="E53" i="4"/>
  <c r="E53" i="37" s="1"/>
  <c r="H49" i="4"/>
  <c r="H49" i="37" s="1"/>
  <c r="H52" i="4"/>
  <c r="H52" i="37" s="1"/>
  <c r="H51" i="4"/>
  <c r="H51" i="37" s="1"/>
  <c r="H50" i="4"/>
  <c r="H50" i="37" s="1"/>
  <c r="I53" i="4"/>
  <c r="I53" i="37" s="1"/>
  <c r="G53" i="4"/>
  <c r="G53" i="37" s="1"/>
  <c r="F53" i="4"/>
  <c r="F53" i="37" s="1"/>
  <c r="I24" i="4"/>
  <c r="I24" i="37" s="1"/>
  <c r="H24" i="4"/>
  <c r="H24" i="37" s="1"/>
  <c r="I41" i="4"/>
  <c r="I40" i="4"/>
  <c r="I39" i="4"/>
  <c r="I38" i="4"/>
  <c r="I37" i="4"/>
  <c r="G24" i="26" l="1"/>
  <c r="H53" i="28"/>
  <c r="G24" i="34"/>
  <c r="R102" i="38"/>
  <c r="H53" i="5"/>
  <c r="H53" i="6"/>
  <c r="H53" i="7"/>
  <c r="I20" i="38"/>
  <c r="L20" i="38" s="1"/>
  <c r="H53" i="35"/>
  <c r="R63" i="38"/>
  <c r="R11" i="38"/>
  <c r="R80" i="38"/>
  <c r="M88" i="38" s="1"/>
  <c r="M106" i="38" s="1"/>
  <c r="O81" i="38"/>
  <c r="Q81" i="38"/>
  <c r="G24" i="4"/>
  <c r="I12" i="38"/>
  <c r="L12" i="38" s="1"/>
  <c r="I14" i="38"/>
  <c r="L14" i="38" s="1"/>
  <c r="I16" i="38"/>
  <c r="L16" i="38" s="1"/>
  <c r="H53" i="9"/>
  <c r="G24" i="12"/>
  <c r="I32" i="38"/>
  <c r="L32" i="38" s="1"/>
  <c r="H53" i="17"/>
  <c r="G24" i="28"/>
  <c r="H53" i="29"/>
  <c r="G24" i="30"/>
  <c r="H53" i="31"/>
  <c r="R57" i="38"/>
  <c r="R49" i="38"/>
  <c r="R45" i="38"/>
  <c r="C102" i="38"/>
  <c r="K102" i="38"/>
  <c r="Q102" i="38"/>
  <c r="R41" i="38"/>
  <c r="R25" i="38"/>
  <c r="H53" i="12"/>
  <c r="G24" i="35"/>
  <c r="H53" i="4"/>
  <c r="G10" i="38"/>
  <c r="G80" i="38" s="1"/>
  <c r="G85" i="38" s="1"/>
  <c r="G16" i="37"/>
  <c r="L16" i="37" s="1"/>
  <c r="G24" i="5"/>
  <c r="G24" i="6"/>
  <c r="G24" i="7"/>
  <c r="G24" i="8"/>
  <c r="H53" i="8"/>
  <c r="G24" i="9"/>
  <c r="G24" i="10"/>
  <c r="I26" i="38"/>
  <c r="L26" i="38" s="1"/>
  <c r="I28" i="38"/>
  <c r="L28" i="38" s="1"/>
  <c r="I30" i="38"/>
  <c r="L30" i="38" s="1"/>
  <c r="G24" i="15"/>
  <c r="I34" i="38"/>
  <c r="L34" i="38" s="1"/>
  <c r="G24" i="17"/>
  <c r="I40" i="38"/>
  <c r="L40" i="38" s="1"/>
  <c r="G24" i="20"/>
  <c r="I44" i="38"/>
  <c r="L44" i="38" s="1"/>
  <c r="I46" i="38"/>
  <c r="L46" i="38" s="1"/>
  <c r="G24" i="24"/>
  <c r="I52" i="38"/>
  <c r="L52" i="38" s="1"/>
  <c r="I54" i="38"/>
  <c r="L54" i="38" s="1"/>
  <c r="G24" i="27"/>
  <c r="M58" i="38"/>
  <c r="S58" i="38" s="1"/>
  <c r="N58" i="38"/>
  <c r="G24" i="29"/>
  <c r="I60" i="38"/>
  <c r="L60" i="38" s="1"/>
  <c r="M62" i="38"/>
  <c r="S62" i="38" s="1"/>
  <c r="N62" i="38"/>
  <c r="G24" i="31"/>
  <c r="I68" i="38"/>
  <c r="L68" i="38" s="1"/>
  <c r="I70" i="38"/>
  <c r="L70" i="38" s="1"/>
  <c r="I72" i="38"/>
  <c r="L72" i="38" s="1"/>
  <c r="G24" i="36"/>
  <c r="I24" i="38"/>
  <c r="L24" i="38" s="1"/>
  <c r="P31" i="38"/>
  <c r="R31" i="38" s="1"/>
  <c r="P99" i="38"/>
  <c r="P98" i="38"/>
  <c r="P71" i="38"/>
  <c r="R71" i="38" s="1"/>
  <c r="H10" i="38"/>
  <c r="G18" i="37"/>
  <c r="L18" i="37" s="1"/>
  <c r="M12" i="38"/>
  <c r="S12" i="38" s="1"/>
  <c r="N12" i="38"/>
  <c r="M14" i="38"/>
  <c r="S14" i="38" s="1"/>
  <c r="N14" i="38"/>
  <c r="M16" i="38"/>
  <c r="N16" i="38"/>
  <c r="L96" i="38"/>
  <c r="I18" i="38"/>
  <c r="L18" i="38" s="1"/>
  <c r="M20" i="38"/>
  <c r="S20" i="38" s="1"/>
  <c r="N20" i="38"/>
  <c r="M22" i="38"/>
  <c r="S22" i="38" s="1"/>
  <c r="N22" i="38"/>
  <c r="H53" i="11"/>
  <c r="M32" i="38"/>
  <c r="S32" i="38" s="1"/>
  <c r="N32" i="38"/>
  <c r="M36" i="38"/>
  <c r="N36" i="38"/>
  <c r="N100" i="38" s="1"/>
  <c r="L100" i="38"/>
  <c r="M38" i="38"/>
  <c r="S38" i="38" s="1"/>
  <c r="N38" i="38"/>
  <c r="I42" i="38"/>
  <c r="L42" i="38" s="1"/>
  <c r="M48" i="38"/>
  <c r="S48" i="38" s="1"/>
  <c r="N48" i="38"/>
  <c r="M50" i="38"/>
  <c r="S50" i="38" s="1"/>
  <c r="N50" i="38"/>
  <c r="I56" i="38"/>
  <c r="L56" i="38" s="1"/>
  <c r="M64" i="38"/>
  <c r="S64" i="38" s="1"/>
  <c r="N64" i="38"/>
  <c r="M66" i="38"/>
  <c r="S66" i="38" s="1"/>
  <c r="N66" i="38"/>
  <c r="M74" i="38"/>
  <c r="N74" i="38"/>
  <c r="G24" i="23"/>
  <c r="P96" i="38"/>
  <c r="P102" i="38" s="1"/>
  <c r="P59" i="38"/>
  <c r="R59" i="38" s="1"/>
  <c r="H53" i="36"/>
  <c r="P80" i="38"/>
  <c r="S81" i="38" l="1"/>
  <c r="G24" i="37"/>
  <c r="S74" i="38"/>
  <c r="M42" i="38"/>
  <c r="S42" i="38" s="1"/>
  <c r="N42" i="38"/>
  <c r="S16" i="38"/>
  <c r="I10" i="38"/>
  <c r="H80" i="38"/>
  <c r="H85" i="38" s="1"/>
  <c r="M70" i="38"/>
  <c r="S70" i="38" s="1"/>
  <c r="N70" i="38"/>
  <c r="M54" i="38"/>
  <c r="S54" i="38" s="1"/>
  <c r="N54" i="38"/>
  <c r="M44" i="38"/>
  <c r="N44" i="38"/>
  <c r="L97" i="38"/>
  <c r="M40" i="38"/>
  <c r="S40" i="38" s="1"/>
  <c r="N40" i="38"/>
  <c r="M34" i="38"/>
  <c r="N34" i="38"/>
  <c r="N101" i="38" s="1"/>
  <c r="M30" i="38"/>
  <c r="L99" i="38"/>
  <c r="N30" i="38"/>
  <c r="N99" i="38" s="1"/>
  <c r="M26" i="38"/>
  <c r="S26" i="38" s="1"/>
  <c r="N26" i="38"/>
  <c r="H53" i="37"/>
  <c r="U87" i="38"/>
  <c r="P81" i="38"/>
  <c r="R81" i="38" s="1"/>
  <c r="M56" i="38"/>
  <c r="S56" i="38" s="1"/>
  <c r="N56" i="38"/>
  <c r="S36" i="38"/>
  <c r="M100" i="38"/>
  <c r="M18" i="38"/>
  <c r="S18" i="38" s="1"/>
  <c r="N18" i="38"/>
  <c r="N96" i="38"/>
  <c r="M24" i="38"/>
  <c r="S24" i="38" s="1"/>
  <c r="N24" i="38"/>
  <c r="M72" i="38"/>
  <c r="S72" i="38" s="1"/>
  <c r="N72" i="38"/>
  <c r="M68" i="38"/>
  <c r="S68" i="38" s="1"/>
  <c r="N68" i="38"/>
  <c r="M60" i="38"/>
  <c r="S60" i="38" s="1"/>
  <c r="N60" i="38"/>
  <c r="M52" i="38"/>
  <c r="S52" i="38" s="1"/>
  <c r="N52" i="38"/>
  <c r="M46" i="38"/>
  <c r="S46" i="38" s="1"/>
  <c r="N46" i="38"/>
  <c r="M28" i="38"/>
  <c r="S28" i="38" s="1"/>
  <c r="N28" i="38"/>
  <c r="M97" i="38" l="1"/>
  <c r="S44" i="38"/>
  <c r="L10" i="38"/>
  <c r="I80" i="38"/>
  <c r="I85" i="38" s="1"/>
  <c r="M96" i="38"/>
  <c r="M99" i="38"/>
  <c r="S30" i="38"/>
  <c r="M101" i="38"/>
  <c r="S34" i="38"/>
  <c r="N97" i="38"/>
  <c r="M10" i="38" l="1"/>
  <c r="N10" i="38"/>
  <c r="L80" i="38"/>
  <c r="L85" i="38" s="1"/>
  <c r="L98" i="38"/>
  <c r="L102" i="38" s="1"/>
  <c r="N80" i="38" l="1"/>
  <c r="N98" i="38"/>
  <c r="N102" i="38" s="1"/>
  <c r="M80" i="38"/>
  <c r="S10" i="38"/>
  <c r="S80" i="38" s="1"/>
  <c r="M98" i="38"/>
  <c r="M102" i="38" s="1"/>
  <c r="H88" i="38" l="1"/>
  <c r="H106" i="38" s="1"/>
  <c r="N81" i="38"/>
</calcChain>
</file>

<file path=xl/comments1.xml><?xml version="1.0" encoding="utf-8"?>
<comments xmlns="http://schemas.openxmlformats.org/spreadsheetml/2006/main">
  <authors>
    <author>Dostalová Anna</author>
  </authors>
  <commentList>
    <comment ref="G30" authorId="0">
      <text>
        <r>
          <rPr>
            <b/>
            <sz val="10"/>
            <color indexed="81"/>
            <rFont val="Tahoma"/>
            <family val="2"/>
            <charset val="238"/>
          </rPr>
          <t>Původně 30 000,- Kč- FO.</t>
        </r>
        <r>
          <rPr>
            <sz val="10"/>
            <color indexed="81"/>
            <rFont val="Tahoma"/>
            <family val="2"/>
            <charset val="238"/>
          </rPr>
          <t xml:space="preserve">
</t>
        </r>
      </text>
    </comment>
  </commentList>
</comments>
</file>

<file path=xl/comments2.xml><?xml version="1.0" encoding="utf-8"?>
<comments xmlns="http://schemas.openxmlformats.org/spreadsheetml/2006/main">
  <authors>
    <author>Dostalová Anna</author>
  </authors>
  <commentList>
    <comment ref="I50" authorId="0">
      <text>
        <r>
          <rPr>
            <b/>
            <sz val="10"/>
            <color indexed="81"/>
            <rFont val="Tahoma"/>
            <family val="2"/>
            <charset val="238"/>
          </rPr>
          <t>Z toho :
a) 161 103,80 Kč ….stav FKSP k 31.12.2010
b)     7 728,- Kč…….stav pokladny FKSP k 31.12.2010</t>
        </r>
        <r>
          <rPr>
            <sz val="10"/>
            <color indexed="81"/>
            <rFont val="Tahoma"/>
            <family val="2"/>
            <charset val="238"/>
          </rPr>
          <t xml:space="preserve">
</t>
        </r>
      </text>
    </comment>
  </commentList>
</comments>
</file>

<file path=xl/comments3.xml><?xml version="1.0" encoding="utf-8"?>
<comments xmlns="http://schemas.openxmlformats.org/spreadsheetml/2006/main">
  <authors>
    <author>Dostalová Anna</author>
  </authors>
  <commentList>
    <comment ref="E51" authorId="0">
      <text>
        <r>
          <rPr>
            <b/>
            <sz val="10"/>
            <color indexed="81"/>
            <rFont val="Tahoma"/>
            <family val="2"/>
            <charset val="238"/>
          </rPr>
          <t>Nesouhlasí o 1 Kč, konečný stav k 31.12.2009 byl 27 274,54</t>
        </r>
        <r>
          <rPr>
            <sz val="10"/>
            <color indexed="81"/>
            <rFont val="Tahoma"/>
            <family val="2"/>
            <charset val="238"/>
          </rPr>
          <t xml:space="preserve">
</t>
        </r>
      </text>
    </comment>
  </commentList>
</comments>
</file>

<file path=xl/sharedStrings.xml><?xml version="1.0" encoding="utf-8"?>
<sst xmlns="http://schemas.openxmlformats.org/spreadsheetml/2006/main" count="2659" uniqueCount="353">
  <si>
    <t>REKAPITULACE ZA ORGANIZACI :</t>
  </si>
  <si>
    <t>Název organizace :</t>
  </si>
  <si>
    <t>……………………………………….……..………………………………………..…………………………………</t>
  </si>
  <si>
    <t>Adresa :</t>
  </si>
  <si>
    <t>IĆ</t>
  </si>
  <si>
    <t>ORG</t>
  </si>
  <si>
    <t>………………………………                                                                  ………….…..……………………………</t>
  </si>
  <si>
    <t xml:space="preserve">Schválený </t>
  </si>
  <si>
    <t>Upravený</t>
  </si>
  <si>
    <t>Skutečnost</t>
  </si>
  <si>
    <t>z toho:</t>
  </si>
  <si>
    <t>rozpočet</t>
  </si>
  <si>
    <t xml:space="preserve">celkem   </t>
  </si>
  <si>
    <t>Hlavní činnost</t>
  </si>
  <si>
    <t>Doplňková  činnost</t>
  </si>
  <si>
    <t>celkem</t>
  </si>
  <si>
    <t>jednotka - tis. Kč na 2 des. místa</t>
  </si>
  <si>
    <t xml:space="preserve">a)    Náklady a výnosy    </t>
  </si>
  <si>
    <t>Náklady</t>
  </si>
  <si>
    <t>Výnosy</t>
  </si>
  <si>
    <t>Doplňující údaje :</t>
  </si>
  <si>
    <t>daň z příjmů,dodatečné odvody daně z příjmů (nákladová položka)</t>
  </si>
  <si>
    <t>Výsledek hospodaření /po zdanění/</t>
  </si>
  <si>
    <t>b)</t>
  </si>
  <si>
    <t>Rozdělení výsledku hospodaření</t>
  </si>
  <si>
    <t>v Kč</t>
  </si>
  <si>
    <t xml:space="preserve"> - Návrh na příděly do fondů:</t>
  </si>
  <si>
    <t>Fond odměn</t>
  </si>
  <si>
    <t>Fond rezervní</t>
  </si>
  <si>
    <t xml:space="preserve"> - Způsob krytí ztráty :</t>
  </si>
  <si>
    <t xml:space="preserve">Ćástka </t>
  </si>
  <si>
    <t>c)</t>
  </si>
  <si>
    <t>Závazné ukazatele</t>
  </si>
  <si>
    <t>Schválená částka</t>
  </si>
  <si>
    <t>% plnění</t>
  </si>
  <si>
    <t>Limit mzdových prostředků</t>
  </si>
  <si>
    <t>v tis. Kč</t>
  </si>
  <si>
    <t>Neinvestiční příspěvek /odpisy/</t>
  </si>
  <si>
    <t>Neinvestiční příspěvek/nájemné/</t>
  </si>
  <si>
    <t>Odvody z investičního fondu /odpisy/</t>
  </si>
  <si>
    <t>Odvody z investičního fondu /spolufin. akcí/</t>
  </si>
  <si>
    <t xml:space="preserve">Pozn. : </t>
  </si>
  <si>
    <t>d)</t>
  </si>
  <si>
    <t>Fondy</t>
  </si>
  <si>
    <t>jednotka -  Kč na 2 des. místa</t>
  </si>
  <si>
    <t>Stav k 1.1.2010</t>
  </si>
  <si>
    <t>Tvorba</t>
  </si>
  <si>
    <t>Čerpání</t>
  </si>
  <si>
    <t xml:space="preserve">Stav k </t>
  </si>
  <si>
    <t>Finanční krytí k</t>
  </si>
  <si>
    <t>FKSP</t>
  </si>
  <si>
    <t>Investiční fond</t>
  </si>
  <si>
    <t>Příspěvkové organizace oblast sociální</t>
  </si>
  <si>
    <t>Školní 104 790 70 Javorník</t>
  </si>
  <si>
    <t>75004101</t>
  </si>
  <si>
    <t>1631</t>
  </si>
  <si>
    <t>Kobylá nad Vidnavkou 153,  790 65</t>
  </si>
  <si>
    <t>75004127</t>
  </si>
  <si>
    <t>1632</t>
  </si>
  <si>
    <t>Moravská 814/2, 790 01   Jeseník</t>
  </si>
  <si>
    <t>75004097</t>
  </si>
  <si>
    <t>1633</t>
  </si>
  <si>
    <t>Kostelní 160, 790 01 Jeseník</t>
  </si>
  <si>
    <t>75004143</t>
  </si>
  <si>
    <t>1634</t>
  </si>
  <si>
    <t>Domov důchodců Červenka, příspěvková organizace</t>
  </si>
  <si>
    <t>Nádražní 105</t>
  </si>
  <si>
    <t>75004402</t>
  </si>
  <si>
    <t>1635</t>
  </si>
  <si>
    <t>Komenského 291, 783 44 Náměšť na Hané</t>
  </si>
  <si>
    <t>750 043 81</t>
  </si>
  <si>
    <t>1636</t>
  </si>
  <si>
    <t>Hrubá Voda 11,783 61 Hlubočky</t>
  </si>
  <si>
    <t>75004399</t>
  </si>
  <si>
    <t>1637</t>
  </si>
  <si>
    <t>Švabinského 3, Olomouc 772 00</t>
  </si>
  <si>
    <t>75004372</t>
  </si>
  <si>
    <t>1638</t>
  </si>
  <si>
    <t>Zikova 618/14, 770 10 Olomouc</t>
  </si>
  <si>
    <t>75004259</t>
  </si>
  <si>
    <t>1639</t>
  </si>
  <si>
    <t>Sadová 7, 785 01 Šternberk</t>
  </si>
  <si>
    <t>75004429</t>
  </si>
  <si>
    <t>1640</t>
  </si>
  <si>
    <t>Dolní Hejíčnská 28, 779 00 Olomouc</t>
  </si>
  <si>
    <t>70890595</t>
  </si>
  <si>
    <t>1641</t>
  </si>
  <si>
    <t>Nové Zámky-poskytovatel sociálních služeb,příspěvková organizace</t>
  </si>
  <si>
    <t>Mladeč,Nové Zámky č.p.2,Litovel,784 01</t>
  </si>
  <si>
    <t>70890871</t>
  </si>
  <si>
    <t>1642</t>
  </si>
  <si>
    <t>Žilinská 7</t>
  </si>
  <si>
    <t>75004445</t>
  </si>
  <si>
    <t>1643</t>
  </si>
  <si>
    <t>Na Vozovce 26, Olomouc</t>
  </si>
  <si>
    <t>75004437</t>
  </si>
  <si>
    <t>1644</t>
  </si>
  <si>
    <t>Domov důchodců Šumperk, příspěvková organizace</t>
  </si>
  <si>
    <t>U sanatoria 25, 787 01 Šumperk</t>
  </si>
  <si>
    <t>75004011</t>
  </si>
  <si>
    <t>1645</t>
  </si>
  <si>
    <t>Domov důchodců Libina, příspěvková organizace</t>
  </si>
  <si>
    <t>Libina 540, 788 05  Libina</t>
  </si>
  <si>
    <t>75003988</t>
  </si>
  <si>
    <t>1646</t>
  </si>
  <si>
    <t>Na Pilníku 222</t>
  </si>
  <si>
    <t>750 04 003</t>
  </si>
  <si>
    <t>1647</t>
  </si>
  <si>
    <t>Sociální služby Šumperk, příspěvková organizace</t>
  </si>
  <si>
    <t>Vančurova 37, 787 01 Šumperk</t>
  </si>
  <si>
    <t>75004038</t>
  </si>
  <si>
    <t>1648</t>
  </si>
  <si>
    <t>Penzion pro důchodce Loštice, příspěvková organizace</t>
  </si>
  <si>
    <t>Hradská 113/5, 789 83 Loštice</t>
  </si>
  <si>
    <t>75004020</t>
  </si>
  <si>
    <t>1649</t>
  </si>
  <si>
    <t>Olšany 105, 789 62  Olšany</t>
  </si>
  <si>
    <t>75 00 40 54</t>
  </si>
  <si>
    <t>1650</t>
  </si>
  <si>
    <t>Krenišovská 224</t>
  </si>
  <si>
    <t>75004089</t>
  </si>
  <si>
    <t>1651</t>
  </si>
  <si>
    <t>Nerudova 1666/70,  796 01 Prostějov</t>
  </si>
  <si>
    <t>71197699</t>
  </si>
  <si>
    <t>1652</t>
  </si>
  <si>
    <t>Domov důchodců Jesenec, příspěvková organizace</t>
  </si>
  <si>
    <t>Jesenec 1</t>
  </si>
  <si>
    <t>71197702</t>
  </si>
  <si>
    <t>1653</t>
  </si>
  <si>
    <t>Domov "Na Zámku", příspěvková organizace</t>
  </si>
  <si>
    <t>nám.děk.Františka Kvapila 17</t>
  </si>
  <si>
    <t>71197737</t>
  </si>
  <si>
    <t>1654</t>
  </si>
  <si>
    <t>POD KOSÍŘEM 27, PROSTĚJOV</t>
  </si>
  <si>
    <t>00150100</t>
  </si>
  <si>
    <t>1655</t>
  </si>
  <si>
    <t>Lidická 86, Prostějov</t>
  </si>
  <si>
    <t>479 21 293</t>
  </si>
  <si>
    <t>1656</t>
  </si>
  <si>
    <t>Radkova Lhota, p.o.</t>
  </si>
  <si>
    <t>61985881</t>
  </si>
  <si>
    <t>1657</t>
  </si>
  <si>
    <t>61985864</t>
  </si>
  <si>
    <t>1658</t>
  </si>
  <si>
    <t>Nádražní 94, 751 01 Tovačov</t>
  </si>
  <si>
    <t>619 85 872</t>
  </si>
  <si>
    <t>1659</t>
  </si>
  <si>
    <t>Skalička 1</t>
  </si>
  <si>
    <t>61985902</t>
  </si>
  <si>
    <t>1660</t>
  </si>
  <si>
    <t>Kokory 54, 751 05 Kokory</t>
  </si>
  <si>
    <t>61985929</t>
  </si>
  <si>
    <t>1661</t>
  </si>
  <si>
    <t>Lapač 449, 751 14 Dřevohostice</t>
  </si>
  <si>
    <t>61985899</t>
  </si>
  <si>
    <t>1662</t>
  </si>
  <si>
    <t>Rokytnice č. p. 1</t>
  </si>
  <si>
    <t>61985911</t>
  </si>
  <si>
    <t>1663</t>
  </si>
  <si>
    <t>Vynaložené odpisy nad stanovený limit byly finančně pokryty z provozních prostředků organizace-82,-Kč.</t>
  </si>
  <si>
    <t>Neinvestiční příspěvek - odpisy - příspěvková organizace vrátila částku 50,- Kč dne 11.1.2011 na účet Olom. kraje .</t>
  </si>
  <si>
    <t>Překročení limitu mzdových prostředků  o 237 238,- Kč bylo způsobeno zapojením prostředků na mzdy, poskytnuté Úřadem práce v Olomouci na základě dohod o vyhrazení společensky účelného pracovního místa a o vytvoření pracovních příležitostí v rámci veřejně prospěšných prací.</t>
  </si>
  <si>
    <t>Vynaložené odpisy nad stanovený limit byly finančně pokryty z provozních prostředků organizace-18,- Kč.</t>
  </si>
  <si>
    <t>Vynaložené odpisy nad stanovený limit byly finančně pokryty z provozních prostředků organizace-896,-Kč.</t>
  </si>
  <si>
    <t>Vynaložené odpisy nad stanovený limit byly finančně pokryty z provozních prostředků organizace-11 339,-Kč.</t>
  </si>
  <si>
    <t>Překročení limitu mzdových prostředků  o 31 515,- Kč bylo způsobeno zapojením prostředků na mzdy, poskytnuté Úřadem práce v Olomouci na základě dohod .</t>
  </si>
  <si>
    <t>Překročení limitu mzdových prostředků  o 1 098 752,- Kč. Z toho 1 093 493,- Kč bylo způsobeno zapojením prostředků na mzdy, poskytnuté Úřadem práce v Olomouci na základě dohod  a 5 259,- Kč byly hrazeny z  fondu odměn  na odměny vyplacené zaměstnancům v prosinci 2010.</t>
  </si>
  <si>
    <t>Neinvestiční příspěvek - odpisy - příspěvková organizace vrátila částku 4 763,- Kč dne 19.1.2011 na účet Olom. kraje .</t>
  </si>
  <si>
    <t>Vynaložené odpisy nad stanovený limit byly finančně pokryty z provozních prostředků organizace-2 220,-Kč.</t>
  </si>
  <si>
    <t>Vynaložené odpisy nad stanovený limit byly finančně pokryty z provozních prostředků organizace-60,- Kč.</t>
  </si>
  <si>
    <t>Překročení limitu mzdových prostředků  o 3 000,- Kč,  hrazeno z  fondu odměn příspěvkové organizace.</t>
  </si>
  <si>
    <t>Neinvestiční příspěvek - odpisy - příspěvková organizace vrátila částku 18,- Kč dne 26.1.2011 na účet Olom. kraje .</t>
  </si>
  <si>
    <t>Vynaložené odpisy nad stanovený limit byly finančně pokryty z provozních prostředků organizace-785,70 Kč.</t>
  </si>
  <si>
    <t>Vynaložené odpisy nad stanovený limit byly finančně pokryty z provozních prostředků organizace-128,- Kč.</t>
  </si>
  <si>
    <t>Vynaložené odpisy nad stanovený limit byly finančně pokryty z provozních prostředků organizace-1 029,20 Kč.</t>
  </si>
  <si>
    <t>Vynaložené odpisy nad stanovený limit byly finančně pokryty z provozních prostředků organizace-3 038,- Kč.</t>
  </si>
  <si>
    <t>Vynaložené odpisy nad stanovený limit byly finančně pokryty z provozních prostředků organizace-7 236,- Kč.</t>
  </si>
  <si>
    <t>Vynaložené odpisy nad stanovený limit byly finančně pokryty z provozních prostředků organizace-114 669,- Kč.</t>
  </si>
  <si>
    <t>Neinvestiční příspěvek - odpisy - příspěvková organizace vrátila částku 285,- Kč dne 13.1.2011 na účet Olom. kraje .</t>
  </si>
  <si>
    <t>Vynaložené odpisy nad stanovený limit byly finančně pokryty z provozních prostředků organizace-12 318,60 Kč.</t>
  </si>
  <si>
    <t>Překročení limitu mzdových prostředků  o 149 870,- Kč bylo způsobeno zapojením prostředků na mzdy, poskytnuté Úřadem práce v rámci  Operačního programu - Lidské zdroje a zaměstnanost, spolufinancované ze státního rozpočtu a Evropského sociálního fondu.</t>
  </si>
  <si>
    <t>Překročení limitu mzdových prostředků  o 257 039,- Kč bylo způsobeno zapojením prostředků na mzdy, poskytnuté Úřadem práce v Přerově ; a to ve výši 262 755,-Kč, částka 5 716,- Kč, představuje úsporu finančních prostředků určených na mzdy.</t>
  </si>
  <si>
    <t>Vynaložené odpisy nad stanovený limit byly finančně pokryty z provozních prostředků organizace-0,20 Kč.</t>
  </si>
  <si>
    <t>Překročení limitu mzdových prostředků  o .30 295,- Kč bylo způsobeno zapojením prostředků na mzdy, poskytnuté Úřadem práce v Olomouci na základě dohod o vyhrazení společensky účelného pracovního místa.</t>
  </si>
  <si>
    <t>Vynaložené odpisy nad stanovený limit byly finančně pokryty z provozních prostředků organizace - 5 601,10 Kč.</t>
  </si>
  <si>
    <t>Překročení limitu mzdových prostředků  o 8 209,- Kč,  bylo způsobeno zapojením prostředků na mzdy, poskytnuté Úřadem práce v rámci  verějně prospěšných prací, spolufinancované ze státního rozpočtu a Evropského sociálního fondu.</t>
  </si>
  <si>
    <t>Překročení limitu mzdových prostředků  o 26 120,- Kč,  bylo způsobeno zapojením prostředků na mzdy, poskytnuté Úřadem práce.</t>
  </si>
  <si>
    <t>Vynaložené odpisy nad stanovený limit byly finančně pokryty z provozních prostředků organizace-2 349,- Kč.</t>
  </si>
  <si>
    <t>Překročení limitu mzdových prostředků  o 311 640- Kč,  bylo způsobeno zapojením prostředků na mzdy, poskytnuté Úřadem práce v Přerově.</t>
  </si>
  <si>
    <t>Vynaložené odpisy nad stanovený limit byly finančně pokryty z provozních prostředků organizace- 48,- Kč.</t>
  </si>
  <si>
    <t>Úřad práce</t>
  </si>
  <si>
    <t>Operační program</t>
  </si>
  <si>
    <t>Překročení limitu mzdových prostředků  o 4 035,- Kč bylo způsobeno zapojením prostředků na odměny, poskytnuté jako bonus od Zdravotní pojišťovny ministerstva vnitra pro pracovníky za mimořádnou aktivitu v přímé péči ve Standardech kvality sociálních služeb a zvýšení kvality ošetřovatelské péče.</t>
  </si>
  <si>
    <t>Překročení limitu mzdových prostředků  o 219 682,- Kč bylo způsobeno zapojením prostředků na mzdy, poskytnuté Úřadem práce.</t>
  </si>
  <si>
    <t>Domov důchodců Kobylá nad Vidnavkou,přísp. organizace</t>
  </si>
  <si>
    <t>Ústav sociální péče pro mládež Jeseník,přísp. organizace</t>
  </si>
  <si>
    <t>Středisko pečovatelské služby Jeseník,přísp. organizace</t>
  </si>
  <si>
    <t>Dům seniorů FRANTIŠEK Náměšť na Hané,přísp. organizace</t>
  </si>
  <si>
    <t>Domov důchodců Hrubá Voda, příspěvková organizace</t>
  </si>
  <si>
    <t>Domov seniorů POHODA Chválkovice, přísp. organizace</t>
  </si>
  <si>
    <t>Sociální služby pro seniory Olomouc, přísp. organizace</t>
  </si>
  <si>
    <t>Vincentinum - poskytovatel sociálních služeb Šternberk, přísp. organizace</t>
  </si>
  <si>
    <t>Klíč - centrum sociálních služeb, přísp. organizace</t>
  </si>
  <si>
    <t>Poradenské centrum sociálních služeb OK, přísp. organizace</t>
  </si>
  <si>
    <t>Středisko sociální prevence Olomouc, přísp. organizace</t>
  </si>
  <si>
    <t>Domov důchodců Štíty, příspěvková organizace</t>
  </si>
  <si>
    <t>Domov Paprsek Olšany, příspěvková organizace</t>
  </si>
  <si>
    <t>Duha-centrum sociálních služeb Vikýřovice, příspěvková organizace</t>
  </si>
  <si>
    <t>Domov důchodců Prostějov, příspěvková organizace</t>
  </si>
  <si>
    <t>SOCIÁLNÍ SLUŽBY PROSTĚJOV, příspěvková organizace</t>
  </si>
  <si>
    <t>Centrum sociálních služeb, příspěvková organizace</t>
  </si>
  <si>
    <t>Domov pro seniory Radkova Lhota, příspěvková organizace</t>
  </si>
  <si>
    <t>Domov pro seniory Tovačov, příspěvková organizace</t>
  </si>
  <si>
    <t>Domov Větrný mlýn Skalička, příspěvková organizace</t>
  </si>
  <si>
    <t>Centrum Dominika Kokory, příspěvková organizace</t>
  </si>
  <si>
    <t>Domov ADAM Dřevohostice, příspěvková organizace</t>
  </si>
  <si>
    <t>Domov Na zámečku Rokytnice, příspěvková organizace</t>
  </si>
  <si>
    <r>
      <t>Příspěvkové organizaci Domov důchodců Prostějov vznikla v roce 2009 ztráta ve výši 1 942 521,13 Kč a to  z důvodu dluhu vůči VZP. Tato ztráta bude uhrazena ze zisku příspěvkové organizace, v roce 2010  byla uhrazena částka</t>
    </r>
    <r>
      <rPr>
        <b/>
        <sz val="10"/>
        <rFont val="Arial"/>
        <family val="2"/>
        <charset val="238"/>
      </rPr>
      <t xml:space="preserve"> 592 690,50 Kč</t>
    </r>
    <r>
      <rPr>
        <sz val="8"/>
        <rFont val="Arial"/>
        <family val="2"/>
        <charset val="238"/>
      </rPr>
      <t>. Neuhrazená ztráta tedy činí 1 349 830,63 Kč.</t>
    </r>
  </si>
  <si>
    <t xml:space="preserve">Ztráta přísp. organizace  Domov důchodců Jesenec za rok 2009 ve výši 57 856,86 Kč byla  pokryta z prostředků rezervního fondu roku 20109 v souladu s ust. § 30, odst. 3d) zákona č. 250/2000 Sb., o rozpočtových pravidlech územních rozpočtů, ve znění pozdějších předpisů - použití prostředků rezervního fondu, vyjma poskytnutých darů.  </t>
  </si>
  <si>
    <t>K.S. sestava 2 840 tis. Kč</t>
  </si>
  <si>
    <t>Překročení limitu mzdových prostředků  o 320 601,- Kč, z toho 309 601,- Kč  bylo způsobeno zapojením prostředků na mzdy, poskytnuté Úřadem práce a 11 000,- Kč bylo pokryto z fondu odměn.</t>
  </si>
  <si>
    <t>Neinvestiční příspěvek - odpisy - příspěvková organizace vrátila částku 2 931,- Kč dne 13.1.2011 na účet Olom. kraje .</t>
  </si>
  <si>
    <t>Příspěvkové organizaci vznikla v roce 2009 ztráta ve výši 1 942 521,13 Kč a to  z důvodu dluhu vůči VZP. Tato ztráta měla být uhrazena ze zisku příspěvkové organizace, v roce 2010  byla uhrazena částka 592 690,50 Kč. Neuhrazená ztráta tedy činí 1 349 830,63 Kč.</t>
  </si>
  <si>
    <r>
      <t xml:space="preserve">Ztráta přísp. organizace  za rok 2009 ve výši 57 856,86 Kč byla  pokryta z prostředků rezervního fondu roku 2010 v souladu s ust. § 30, odst. 3d) zákona č. 250/2000 Sb., o rozpočtových pravidlech územních rozpočtů, ve znění pozdějších předpisů - použití prostředků rezervního fondu, vyjma poskytnutých darů. </t>
    </r>
    <r>
      <rPr>
        <sz val="11"/>
        <rFont val="Arial Black"/>
        <family val="2"/>
        <charset val="238"/>
      </rPr>
      <t xml:space="preserve"> </t>
    </r>
  </si>
  <si>
    <t xml:space="preserve">kontrola : </t>
  </si>
  <si>
    <t>VH za rok 2010</t>
  </si>
  <si>
    <t xml:space="preserve">nerozdělený VH za rok 2009 Radkova Lhota </t>
  </si>
  <si>
    <t>na pokrytí ztráty min. období DD Prostějov</t>
  </si>
  <si>
    <t>celke do fondů</t>
  </si>
  <si>
    <t>ORJ -11</t>
  </si>
  <si>
    <t>Správce:  vedoucí odboru sociálních věcí</t>
  </si>
  <si>
    <t xml:space="preserve">               PhDr. Markéta Čožíková</t>
  </si>
  <si>
    <t>§</t>
  </si>
  <si>
    <t>PO</t>
  </si>
  <si>
    <t>Název zařízení</t>
  </si>
  <si>
    <t>Adresa</t>
  </si>
  <si>
    <t>Dań</t>
  </si>
  <si>
    <t>Výsledek hospodaření</t>
  </si>
  <si>
    <t>Rozdělení do fondů - v Kč</t>
  </si>
  <si>
    <t xml:space="preserve"> HV</t>
  </si>
  <si>
    <t>dań z příjmu</t>
  </si>
  <si>
    <t>dodatečné odvody daně z příjmů</t>
  </si>
  <si>
    <t>HV po zdanění</t>
  </si>
  <si>
    <t>zlepšený VH</t>
  </si>
  <si>
    <t>ztráta</t>
  </si>
  <si>
    <t>Fond  rezervní</t>
  </si>
  <si>
    <t>Pokrytí ztáty min. období</t>
  </si>
  <si>
    <t>Celkem</t>
  </si>
  <si>
    <t>Rozdíl</t>
  </si>
  <si>
    <t>§ 4357</t>
  </si>
  <si>
    <t>Domov pro seniory Javorník, příspěvková organizace</t>
  </si>
  <si>
    <t>Školní 104</t>
  </si>
  <si>
    <t xml:space="preserve"> 790 70 Javorník</t>
  </si>
  <si>
    <t>Domov důchodců Kobylá, příspěvková organizace</t>
  </si>
  <si>
    <t>Kobylá nad Vidnavkou č. 153</t>
  </si>
  <si>
    <t>790 56 Kobylá nad Vidnavkou</t>
  </si>
  <si>
    <t>Ústav sociální péče pro mládež Jeseník, příspěvková organizace</t>
  </si>
  <si>
    <t xml:space="preserve">Moravská 814/2 </t>
  </si>
  <si>
    <t>790 01 Jeseník</t>
  </si>
  <si>
    <t>§ 4351</t>
  </si>
  <si>
    <t>Středisko pečovatelské služby Jeseník, , příspěvková organizace</t>
  </si>
  <si>
    <t>Kostelní 160</t>
  </si>
  <si>
    <t>784 01 Litovel</t>
  </si>
  <si>
    <t>Dům seniorů FRANTIŠEK Náměšť na Hané, příspěvková organizace</t>
  </si>
  <si>
    <t>Komenského 291</t>
  </si>
  <si>
    <t>783 44 Náměšť na Hané</t>
  </si>
  <si>
    <t>Domov důchodců Hrubá Voda,přísp.organizace</t>
  </si>
  <si>
    <t>Hlubočky 11</t>
  </si>
  <si>
    <t>783 61 Hlubočky</t>
  </si>
  <si>
    <t>Švabinského 3</t>
  </si>
  <si>
    <t>772 00 Olomouc - Chválkovice</t>
  </si>
  <si>
    <t>Sociální služby pro seniory Olomouc, příspěvková organizace</t>
  </si>
  <si>
    <t>Zikova 14</t>
  </si>
  <si>
    <t xml:space="preserve"> 779 00 Olomouc</t>
  </si>
  <si>
    <t>Vincentinum - poskytovatel sociálních služeb Šternberk, přísp. org.</t>
  </si>
  <si>
    <t xml:space="preserve">Sadová 7 </t>
  </si>
  <si>
    <t>785 01 Šternberk</t>
  </si>
  <si>
    <t>§ 4356</t>
  </si>
  <si>
    <t>Klíč - centrum sociálních služeb, příspěvková organizace</t>
  </si>
  <si>
    <t>Dolní Hejčínská 28</t>
  </si>
  <si>
    <t>779 00 Olomouc</t>
  </si>
  <si>
    <t>Nové Zámky 2</t>
  </si>
  <si>
    <t>§ 4311</t>
  </si>
  <si>
    <t>Poradenské centrum sociálních služeb OK, přísp.organizace</t>
  </si>
  <si>
    <t xml:space="preserve">Žilinská 7 </t>
  </si>
  <si>
    <t>772 00 Olomouc</t>
  </si>
  <si>
    <t>§ 4372</t>
  </si>
  <si>
    <t>Středisko sociální prevence Olomouc, příspěvková organizace</t>
  </si>
  <si>
    <t xml:space="preserve">Na Vozovce 26 </t>
  </si>
  <si>
    <t>Domov důchodců Šumperk,příspěvková organizace</t>
  </si>
  <si>
    <t xml:space="preserve">U Sanatoria 25 </t>
  </si>
  <si>
    <t>787 01 Šumperk</t>
  </si>
  <si>
    <t>Libina 540</t>
  </si>
  <si>
    <t>788 05 Libina</t>
  </si>
  <si>
    <t xml:space="preserve">Na Pilníku 222 </t>
  </si>
  <si>
    <t>789 91 Štíty</t>
  </si>
  <si>
    <t>§ 4354</t>
  </si>
  <si>
    <t>Vančurova 37</t>
  </si>
  <si>
    <t>Penzion pro důchodce Loštice,příspěvková organizace</t>
  </si>
  <si>
    <t xml:space="preserve">Hradská 113  </t>
  </si>
  <si>
    <t>789 83 Loštice</t>
  </si>
  <si>
    <t xml:space="preserve">Olšany 105 </t>
  </si>
  <si>
    <t>789 62 Olšany, Šumperk</t>
  </si>
  <si>
    <t>788 13 Vikýřovice, Šumperk</t>
  </si>
  <si>
    <t>Nerudova 70</t>
  </si>
  <si>
    <t>796 01 Prostějov</t>
  </si>
  <si>
    <t xml:space="preserve"> Domov důchodců Jesenec, příspěvková organizace</t>
  </si>
  <si>
    <t>Děkana Kvapily 17</t>
  </si>
  <si>
    <t>798 26 Nezamyslice</t>
  </si>
  <si>
    <t>Sociální služby Prostějov, příspěvková organizace</t>
  </si>
  <si>
    <t>Pod Kosířem 27</t>
  </si>
  <si>
    <t>Centrum sociálních služeb, Prostějov, příspěvková organizace</t>
  </si>
  <si>
    <t>Lidická 86</t>
  </si>
  <si>
    <t>Radkova Lhota 16</t>
  </si>
  <si>
    <t>751 14 Dřevohostice</t>
  </si>
  <si>
    <t>Domov Alfreda Skeneho Pavlovice u Přerova, příspěvková organizace</t>
  </si>
  <si>
    <t>Pavlovice u Přerova 95</t>
  </si>
  <si>
    <t>751 12 Pavlovice u Přerova</t>
  </si>
  <si>
    <t>Nádražní ul. 94</t>
  </si>
  <si>
    <t>751 01 Tovačov</t>
  </si>
  <si>
    <t>753 52 Skalička</t>
  </si>
  <si>
    <t>Kokory 54</t>
  </si>
  <si>
    <t>751 05  Kokory</t>
  </si>
  <si>
    <t>Lapač 449</t>
  </si>
  <si>
    <t>751 05 Dřevohostice</t>
  </si>
  <si>
    <t>U Rybníčka 1</t>
  </si>
  <si>
    <t>751 04 Rokytnice</t>
  </si>
  <si>
    <t>CELKEM</t>
  </si>
  <si>
    <t>saldo</t>
  </si>
  <si>
    <t>KS</t>
  </si>
  <si>
    <t>Kontrolní sestava:</t>
  </si>
  <si>
    <t>hlavní činnost</t>
  </si>
  <si>
    <t>vedlejší činnost</t>
  </si>
  <si>
    <t>Rozdíl :</t>
  </si>
  <si>
    <t>Z celkového počtu 33 organizací skončilo :</t>
  </si>
  <si>
    <t>tis. Kč</t>
  </si>
  <si>
    <t>Kč</t>
  </si>
  <si>
    <t>Rekapitulace podle § :</t>
  </si>
  <si>
    <t>počet PO</t>
  </si>
  <si>
    <t>Rekapitulace  hospodaření /výsledek hospodaření -2010/</t>
  </si>
  <si>
    <t xml:space="preserve"> - 32 organizací  se zlepšeným hospodářským výsledkem, v celkové výši </t>
  </si>
  <si>
    <t xml:space="preserve"> - 1 organizace s vyrovnaným  hospodářským výsledkem</t>
  </si>
  <si>
    <t>Duha-centrum sociálních služeb Vikýřovice,přísp.org.</t>
  </si>
  <si>
    <t>v  Kč</t>
  </si>
  <si>
    <t xml:space="preserve">Pozn.: Do fondů je rozděleno o 1,43 Kč více než byl zlepšený hospodářský výsledek za rok 2010. Tato částka představuje nerozdělený hospodářký výsledek příspěvkové organizace Radkova Lhota za rok 2009. </t>
  </si>
  <si>
    <t>Výsledek hospodaření roku 2010 (611,73 Kč) je navýšen o  1,43 Kč. Tato částka představuje nerozdělený VH 2009, který zůstal nerozdělen v důsledku chyby ze strany příspěvkové organizace. V roce 2009 bylo rozděleno o 1,43 Kč méně, než mělo být.</t>
  </si>
  <si>
    <t>Překročení limitu mzdových prostředků  o 138 498,- Kč bylo způsobeno zapojením prostředků na mzdy, poskytnuté Úřadem práce v Olomouci na základě dohod o vyhrazení společensky účelného pracovního místa(operační program Lidské zdroje a zaměstnanost) a o vytvoření pracovních příležitostí v rámci veřejně prospěšných prací.</t>
  </si>
  <si>
    <t>b) Příspěvkové organizace v oblasti sociálních věcí</t>
  </si>
  <si>
    <t xml:space="preserve">            V případě příspěvkové organizace Domov pro seniory Radkova Lhota organizace neskončila v záporu, ale s kladným výsledkem hospodaření a to ve výši 612,72 Kč a to z důvodu zaokrouhlení finančních výkazů na tis. Kč.</t>
  </si>
  <si>
    <t>Domov pro seniory Javorník příspěvková organizace</t>
  </si>
  <si>
    <t>Domov Alfreda Skeneho Pavlovice u Přerova,  příspěvková organizace</t>
  </si>
  <si>
    <t>Pavlovice u Přerova č. 95, 751 12 Pavlovice u Přerova</t>
  </si>
  <si>
    <t>Nové Zámky-poskytovatel sociálních služeb, příspěvková organizace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</si>
</sst>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81" x14ac:knownFonts="1">
    <font>
      <sz val="10"/>
      <name val="Arial"/>
      <charset val="238"/>
    </font>
    <font>
      <sz val="10"/>
      <name val="Arial"/>
      <family val="2"/>
      <charset val="238"/>
    </font>
    <font>
      <sz val="8"/>
      <name val="Arial"/>
      <family val="2"/>
      <charset val="238"/>
    </font>
    <font>
      <sz val="12"/>
      <name val="Arial Black"/>
      <family val="2"/>
      <charset val="238"/>
    </font>
    <font>
      <sz val="12"/>
      <name val="Arial"/>
      <family val="2"/>
      <charset val="238"/>
    </font>
    <font>
      <b/>
      <sz val="12"/>
      <name val="Arial Black"/>
      <family val="2"/>
      <charset val="238"/>
    </font>
    <font>
      <sz val="8"/>
      <name val="Arial"/>
      <family val="2"/>
      <charset val="238"/>
    </font>
    <font>
      <b/>
      <sz val="12"/>
      <name val="Arial"/>
      <family val="2"/>
      <charset val="238"/>
    </font>
    <font>
      <sz val="10"/>
      <name val="Arial Black"/>
      <family val="2"/>
      <charset val="238"/>
    </font>
    <font>
      <b/>
      <sz val="10"/>
      <name val="Arial"/>
      <family val="2"/>
      <charset val="238"/>
    </font>
    <font>
      <sz val="11"/>
      <name val="Arial Black"/>
      <family val="2"/>
      <charset val="238"/>
    </font>
    <font>
      <sz val="10"/>
      <name val="Arial"/>
      <family val="2"/>
      <charset val="238"/>
    </font>
    <font>
      <sz val="11"/>
      <name val="Arial"/>
      <family val="2"/>
      <charset val="238"/>
    </font>
    <font>
      <b/>
      <sz val="11"/>
      <name val="Arial Black"/>
      <family val="2"/>
      <charset val="238"/>
    </font>
    <font>
      <b/>
      <sz val="11"/>
      <color indexed="19"/>
      <name val="Arial Black"/>
      <family val="2"/>
      <charset val="238"/>
    </font>
    <font>
      <b/>
      <sz val="10"/>
      <color indexed="19"/>
      <name val="Comic Sans MS"/>
      <family val="4"/>
      <charset val="238"/>
    </font>
    <font>
      <b/>
      <sz val="12"/>
      <name val="Comic Sans MS"/>
      <family val="4"/>
      <charset val="238"/>
    </font>
    <font>
      <b/>
      <sz val="10"/>
      <name val="Comic Sans MS"/>
      <family val="4"/>
      <charset val="238"/>
    </font>
    <font>
      <b/>
      <sz val="11"/>
      <name val="Comic Sans MS"/>
      <family val="4"/>
      <charset val="238"/>
    </font>
    <font>
      <sz val="11"/>
      <name val="Arial"/>
      <family val="2"/>
      <charset val="238"/>
    </font>
    <font>
      <b/>
      <sz val="11"/>
      <name val="Arial"/>
      <family val="2"/>
      <charset val="238"/>
    </font>
    <font>
      <b/>
      <sz val="14"/>
      <name val="Arial Black"/>
      <family val="2"/>
      <charset val="238"/>
    </font>
    <font>
      <sz val="14"/>
      <name val="Arial Black"/>
      <family val="2"/>
      <charset val="238"/>
    </font>
    <font>
      <sz val="10"/>
      <name val="Comic Sans MS"/>
      <family val="4"/>
      <charset val="238"/>
    </font>
    <font>
      <sz val="11"/>
      <name val="Comic Sans MS"/>
      <family val="4"/>
      <charset val="238"/>
    </font>
    <font>
      <sz val="12"/>
      <name val="Arial Black"/>
      <family val="2"/>
    </font>
    <font>
      <b/>
      <sz val="11"/>
      <name val="Arial"/>
      <family val="2"/>
      <charset val="238"/>
    </font>
    <font>
      <sz val="9"/>
      <name val="Arial"/>
      <family val="2"/>
      <charset val="238"/>
    </font>
    <font>
      <b/>
      <sz val="9"/>
      <name val="Arial"/>
      <family val="2"/>
      <charset val="238"/>
    </font>
    <font>
      <b/>
      <sz val="11"/>
      <color indexed="19"/>
      <name val="Comic Sans MS"/>
      <family val="4"/>
      <charset val="238"/>
    </font>
    <font>
      <sz val="8"/>
      <name val="Comic Sans MS"/>
      <family val="4"/>
      <charset val="238"/>
    </font>
    <font>
      <sz val="9"/>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u/>
      <sz val="10"/>
      <name val="Arial"/>
      <family val="2"/>
      <charset val="238"/>
    </font>
    <font>
      <b/>
      <u/>
      <sz val="12"/>
      <name val="Arial"/>
      <family val="2"/>
      <charset val="238"/>
    </font>
    <font>
      <sz val="10"/>
      <color indexed="81"/>
      <name val="Tahoma"/>
      <family val="2"/>
      <charset val="238"/>
    </font>
    <font>
      <b/>
      <sz val="10"/>
      <color indexed="81"/>
      <name val="Tahoma"/>
      <family val="2"/>
      <charset val="238"/>
    </font>
    <font>
      <sz val="10"/>
      <color indexed="12"/>
      <name val="Arial"/>
      <family val="2"/>
      <charset val="238"/>
    </font>
    <font>
      <sz val="10"/>
      <name val="Arial"/>
      <family val="2"/>
      <charset val="238"/>
    </font>
    <font>
      <b/>
      <sz val="10"/>
      <color indexed="54"/>
      <name val="Arial"/>
      <family val="2"/>
      <charset val="238"/>
    </font>
    <font>
      <b/>
      <u/>
      <sz val="10"/>
      <color indexed="54"/>
      <name val="Arial"/>
      <family val="2"/>
      <charset val="238"/>
    </font>
    <font>
      <sz val="10"/>
      <color indexed="10"/>
      <name val="Arial"/>
      <family val="2"/>
      <charset val="238"/>
    </font>
    <font>
      <b/>
      <u/>
      <sz val="16"/>
      <name val="Arial CE"/>
      <family val="2"/>
      <charset val="238"/>
    </font>
    <font>
      <b/>
      <sz val="14"/>
      <name val="Arial"/>
      <family val="2"/>
      <charset val="238"/>
    </font>
    <font>
      <u/>
      <sz val="12"/>
      <name val="Arial"/>
      <family val="2"/>
      <charset val="238"/>
    </font>
    <font>
      <b/>
      <sz val="9"/>
      <name val="Arial"/>
      <family val="2"/>
      <charset val="238"/>
    </font>
    <font>
      <sz val="7"/>
      <name val="Arial"/>
      <family val="2"/>
      <charset val="238"/>
    </font>
    <font>
      <sz val="8"/>
      <name val="Times New Roman"/>
      <family val="1"/>
      <charset val="238"/>
    </font>
    <font>
      <sz val="10"/>
      <name val="Times New Roman"/>
      <family val="1"/>
      <charset val="238"/>
    </font>
    <font>
      <sz val="12"/>
      <name val="Arial"/>
      <family val="2"/>
      <charset val="238"/>
    </font>
    <font>
      <sz val="8"/>
      <color indexed="9"/>
      <name val="Arial"/>
      <family val="2"/>
      <charset val="238"/>
    </font>
    <font>
      <sz val="8"/>
      <color indexed="12"/>
      <name val="Arial"/>
      <family val="2"/>
      <charset val="238"/>
    </font>
    <font>
      <b/>
      <u/>
      <sz val="9"/>
      <name val="Arial"/>
      <family val="2"/>
      <charset val="238"/>
    </font>
    <font>
      <b/>
      <u/>
      <sz val="9"/>
      <name val="Arial"/>
      <family val="2"/>
      <charset val="238"/>
    </font>
    <font>
      <b/>
      <u/>
      <sz val="10"/>
      <name val="Arial"/>
      <family val="2"/>
      <charset val="238"/>
    </font>
    <font>
      <b/>
      <sz val="8"/>
      <name val="Arial"/>
      <family val="2"/>
      <charset val="238"/>
    </font>
    <font>
      <sz val="12"/>
      <color indexed="10"/>
      <name val="Arial"/>
      <family val="2"/>
      <charset val="238"/>
    </font>
    <font>
      <sz val="8"/>
      <color indexed="10"/>
      <name val="Arial"/>
      <family val="2"/>
      <charset val="238"/>
    </font>
    <font>
      <i/>
      <sz val="10"/>
      <name val="Arial"/>
      <family val="2"/>
      <charset val="238"/>
    </font>
    <font>
      <sz val="12"/>
      <color indexed="12"/>
      <name val="Arial"/>
      <family val="2"/>
      <charset val="238"/>
    </font>
    <font>
      <sz val="9"/>
      <color indexed="12"/>
      <name val="Arial"/>
      <family val="2"/>
      <charset val="238"/>
    </font>
    <font>
      <sz val="7"/>
      <name val="Arial"/>
      <family val="2"/>
      <charset val="238"/>
    </font>
    <font>
      <sz val="12"/>
      <color indexed="9"/>
      <name val="Arial"/>
      <family val="2"/>
      <charset val="238"/>
    </font>
    <font>
      <sz val="10"/>
      <color indexed="9"/>
      <name val="Arial"/>
      <family val="2"/>
      <charset val="238"/>
    </font>
    <font>
      <sz val="9"/>
      <color indexed="9"/>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41"/>
        <bgColor indexed="64"/>
      </patternFill>
    </fill>
  </fills>
  <borders count="77">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bottom/>
      <diagonal/>
    </border>
    <border>
      <left/>
      <right style="thick">
        <color indexed="64"/>
      </right>
      <top/>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hair">
        <color indexed="64"/>
      </right>
      <top/>
      <bottom/>
      <diagonal/>
    </border>
    <border>
      <left style="hair">
        <color indexed="64"/>
      </left>
      <right style="thick">
        <color indexed="64"/>
      </right>
      <top/>
      <bottom/>
      <diagonal/>
    </border>
    <border>
      <left style="thin">
        <color indexed="64"/>
      </left>
      <right style="hair">
        <color indexed="64"/>
      </right>
      <top/>
      <bottom/>
      <diagonal/>
    </border>
    <border>
      <left style="thick">
        <color indexed="64"/>
      </left>
      <right style="thin">
        <color indexed="64"/>
      </right>
      <top/>
      <bottom/>
      <diagonal/>
    </border>
    <border>
      <left style="thick">
        <color indexed="64"/>
      </left>
      <right/>
      <top/>
      <bottom style="hair">
        <color indexed="64"/>
      </bottom>
      <diagonal/>
    </border>
    <border>
      <left/>
      <right/>
      <top/>
      <bottom style="hair">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n">
        <color indexed="64"/>
      </left>
      <right style="thin">
        <color indexed="64"/>
      </right>
      <top/>
      <bottom style="hair">
        <color indexed="64"/>
      </bottom>
      <diagonal/>
    </border>
    <border>
      <left/>
      <right style="thick">
        <color indexed="64"/>
      </right>
      <top/>
      <bottom style="hair">
        <color indexed="64"/>
      </bottom>
      <diagonal/>
    </border>
    <border>
      <left style="thick">
        <color indexed="64"/>
      </left>
      <right style="thin">
        <color indexed="64"/>
      </right>
      <top/>
      <bottom style="hair">
        <color indexed="64"/>
      </bottom>
      <diagonal/>
    </border>
    <border>
      <left style="thick">
        <color indexed="64"/>
      </left>
      <right/>
      <top style="hair">
        <color indexed="64"/>
      </top>
      <bottom/>
      <diagonal/>
    </border>
    <border>
      <left/>
      <right/>
      <top style="hair">
        <color indexed="64"/>
      </top>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n">
        <color indexed="64"/>
      </left>
      <right style="hair">
        <color indexed="64"/>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ck">
        <color indexed="64"/>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n">
        <color indexed="64"/>
      </right>
      <top/>
      <bottom style="thick">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hair">
        <color indexed="64"/>
      </right>
      <top style="thick">
        <color indexed="64"/>
      </top>
      <bottom/>
      <diagonal/>
    </border>
    <border>
      <left/>
      <right style="thick">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thick">
        <color indexed="64"/>
      </right>
      <top style="thick">
        <color indexed="64"/>
      </top>
      <bottom style="thin">
        <color indexed="64"/>
      </bottom>
      <diagonal/>
    </border>
  </borders>
  <cellStyleXfs count="42">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0" borderId="1" applyNumberFormat="0" applyFill="0" applyAlignment="0" applyProtection="0"/>
    <xf numFmtId="0" fontId="35" fillId="3" borderId="0" applyNumberFormat="0" applyBorder="0" applyAlignment="0" applyProtection="0"/>
    <xf numFmtId="0" fontId="36" fillId="16"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7" borderId="0" applyNumberFormat="0" applyBorder="0" applyAlignment="0" applyProtection="0"/>
    <xf numFmtId="0" fontId="11" fillId="18" borderId="6" applyNumberFormat="0" applyFont="0" applyAlignment="0" applyProtection="0"/>
    <xf numFmtId="0" fontId="42" fillId="0" borderId="7" applyNumberFormat="0" applyFill="0" applyAlignment="0" applyProtection="0"/>
    <xf numFmtId="0" fontId="43" fillId="4" borderId="0" applyNumberFormat="0" applyBorder="0" applyAlignment="0" applyProtection="0"/>
    <xf numFmtId="0" fontId="44" fillId="0" borderId="0" applyNumberFormat="0" applyFill="0" applyBorder="0" applyAlignment="0" applyProtection="0"/>
    <xf numFmtId="0" fontId="45" fillId="7" borderId="8" applyNumberFormat="0" applyAlignment="0" applyProtection="0"/>
    <xf numFmtId="0" fontId="46" fillId="19" borderId="8" applyNumberFormat="0" applyAlignment="0" applyProtection="0"/>
    <xf numFmtId="0" fontId="47" fillId="19" borderId="9" applyNumberFormat="0" applyAlignment="0" applyProtection="0"/>
    <xf numFmtId="0" fontId="48" fillId="0" borderId="0" applyNumberForma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3" borderId="0" applyNumberFormat="0" applyBorder="0" applyAlignment="0" applyProtection="0"/>
  </cellStyleXfs>
  <cellXfs count="568">
    <xf numFmtId="0" fontId="0" fillId="0" borderId="0" xfId="0"/>
    <xf numFmtId="0" fontId="3" fillId="0" borderId="0" xfId="0" applyFont="1" applyProtection="1">
      <protection hidden="1"/>
    </xf>
    <xf numFmtId="0" fontId="4" fillId="0" borderId="0" xfId="0" applyFont="1" applyProtection="1">
      <protection hidden="1"/>
    </xf>
    <xf numFmtId="0" fontId="1" fillId="0" borderId="0" xfId="0" applyFont="1" applyProtection="1">
      <protection hidden="1"/>
    </xf>
    <xf numFmtId="0" fontId="5" fillId="0" borderId="0" xfId="0" applyFont="1" applyAlignment="1" applyProtection="1">
      <protection hidden="1"/>
    </xf>
    <xf numFmtId="0" fontId="0" fillId="0" borderId="0" xfId="0" applyAlignment="1" applyProtection="1">
      <alignment horizontal="left" shrinkToFit="1"/>
      <protection hidden="1"/>
    </xf>
    <xf numFmtId="0" fontId="0" fillId="0" borderId="0" xfId="0" applyAlignment="1" applyProtection="1">
      <alignment horizontal="left"/>
      <protection hidden="1"/>
    </xf>
    <xf numFmtId="0" fontId="7" fillId="0" borderId="0" xfId="0" applyFont="1" applyProtection="1">
      <protection hidden="1"/>
    </xf>
    <xf numFmtId="0" fontId="5" fillId="0" borderId="0" xfId="0" applyFont="1" applyProtection="1">
      <protection hidden="1"/>
    </xf>
    <xf numFmtId="0" fontId="1" fillId="0" borderId="0" xfId="0" applyFont="1" applyAlignment="1" applyProtection="1">
      <alignment horizontal="left" shrinkToFit="1"/>
      <protection hidden="1"/>
    </xf>
    <xf numFmtId="0" fontId="8" fillId="0" borderId="0" xfId="0" applyFont="1" applyAlignment="1" applyProtection="1">
      <alignment shrinkToFit="1"/>
      <protection hidden="1"/>
    </xf>
    <xf numFmtId="0" fontId="9" fillId="24" borderId="0" xfId="0" applyFont="1" applyFill="1" applyProtection="1">
      <protection hidden="1"/>
    </xf>
    <xf numFmtId="0" fontId="1" fillId="24" borderId="0" xfId="0" applyFont="1" applyFill="1" applyProtection="1">
      <protection hidden="1"/>
    </xf>
    <xf numFmtId="0" fontId="8" fillId="24" borderId="0" xfId="0" applyFont="1" applyFill="1" applyBorder="1" applyAlignment="1" applyProtection="1">
      <alignment horizontal="center" vertical="center"/>
      <protection hidden="1"/>
    </xf>
    <xf numFmtId="0" fontId="10" fillId="24" borderId="0" xfId="0" applyFont="1" applyFill="1" applyBorder="1" applyAlignment="1" applyProtection="1">
      <alignment horizontal="right"/>
      <protection hidden="1"/>
    </xf>
    <xf numFmtId="0" fontId="11" fillId="24" borderId="0" xfId="0" applyFont="1" applyFill="1" applyBorder="1" applyAlignment="1" applyProtection="1">
      <alignment horizontal="center"/>
      <protection hidden="1"/>
    </xf>
    <xf numFmtId="0" fontId="9" fillId="0" borderId="0" xfId="0" applyFont="1" applyAlignment="1" applyProtection="1">
      <alignment horizontal="right"/>
      <protection hidden="1"/>
    </xf>
    <xf numFmtId="0" fontId="1" fillId="24" borderId="0" xfId="0" applyFont="1" applyFill="1" applyBorder="1" applyProtection="1">
      <protection hidden="1"/>
    </xf>
    <xf numFmtId="0" fontId="6" fillId="24" borderId="0" xfId="0" applyFont="1" applyFill="1" applyBorder="1" applyAlignment="1" applyProtection="1">
      <alignment horizontal="center" shrinkToFit="1"/>
      <protection hidden="1"/>
    </xf>
    <xf numFmtId="0" fontId="11" fillId="24" borderId="0" xfId="0" applyFont="1" applyFill="1" applyBorder="1" applyAlignment="1" applyProtection="1">
      <alignment horizontal="center" shrinkToFit="1"/>
      <protection hidden="1"/>
    </xf>
    <xf numFmtId="0" fontId="12" fillId="24"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11" fillId="0" borderId="0" xfId="0" applyFont="1" applyAlignment="1" applyProtection="1">
      <alignment horizontal="right"/>
      <protection hidden="1"/>
    </xf>
    <xf numFmtId="0" fontId="13" fillId="24" borderId="0" xfId="0" applyFont="1" applyFill="1" applyBorder="1" applyProtection="1">
      <protection hidden="1"/>
    </xf>
    <xf numFmtId="0" fontId="8" fillId="24" borderId="0" xfId="0" applyFont="1" applyFill="1" applyProtection="1">
      <protection hidden="1"/>
    </xf>
    <xf numFmtId="0" fontId="14" fillId="24" borderId="0" xfId="0" applyFont="1" applyFill="1" applyBorder="1" applyProtection="1">
      <protection hidden="1"/>
    </xf>
    <xf numFmtId="0" fontId="15" fillId="24" borderId="0" xfId="0" applyFont="1" applyFill="1" applyBorder="1" applyProtection="1">
      <protection hidden="1"/>
    </xf>
    <xf numFmtId="4" fontId="11" fillId="0" borderId="10" xfId="0" applyNumberFormat="1" applyFont="1" applyFill="1" applyBorder="1" applyAlignment="1" applyProtection="1">
      <alignment shrinkToFit="1"/>
      <protection hidden="1"/>
    </xf>
    <xf numFmtId="0" fontId="12" fillId="24" borderId="0" xfId="0" applyFont="1" applyFill="1" applyBorder="1" applyProtection="1">
      <protection hidden="1"/>
    </xf>
    <xf numFmtId="0" fontId="16" fillId="24" borderId="0" xfId="0" applyFont="1" applyFill="1" applyBorder="1" applyProtection="1">
      <protection hidden="1"/>
    </xf>
    <xf numFmtId="4" fontId="7" fillId="0" borderId="0" xfId="0" applyNumberFormat="1" applyFont="1" applyFill="1" applyBorder="1" applyAlignment="1" applyProtection="1">
      <alignment shrinkToFit="1"/>
      <protection hidden="1"/>
    </xf>
    <xf numFmtId="4" fontId="7" fillId="0" borderId="0" xfId="0" applyNumberFormat="1" applyFont="1" applyFill="1" applyAlignment="1" applyProtection="1">
      <alignment shrinkToFit="1"/>
      <protection hidden="1"/>
    </xf>
    <xf numFmtId="4" fontId="9" fillId="0" borderId="0" xfId="0" applyNumberFormat="1" applyFont="1" applyFill="1" applyBorder="1" applyAlignment="1" applyProtection="1">
      <alignment shrinkToFit="1"/>
      <protection hidden="1"/>
    </xf>
    <xf numFmtId="0" fontId="17" fillId="24" borderId="0" xfId="0" applyFont="1" applyFill="1" applyBorder="1" applyProtection="1">
      <protection hidden="1"/>
    </xf>
    <xf numFmtId="0" fontId="18" fillId="24" borderId="0" xfId="0" applyFont="1" applyFill="1" applyBorder="1" applyProtection="1">
      <protection hidden="1"/>
    </xf>
    <xf numFmtId="0" fontId="17" fillId="0" borderId="0" xfId="0" applyFont="1" applyFill="1" applyBorder="1" applyProtection="1">
      <protection hidden="1"/>
    </xf>
    <xf numFmtId="0" fontId="18" fillId="0" borderId="0" xfId="0" applyFont="1" applyFill="1" applyBorder="1" applyProtection="1">
      <protection hidden="1"/>
    </xf>
    <xf numFmtId="4" fontId="18" fillId="0" borderId="0" xfId="0" applyNumberFormat="1" applyFont="1" applyFill="1" applyBorder="1" applyAlignment="1" applyProtection="1">
      <alignment shrinkToFit="1"/>
      <protection hidden="1"/>
    </xf>
    <xf numFmtId="4" fontId="18" fillId="24" borderId="0" xfId="0" applyNumberFormat="1" applyFont="1" applyFill="1" applyBorder="1" applyProtection="1">
      <protection hidden="1"/>
    </xf>
    <xf numFmtId="0" fontId="6" fillId="24" borderId="0" xfId="0" applyFont="1" applyFill="1" applyBorder="1" applyProtection="1">
      <protection hidden="1"/>
    </xf>
    <xf numFmtId="4" fontId="19" fillId="0" borderId="0" xfId="0" applyNumberFormat="1" applyFont="1" applyFill="1" applyBorder="1" applyAlignment="1" applyProtection="1">
      <alignment shrinkToFit="1"/>
      <protection hidden="1"/>
    </xf>
    <xf numFmtId="4" fontId="20" fillId="0" borderId="0" xfId="0" applyNumberFormat="1" applyFont="1" applyFill="1" applyBorder="1" applyAlignment="1" applyProtection="1">
      <alignment shrinkToFit="1"/>
      <protection hidden="1"/>
    </xf>
    <xf numFmtId="0" fontId="21" fillId="24" borderId="0" xfId="0" applyFont="1" applyFill="1" applyBorder="1" applyProtection="1">
      <protection hidden="1"/>
    </xf>
    <xf numFmtId="0" fontId="22" fillId="24" borderId="0" xfId="0" applyFont="1" applyFill="1" applyProtection="1">
      <protection hidden="1"/>
    </xf>
    <xf numFmtId="4" fontId="22" fillId="0" borderId="0" xfId="0" applyNumberFormat="1" applyFont="1" applyFill="1" applyBorder="1" applyAlignment="1" applyProtection="1">
      <alignment shrinkToFit="1"/>
      <protection hidden="1"/>
    </xf>
    <xf numFmtId="0" fontId="13" fillId="0" borderId="0" xfId="0" applyFont="1" applyBorder="1" applyProtection="1">
      <protection hidden="1"/>
    </xf>
    <xf numFmtId="0" fontId="18" fillId="0" borderId="0" xfId="0" applyFont="1" applyBorder="1" applyProtection="1">
      <protection hidden="1"/>
    </xf>
    <xf numFmtId="0" fontId="1" fillId="0" borderId="0" xfId="0" applyFont="1" applyBorder="1" applyProtection="1">
      <protection hidden="1"/>
    </xf>
    <xf numFmtId="4" fontId="3" fillId="0" borderId="0" xfId="0" applyNumberFormat="1" applyFont="1" applyBorder="1" applyAlignment="1" applyProtection="1">
      <alignment shrinkToFit="1"/>
      <protection hidden="1"/>
    </xf>
    <xf numFmtId="0" fontId="1" fillId="0" borderId="0" xfId="0" applyFont="1" applyBorder="1" applyAlignment="1" applyProtection="1">
      <alignment horizontal="center"/>
      <protection hidden="1"/>
    </xf>
    <xf numFmtId="0" fontId="8" fillId="24" borderId="0" xfId="0" applyFont="1" applyFill="1" applyBorder="1" applyProtection="1">
      <protection hidden="1"/>
    </xf>
    <xf numFmtId="0" fontId="23" fillId="24" borderId="0" xfId="0" applyFont="1" applyFill="1" applyBorder="1" applyProtection="1">
      <protection hidden="1"/>
    </xf>
    <xf numFmtId="0" fontId="24" fillId="24" borderId="0" xfId="0" applyFont="1" applyFill="1" applyBorder="1" applyProtection="1">
      <protection hidden="1"/>
    </xf>
    <xf numFmtId="4" fontId="19" fillId="24" borderId="0" xfId="0" applyNumberFormat="1" applyFont="1" applyFill="1" applyBorder="1" applyAlignment="1" applyProtection="1">
      <alignment shrinkToFit="1"/>
      <protection hidden="1"/>
    </xf>
    <xf numFmtId="0" fontId="1" fillId="0" borderId="0" xfId="0" applyFont="1" applyFill="1" applyBorder="1" applyProtection="1">
      <protection hidden="1"/>
    </xf>
    <xf numFmtId="4" fontId="19" fillId="24" borderId="0" xfId="0" applyNumberFormat="1" applyFont="1" applyFill="1" applyBorder="1" applyAlignment="1" applyProtection="1">
      <alignment horizontal="right" shrinkToFit="1"/>
      <protection hidden="1"/>
    </xf>
    <xf numFmtId="0" fontId="10" fillId="0" borderId="0" xfId="0" applyFont="1" applyBorder="1" applyProtection="1">
      <protection hidden="1"/>
    </xf>
    <xf numFmtId="0" fontId="12" fillId="0" borderId="0" xfId="0" applyFont="1" applyBorder="1" applyProtection="1">
      <protection hidden="1"/>
    </xf>
    <xf numFmtId="4" fontId="25" fillId="0" borderId="0" xfId="0" applyNumberFormat="1" applyFont="1" applyBorder="1" applyProtection="1">
      <protection hidden="1"/>
    </xf>
    <xf numFmtId="0" fontId="1" fillId="0" borderId="0" xfId="0" applyFont="1" applyBorder="1" applyAlignment="1" applyProtection="1">
      <alignment shrinkToFit="1"/>
      <protection hidden="1"/>
    </xf>
    <xf numFmtId="0" fontId="2" fillId="0" borderId="0" xfId="0" applyFont="1" applyBorder="1" applyAlignment="1" applyProtection="1">
      <alignment horizontal="right" shrinkToFit="1"/>
      <protection hidden="1"/>
    </xf>
    <xf numFmtId="0" fontId="1" fillId="0" borderId="0" xfId="0" applyFont="1" applyBorder="1" applyAlignment="1" applyProtection="1">
      <alignment horizontal="right" indent="3"/>
      <protection hidden="1"/>
    </xf>
    <xf numFmtId="0" fontId="11" fillId="0" borderId="0" xfId="0" applyFont="1" applyBorder="1" applyAlignment="1" applyProtection="1">
      <alignment horizontal="left" indent="2"/>
      <protection hidden="1"/>
    </xf>
    <xf numFmtId="0" fontId="23" fillId="0" borderId="0" xfId="0" applyFont="1" applyBorder="1" applyProtection="1">
      <protection hidden="1"/>
    </xf>
    <xf numFmtId="0" fontId="17" fillId="0" borderId="0" xfId="0" applyFont="1" applyBorder="1" applyProtection="1">
      <protection hidden="1"/>
    </xf>
    <xf numFmtId="4" fontId="11" fillId="0" borderId="0" xfId="0" applyNumberFormat="1" applyFont="1" applyBorder="1" applyProtection="1">
      <protection hidden="1"/>
    </xf>
    <xf numFmtId="10" fontId="1" fillId="0" borderId="0" xfId="0" applyNumberFormat="1" applyFont="1" applyBorder="1" applyAlignment="1" applyProtection="1">
      <alignment horizontal="right" indent="3"/>
      <protection hidden="1"/>
    </xf>
    <xf numFmtId="0" fontId="26" fillId="0" borderId="0" xfId="0" applyFont="1" applyBorder="1" applyProtection="1">
      <protection hidden="1"/>
    </xf>
    <xf numFmtId="0" fontId="11" fillId="0" borderId="0" xfId="0" applyFont="1" applyBorder="1" applyAlignment="1" applyProtection="1">
      <protection locked="0"/>
    </xf>
    <xf numFmtId="0" fontId="27" fillId="0" borderId="0" xfId="0" applyFont="1" applyBorder="1" applyProtection="1">
      <protection locked="0"/>
    </xf>
    <xf numFmtId="0" fontId="28" fillId="0" borderId="0" xfId="0" applyFont="1" applyBorder="1" applyProtection="1">
      <protection locked="0"/>
    </xf>
    <xf numFmtId="0" fontId="12" fillId="0" borderId="0" xfId="0" applyFont="1" applyBorder="1" applyProtection="1">
      <protection locked="0"/>
    </xf>
    <xf numFmtId="4" fontId="11" fillId="0" borderId="0" xfId="0" applyNumberFormat="1" applyFont="1" applyBorder="1" applyProtection="1">
      <protection locked="0"/>
    </xf>
    <xf numFmtId="0" fontId="1" fillId="0" borderId="0" xfId="0" applyFont="1" applyBorder="1" applyAlignment="1" applyProtection="1">
      <alignment horizontal="center"/>
      <protection locked="0"/>
    </xf>
    <xf numFmtId="10" fontId="1" fillId="0" borderId="0" xfId="0" applyNumberFormat="1" applyFont="1" applyBorder="1" applyAlignment="1" applyProtection="1">
      <alignment horizontal="right" indent="3"/>
      <protection locked="0"/>
    </xf>
    <xf numFmtId="0" fontId="11" fillId="0" borderId="0" xfId="0" applyFont="1" applyBorder="1" applyAlignment="1" applyProtection="1">
      <alignment horizontal="left" indent="2"/>
      <protection locked="0"/>
    </xf>
    <xf numFmtId="0" fontId="23" fillId="0" borderId="0" xfId="0" applyFont="1" applyBorder="1" applyProtection="1">
      <protection locked="0"/>
    </xf>
    <xf numFmtId="0" fontId="17" fillId="0" borderId="0" xfId="0" applyFont="1" applyBorder="1" applyProtection="1">
      <protection locked="0"/>
    </xf>
    <xf numFmtId="0" fontId="14" fillId="0" borderId="0" xfId="0" applyFont="1" applyBorder="1" applyProtection="1">
      <protection hidden="1"/>
    </xf>
    <xf numFmtId="4" fontId="9" fillId="0" borderId="0" xfId="0" applyNumberFormat="1" applyFont="1" applyBorder="1" applyProtection="1">
      <protection hidden="1"/>
    </xf>
    <xf numFmtId="0" fontId="18" fillId="0" borderId="11" xfId="0" applyFont="1" applyBorder="1" applyProtection="1">
      <protection hidden="1"/>
    </xf>
    <xf numFmtId="0" fontId="29" fillId="0" borderId="12" xfId="0" applyFont="1" applyBorder="1" applyProtection="1">
      <protection hidden="1"/>
    </xf>
    <xf numFmtId="0" fontId="2" fillId="0" borderId="11" xfId="0" applyFont="1" applyBorder="1" applyAlignment="1" applyProtection="1">
      <alignment horizontal="center"/>
      <protection hidden="1"/>
    </xf>
    <xf numFmtId="4" fontId="11" fillId="0" borderId="13" xfId="0" applyNumberFormat="1" applyFont="1" applyFill="1" applyBorder="1" applyAlignment="1" applyProtection="1">
      <alignment shrinkToFit="1"/>
      <protection hidden="1"/>
    </xf>
    <xf numFmtId="4" fontId="11" fillId="0" borderId="14" xfId="0" applyNumberFormat="1" applyFont="1" applyFill="1" applyBorder="1" applyAlignment="1" applyProtection="1">
      <alignment shrinkToFit="1"/>
      <protection hidden="1"/>
    </xf>
    <xf numFmtId="0" fontId="18" fillId="0" borderId="15" xfId="0" applyFont="1" applyBorder="1" applyProtection="1">
      <protection hidden="1"/>
    </xf>
    <xf numFmtId="0" fontId="26" fillId="0" borderId="16" xfId="0" applyFont="1" applyBorder="1" applyProtection="1">
      <protection hidden="1"/>
    </xf>
    <xf numFmtId="4" fontId="20" fillId="0" borderId="17" xfId="0" applyNumberFormat="1" applyFont="1" applyBorder="1" applyAlignment="1" applyProtection="1">
      <alignment shrinkToFit="1"/>
      <protection hidden="1"/>
    </xf>
    <xf numFmtId="4" fontId="20" fillId="0" borderId="18" xfId="0" applyNumberFormat="1" applyFont="1" applyBorder="1" applyAlignment="1" applyProtection="1">
      <alignment shrinkToFit="1"/>
      <protection hidden="1"/>
    </xf>
    <xf numFmtId="4" fontId="20" fillId="0" borderId="19" xfId="0" applyNumberFormat="1" applyFont="1" applyBorder="1" applyAlignment="1" applyProtection="1">
      <alignment shrinkToFit="1"/>
      <protection hidden="1"/>
    </xf>
    <xf numFmtId="0" fontId="30" fillId="0" borderId="0" xfId="0" applyFont="1" applyBorder="1" applyProtection="1">
      <protection hidden="1"/>
    </xf>
    <xf numFmtId="0" fontId="29" fillId="0" borderId="0" xfId="0" applyFont="1" applyBorder="1" applyProtection="1">
      <protection hidden="1"/>
    </xf>
    <xf numFmtId="4" fontId="31" fillId="0" borderId="0" xfId="0" applyNumberFormat="1" applyFont="1" applyProtection="1">
      <protection hidden="1"/>
    </xf>
    <xf numFmtId="0" fontId="1" fillId="0" borderId="0" xfId="0" applyFont="1" applyProtection="1">
      <protection locked="0"/>
    </xf>
    <xf numFmtId="0" fontId="19" fillId="24" borderId="0" xfId="0" applyFont="1" applyFill="1" applyAlignment="1" applyProtection="1">
      <alignment horizontal="right"/>
      <protection hidden="1"/>
    </xf>
    <xf numFmtId="0" fontId="19" fillId="24" borderId="0" xfId="0" applyFont="1" applyFill="1" applyBorder="1" applyProtection="1">
      <protection hidden="1"/>
    </xf>
    <xf numFmtId="0" fontId="19" fillId="0" borderId="0" xfId="0" applyFont="1" applyBorder="1" applyProtection="1">
      <protection hidden="1"/>
    </xf>
    <xf numFmtId="0" fontId="6" fillId="0" borderId="0" xfId="0" applyFont="1" applyBorder="1" applyAlignment="1" applyProtection="1">
      <alignment horizontal="right" shrinkToFit="1"/>
      <protection hidden="1"/>
    </xf>
    <xf numFmtId="0" fontId="20" fillId="0" borderId="0" xfId="0" applyFont="1" applyBorder="1" applyProtection="1">
      <protection hidden="1"/>
    </xf>
    <xf numFmtId="0" fontId="19" fillId="0" borderId="0" xfId="0" applyFont="1" applyBorder="1" applyProtection="1">
      <protection locked="0"/>
    </xf>
    <xf numFmtId="0" fontId="6" fillId="0" borderId="11" xfId="0" applyFont="1" applyBorder="1" applyAlignment="1" applyProtection="1">
      <alignment horizontal="center"/>
      <protection hidden="1"/>
    </xf>
    <xf numFmtId="0" fontId="20" fillId="0" borderId="16" xfId="0" applyFont="1" applyBorder="1" applyProtection="1">
      <protection hidden="1"/>
    </xf>
    <xf numFmtId="4" fontId="27" fillId="0" borderId="0" xfId="0" applyNumberFormat="1" applyFont="1" applyProtection="1">
      <protection hidden="1"/>
    </xf>
    <xf numFmtId="0" fontId="1" fillId="0" borderId="12" xfId="0" applyFont="1" applyBorder="1" applyProtection="1">
      <protection hidden="1"/>
    </xf>
    <xf numFmtId="0" fontId="1" fillId="0" borderId="20" xfId="0" applyFont="1" applyBorder="1" applyAlignment="1" applyProtection="1">
      <alignment horizontal="center"/>
      <protection hidden="1"/>
    </xf>
    <xf numFmtId="0" fontId="1" fillId="0" borderId="20" xfId="0" applyFont="1" applyBorder="1" applyProtection="1">
      <protection hidden="1"/>
    </xf>
    <xf numFmtId="0" fontId="1" fillId="0" borderId="21" xfId="0" applyFont="1" applyBorder="1" applyProtection="1">
      <protection hidden="1"/>
    </xf>
    <xf numFmtId="0" fontId="1" fillId="0" borderId="22" xfId="0" applyFont="1" applyBorder="1" applyProtection="1">
      <protection hidden="1"/>
    </xf>
    <xf numFmtId="0" fontId="1" fillId="0" borderId="23" xfId="0" applyFont="1" applyBorder="1" applyProtection="1">
      <protection hidden="1"/>
    </xf>
    <xf numFmtId="14" fontId="1" fillId="0" borderId="23" xfId="0" applyNumberFormat="1" applyFont="1" applyBorder="1" applyProtection="1">
      <protection hidden="1"/>
    </xf>
    <xf numFmtId="14" fontId="1" fillId="0" borderId="24" xfId="0" applyNumberFormat="1" applyFont="1" applyBorder="1" applyProtection="1">
      <protection hidden="1"/>
    </xf>
    <xf numFmtId="0" fontId="1" fillId="0" borderId="23" xfId="0" applyFont="1" applyBorder="1" applyAlignment="1" applyProtection="1">
      <alignment horizontal="center"/>
      <protection hidden="1"/>
    </xf>
    <xf numFmtId="0" fontId="1" fillId="0" borderId="24" xfId="0" applyFont="1" applyBorder="1" applyProtection="1">
      <protection hidden="1"/>
    </xf>
    <xf numFmtId="0" fontId="1" fillId="0" borderId="15" xfId="0" applyFont="1" applyBorder="1" applyProtection="1">
      <protection hidden="1"/>
    </xf>
    <xf numFmtId="0" fontId="1" fillId="0" borderId="16" xfId="0" applyFont="1" applyBorder="1" applyProtection="1">
      <protection hidden="1"/>
    </xf>
    <xf numFmtId="0" fontId="1" fillId="0" borderId="25" xfId="0" applyFont="1" applyBorder="1" applyProtection="1">
      <protection hidden="1"/>
    </xf>
    <xf numFmtId="0" fontId="1" fillId="0" borderId="26" xfId="0" applyFont="1" applyBorder="1" applyProtection="1">
      <protection hidden="1"/>
    </xf>
    <xf numFmtId="0" fontId="1" fillId="0" borderId="27" xfId="0" applyFont="1" applyBorder="1" applyProtection="1">
      <protection hidden="1"/>
    </xf>
    <xf numFmtId="0" fontId="1" fillId="0" borderId="28" xfId="0" applyFont="1" applyBorder="1" applyProtection="1">
      <protection hidden="1"/>
    </xf>
    <xf numFmtId="0" fontId="1" fillId="0" borderId="29" xfId="0" applyFont="1" applyBorder="1" applyProtection="1">
      <protection hidden="1"/>
    </xf>
    <xf numFmtId="0" fontId="1" fillId="0" borderId="30" xfId="0" applyFont="1" applyBorder="1" applyProtection="1">
      <protection hidden="1"/>
    </xf>
    <xf numFmtId="4" fontId="11" fillId="0" borderId="0" xfId="0" applyNumberFormat="1" applyFont="1" applyFill="1" applyBorder="1" applyAlignment="1" applyProtection="1">
      <alignment shrinkToFit="1"/>
      <protection hidden="1"/>
    </xf>
    <xf numFmtId="4" fontId="11" fillId="0" borderId="31" xfId="0" applyNumberFormat="1" applyFont="1" applyFill="1" applyBorder="1" applyAlignment="1" applyProtection="1">
      <alignment shrinkToFit="1"/>
      <protection hidden="1"/>
    </xf>
    <xf numFmtId="4" fontId="11" fillId="0" borderId="32" xfId="0" applyNumberFormat="1" applyFont="1" applyFill="1" applyBorder="1" applyAlignment="1" applyProtection="1">
      <alignment shrinkToFit="1"/>
      <protection hidden="1"/>
    </xf>
    <xf numFmtId="4" fontId="11" fillId="0" borderId="33" xfId="0" applyNumberFormat="1" applyFont="1" applyFill="1" applyBorder="1" applyAlignment="1" applyProtection="1">
      <alignment shrinkToFit="1"/>
      <protection hidden="1"/>
    </xf>
    <xf numFmtId="4" fontId="11" fillId="0" borderId="17" xfId="0" applyNumberFormat="1" applyFont="1" applyFill="1" applyBorder="1" applyAlignment="1" applyProtection="1">
      <alignment shrinkToFit="1"/>
      <protection hidden="1"/>
    </xf>
    <xf numFmtId="4" fontId="11" fillId="0" borderId="18" xfId="0" applyNumberFormat="1" applyFont="1" applyFill="1" applyBorder="1" applyAlignment="1" applyProtection="1">
      <alignment shrinkToFit="1"/>
      <protection hidden="1"/>
    </xf>
    <xf numFmtId="4" fontId="11" fillId="0" borderId="34" xfId="0" applyNumberFormat="1" applyFont="1" applyFill="1" applyBorder="1" applyAlignment="1" applyProtection="1">
      <alignment shrinkToFit="1"/>
      <protection hidden="1"/>
    </xf>
    <xf numFmtId="4" fontId="50" fillId="0" borderId="0" xfId="0" applyNumberFormat="1" applyFont="1" applyFill="1" applyBorder="1" applyAlignment="1" applyProtection="1">
      <alignment shrinkToFit="1"/>
      <protection hidden="1"/>
    </xf>
    <xf numFmtId="0" fontId="28" fillId="0" borderId="0" xfId="0" applyFont="1" applyFill="1" applyBorder="1" applyProtection="1">
      <protection locked="0"/>
    </xf>
    <xf numFmtId="4" fontId="11" fillId="0" borderId="0" xfId="0" applyNumberFormat="1" applyFont="1" applyFill="1" applyBorder="1" applyProtection="1">
      <protection hidden="1"/>
    </xf>
    <xf numFmtId="0" fontId="12" fillId="0" borderId="0" xfId="0" applyFont="1" applyFill="1" applyBorder="1" applyProtection="1">
      <protection locked="0"/>
    </xf>
    <xf numFmtId="4" fontId="11" fillId="0" borderId="0" xfId="0" applyNumberFormat="1" applyFont="1" applyFill="1" applyBorder="1" applyProtection="1">
      <protection locked="0"/>
    </xf>
    <xf numFmtId="4" fontId="0" fillId="0" borderId="0" xfId="0" applyNumberFormat="1"/>
    <xf numFmtId="0" fontId="49" fillId="0" borderId="0" xfId="0" applyFont="1" applyFill="1" applyProtection="1">
      <protection hidden="1"/>
    </xf>
    <xf numFmtId="4" fontId="0" fillId="0" borderId="0" xfId="0" applyNumberFormat="1" applyAlignment="1">
      <alignment shrinkToFit="1"/>
    </xf>
    <xf numFmtId="4" fontId="53" fillId="0" borderId="0" xfId="0" applyNumberFormat="1" applyFont="1"/>
    <xf numFmtId="0" fontId="53" fillId="0" borderId="0" xfId="0" applyFont="1" applyAlignment="1">
      <alignment shrinkToFit="1"/>
    </xf>
    <xf numFmtId="0" fontId="53" fillId="0" borderId="0" xfId="0" applyFont="1"/>
    <xf numFmtId="4" fontId="53" fillId="0" borderId="0" xfId="0" applyNumberFormat="1" applyFont="1" applyBorder="1" applyProtection="1">
      <protection hidden="1"/>
    </xf>
    <xf numFmtId="4" fontId="49" fillId="0" borderId="0" xfId="0" applyNumberFormat="1" applyFont="1" applyFill="1" applyBorder="1" applyAlignment="1" applyProtection="1">
      <alignment shrinkToFit="1"/>
      <protection hidden="1"/>
    </xf>
    <xf numFmtId="164" fontId="49" fillId="0" borderId="0" xfId="0" applyNumberFormat="1" applyFont="1" applyFill="1" applyBorder="1" applyAlignment="1" applyProtection="1">
      <alignment shrinkToFit="1"/>
      <protection hidden="1"/>
    </xf>
    <xf numFmtId="4" fontId="20" fillId="0" borderId="17" xfId="0" applyNumberFormat="1" applyFont="1" applyFill="1" applyBorder="1" applyAlignment="1" applyProtection="1">
      <alignment shrinkToFit="1"/>
      <protection hidden="1"/>
    </xf>
    <xf numFmtId="0" fontId="55" fillId="0" borderId="0" xfId="0" applyFont="1"/>
    <xf numFmtId="4" fontId="55" fillId="0" borderId="0" xfId="0" applyNumberFormat="1" applyFont="1" applyAlignment="1">
      <alignment shrinkToFit="1"/>
    </xf>
    <xf numFmtId="0" fontId="56" fillId="0" borderId="0" xfId="0" applyFont="1"/>
    <xf numFmtId="4" fontId="56" fillId="0" borderId="0" xfId="0" applyNumberFormat="1" applyFont="1" applyAlignment="1">
      <alignment shrinkToFit="1"/>
    </xf>
    <xf numFmtId="0" fontId="58" fillId="0" borderId="0" xfId="0" applyFont="1"/>
    <xf numFmtId="0" fontId="0" fillId="0" borderId="0" xfId="0" applyFill="1"/>
    <xf numFmtId="0" fontId="31" fillId="0" borderId="0" xfId="0" applyFont="1"/>
    <xf numFmtId="0" fontId="31" fillId="0" borderId="0" xfId="0" applyFont="1" applyAlignment="1">
      <alignment shrinkToFit="1"/>
    </xf>
    <xf numFmtId="0" fontId="59" fillId="0" borderId="0" xfId="0" applyFont="1" applyAlignment="1">
      <alignment horizontal="right"/>
    </xf>
    <xf numFmtId="0" fontId="12" fillId="0" borderId="0" xfId="0" applyFont="1" applyAlignment="1">
      <alignment horizontal="left"/>
    </xf>
    <xf numFmtId="0" fontId="31" fillId="0" borderId="0" xfId="0" applyFont="1" applyAlignment="1">
      <alignment horizontal="right" shrinkToFit="1"/>
    </xf>
    <xf numFmtId="0" fontId="1" fillId="0" borderId="0" xfId="0" applyFont="1"/>
    <xf numFmtId="0" fontId="60" fillId="0" borderId="0" xfId="0" applyFont="1" applyAlignment="1"/>
    <xf numFmtId="0" fontId="60" fillId="0" borderId="0" xfId="0" applyFont="1" applyAlignment="1">
      <alignment horizontal="justify" vertical="justify"/>
    </xf>
    <xf numFmtId="0" fontId="60" fillId="0" borderId="0" xfId="0" applyFont="1" applyAlignment="1">
      <alignment horizontal="justify" vertical="justify" shrinkToFit="1"/>
    </xf>
    <xf numFmtId="0" fontId="0" fillId="0" borderId="0" xfId="0" applyBorder="1"/>
    <xf numFmtId="0" fontId="1" fillId="0" borderId="0" xfId="0" applyFont="1" applyBorder="1"/>
    <xf numFmtId="0" fontId="27" fillId="0" borderId="0" xfId="0" applyFont="1"/>
    <xf numFmtId="0" fontId="0" fillId="0" borderId="0" xfId="0" applyAlignment="1">
      <alignment horizontal="right"/>
    </xf>
    <xf numFmtId="0" fontId="1" fillId="0" borderId="16" xfId="0" applyFont="1" applyBorder="1"/>
    <xf numFmtId="0" fontId="11" fillId="0" borderId="22" xfId="0" applyFont="1" applyBorder="1"/>
    <xf numFmtId="0" fontId="11" fillId="0" borderId="0" xfId="0" applyFont="1" applyBorder="1"/>
    <xf numFmtId="0" fontId="31" fillId="0" borderId="0" xfId="0" applyFont="1" applyBorder="1"/>
    <xf numFmtId="0" fontId="31" fillId="0" borderId="0" xfId="0" applyFont="1" applyBorder="1" applyAlignment="1">
      <alignment shrinkToFit="1"/>
    </xf>
    <xf numFmtId="4" fontId="1" fillId="0" borderId="35" xfId="0" applyNumberFormat="1" applyFont="1" applyBorder="1"/>
    <xf numFmtId="4" fontId="1" fillId="0" borderId="36" xfId="0" applyNumberFormat="1" applyFont="1" applyBorder="1"/>
    <xf numFmtId="4" fontId="1" fillId="0" borderId="0" xfId="0" applyNumberFormat="1" applyFont="1" applyBorder="1"/>
    <xf numFmtId="4" fontId="1" fillId="0" borderId="22" xfId="0" applyNumberFormat="1" applyFont="1" applyBorder="1"/>
    <xf numFmtId="4" fontId="1" fillId="0" borderId="37" xfId="0" applyNumberFormat="1" applyFont="1" applyBorder="1"/>
    <xf numFmtId="4" fontId="1" fillId="0" borderId="24" xfId="0" applyNumberFormat="1" applyFont="1" applyBorder="1"/>
    <xf numFmtId="4" fontId="1" fillId="0" borderId="38" xfId="0" applyNumberFormat="1" applyFont="1" applyBorder="1"/>
    <xf numFmtId="4" fontId="2" fillId="0" borderId="22" xfId="0" applyNumberFormat="1" applyFont="1" applyBorder="1" applyAlignment="1">
      <alignment shrinkToFit="1"/>
    </xf>
    <xf numFmtId="4" fontId="2" fillId="0" borderId="0" xfId="0" applyNumberFormat="1" applyFont="1" applyBorder="1" applyAlignment="1">
      <alignment shrinkToFit="1"/>
    </xf>
    <xf numFmtId="4" fontId="2" fillId="0" borderId="24" xfId="0" applyNumberFormat="1" applyFont="1" applyBorder="1" applyAlignment="1">
      <alignment shrinkToFit="1"/>
    </xf>
    <xf numFmtId="0" fontId="11" fillId="0" borderId="39" xfId="0" applyFont="1" applyBorder="1"/>
    <xf numFmtId="0" fontId="11" fillId="0" borderId="40" xfId="0" applyFont="1" applyBorder="1"/>
    <xf numFmtId="0" fontId="31" fillId="0" borderId="40" xfId="0" applyFont="1" applyBorder="1"/>
    <xf numFmtId="0" fontId="31" fillId="0" borderId="40" xfId="0" applyFont="1" applyBorder="1" applyAlignment="1">
      <alignment shrinkToFit="1"/>
    </xf>
    <xf numFmtId="4" fontId="1" fillId="0" borderId="41" xfId="0" applyNumberFormat="1" applyFont="1" applyBorder="1"/>
    <xf numFmtId="4" fontId="1" fillId="0" borderId="42" xfId="0" applyNumberFormat="1" applyFont="1" applyBorder="1"/>
    <xf numFmtId="0" fontId="1" fillId="0" borderId="40" xfId="0" applyFont="1" applyBorder="1"/>
    <xf numFmtId="0" fontId="1" fillId="0" borderId="39" xfId="0" applyFont="1" applyBorder="1"/>
    <xf numFmtId="0" fontId="1" fillId="0" borderId="43" xfId="0" applyFont="1" applyBorder="1"/>
    <xf numFmtId="0" fontId="1" fillId="0" borderId="44" xfId="0" applyFont="1" applyBorder="1"/>
    <xf numFmtId="0" fontId="1" fillId="0" borderId="45" xfId="0" applyFont="1" applyBorder="1"/>
    <xf numFmtId="10" fontId="63" fillId="24" borderId="39" xfId="0" applyNumberFormat="1" applyFont="1" applyFill="1" applyBorder="1" applyAlignment="1" applyProtection="1">
      <alignment shrinkToFit="1"/>
    </xf>
    <xf numFmtId="10" fontId="63" fillId="24" borderId="40" xfId="0" applyNumberFormat="1" applyFont="1" applyFill="1" applyBorder="1" applyAlignment="1" applyProtection="1">
      <alignment shrinkToFit="1"/>
    </xf>
    <xf numFmtId="10" fontId="2" fillId="0" borderId="44" xfId="0" applyNumberFormat="1" applyFont="1" applyBorder="1" applyAlignment="1">
      <alignment shrinkToFit="1"/>
    </xf>
    <xf numFmtId="0" fontId="11" fillId="0" borderId="46" xfId="0" applyFont="1" applyBorder="1"/>
    <xf numFmtId="0" fontId="31" fillId="0" borderId="47" xfId="0" applyFont="1" applyBorder="1" applyAlignment="1">
      <alignment shrinkToFit="1"/>
    </xf>
    <xf numFmtId="4" fontId="1" fillId="0" borderId="48" xfId="0" applyNumberFormat="1" applyFont="1" applyBorder="1"/>
    <xf numFmtId="4" fontId="1" fillId="0" borderId="49" xfId="0" applyNumberFormat="1" applyFont="1" applyBorder="1"/>
    <xf numFmtId="4" fontId="1" fillId="0" borderId="47" xfId="0" applyNumberFormat="1" applyFont="1" applyBorder="1"/>
    <xf numFmtId="4" fontId="1" fillId="0" borderId="46" xfId="0" applyNumberFormat="1" applyFont="1" applyBorder="1"/>
    <xf numFmtId="4" fontId="1" fillId="0" borderId="50" xfId="0" applyNumberFormat="1" applyFont="1" applyBorder="1"/>
    <xf numFmtId="4" fontId="1" fillId="0" borderId="51" xfId="0" applyNumberFormat="1" applyFont="1" applyBorder="1"/>
    <xf numFmtId="0" fontId="1" fillId="0" borderId="38" xfId="0" applyFont="1" applyBorder="1"/>
    <xf numFmtId="0" fontId="1" fillId="0" borderId="24" xfId="0" applyFont="1" applyBorder="1"/>
    <xf numFmtId="4" fontId="1" fillId="0" borderId="52" xfId="0" applyNumberFormat="1" applyFont="1" applyBorder="1"/>
    <xf numFmtId="0" fontId="1" fillId="0" borderId="22" xfId="0" applyFont="1" applyBorder="1"/>
    <xf numFmtId="0" fontId="1" fillId="0" borderId="23" xfId="0" applyFont="1" applyBorder="1"/>
    <xf numFmtId="10" fontId="63" fillId="24" borderId="22" xfId="0" applyNumberFormat="1" applyFont="1" applyFill="1" applyBorder="1" applyAlignment="1" applyProtection="1">
      <alignment shrinkToFit="1"/>
    </xf>
    <xf numFmtId="10" fontId="63" fillId="24" borderId="0" xfId="0" applyNumberFormat="1" applyFont="1" applyFill="1" applyBorder="1" applyAlignment="1" applyProtection="1">
      <alignment shrinkToFit="1"/>
    </xf>
    <xf numFmtId="10" fontId="2" fillId="0" borderId="24" xfId="0" applyNumberFormat="1" applyFont="1" applyBorder="1" applyAlignment="1">
      <alignment shrinkToFit="1"/>
    </xf>
    <xf numFmtId="0" fontId="31" fillId="0" borderId="47" xfId="0" applyFont="1" applyBorder="1"/>
    <xf numFmtId="4" fontId="2" fillId="0" borderId="46" xfId="0" applyNumberFormat="1" applyFont="1" applyBorder="1" applyAlignment="1">
      <alignment shrinkToFit="1"/>
    </xf>
    <xf numFmtId="4" fontId="2" fillId="0" borderId="47" xfId="0" applyNumberFormat="1" applyFont="1" applyBorder="1" applyAlignment="1">
      <alignment shrinkToFit="1"/>
    </xf>
    <xf numFmtId="4" fontId="2" fillId="0" borderId="51" xfId="0" applyNumberFormat="1" applyFont="1" applyBorder="1" applyAlignment="1">
      <alignment shrinkToFit="1"/>
    </xf>
    <xf numFmtId="0" fontId="2" fillId="0" borderId="47" xfId="0" applyFont="1" applyBorder="1"/>
    <xf numFmtId="0" fontId="2" fillId="0" borderId="47" xfId="0" applyFont="1" applyBorder="1" applyAlignment="1">
      <alignment shrinkToFit="1"/>
    </xf>
    <xf numFmtId="4" fontId="1" fillId="0" borderId="53" xfId="0" applyNumberFormat="1" applyFont="1" applyBorder="1"/>
    <xf numFmtId="4" fontId="1" fillId="0" borderId="52" xfId="0" applyNumberFormat="1" applyFont="1" applyFill="1" applyBorder="1"/>
    <xf numFmtId="4" fontId="1" fillId="0" borderId="51" xfId="0" applyNumberFormat="1" applyFont="1" applyFill="1" applyBorder="1"/>
    <xf numFmtId="4" fontId="63" fillId="0" borderId="46" xfId="0" applyNumberFormat="1" applyFont="1" applyFill="1" applyBorder="1" applyAlignment="1" applyProtection="1">
      <alignment shrinkToFit="1"/>
    </xf>
    <xf numFmtId="4" fontId="2" fillId="0" borderId="47" xfId="0" applyNumberFormat="1" applyFont="1" applyFill="1" applyBorder="1" applyAlignment="1">
      <alignment shrinkToFit="1"/>
    </xf>
    <xf numFmtId="4" fontId="2" fillId="0" borderId="51" xfId="0" applyNumberFormat="1" applyFont="1" applyFill="1" applyBorder="1" applyAlignment="1">
      <alignment shrinkToFit="1"/>
    </xf>
    <xf numFmtId="0" fontId="1" fillId="0" borderId="45" xfId="0" applyFont="1" applyFill="1" applyBorder="1"/>
    <xf numFmtId="0" fontId="1" fillId="0" borderId="44" xfId="0" applyFont="1" applyFill="1" applyBorder="1"/>
    <xf numFmtId="10" fontId="63" fillId="0" borderId="39" xfId="0" applyNumberFormat="1" applyFont="1" applyFill="1" applyBorder="1" applyAlignment="1" applyProtection="1">
      <alignment shrinkToFit="1"/>
    </xf>
    <xf numFmtId="10" fontId="63" fillId="0" borderId="40" xfId="0" applyNumberFormat="1" applyFont="1" applyFill="1" applyBorder="1" applyAlignment="1" applyProtection="1">
      <alignment shrinkToFit="1"/>
    </xf>
    <xf numFmtId="10" fontId="2" fillId="0" borderId="44" xfId="0" applyNumberFormat="1" applyFont="1" applyFill="1" applyBorder="1" applyAlignment="1">
      <alignment shrinkToFit="1"/>
    </xf>
    <xf numFmtId="4" fontId="63" fillId="24" borderId="22" xfId="0" applyNumberFormat="1" applyFont="1" applyFill="1" applyBorder="1" applyAlignment="1" applyProtection="1">
      <alignment shrinkToFit="1"/>
    </xf>
    <xf numFmtId="0" fontId="11" fillId="0" borderId="15" xfId="0" applyFont="1" applyBorder="1"/>
    <xf numFmtId="0" fontId="11" fillId="0" borderId="16" xfId="0" applyFont="1" applyBorder="1"/>
    <xf numFmtId="0" fontId="65" fillId="0" borderId="54" xfId="0" applyFont="1" applyBorder="1" applyAlignment="1">
      <alignment vertical="justify"/>
    </xf>
    <xf numFmtId="0" fontId="31" fillId="0" borderId="16" xfId="0" applyFont="1" applyBorder="1"/>
    <xf numFmtId="0" fontId="31" fillId="0" borderId="16" xfId="0" applyFont="1" applyBorder="1" applyAlignment="1">
      <alignment shrinkToFit="1"/>
    </xf>
    <xf numFmtId="4" fontId="1" fillId="0" borderId="55" xfId="0" applyNumberFormat="1" applyFont="1" applyBorder="1"/>
    <xf numFmtId="4" fontId="1" fillId="0" borderId="56" xfId="0" applyNumberFormat="1" applyFont="1" applyBorder="1"/>
    <xf numFmtId="0" fontId="1" fillId="0" borderId="15" xfId="0" applyFont="1" applyBorder="1"/>
    <xf numFmtId="0" fontId="1" fillId="0" borderId="25" xfId="0" applyFont="1" applyBorder="1"/>
    <xf numFmtId="0" fontId="1" fillId="0" borderId="26" xfId="0" applyFont="1" applyBorder="1"/>
    <xf numFmtId="0" fontId="1" fillId="0" borderId="57" xfId="0" applyFont="1" applyBorder="1"/>
    <xf numFmtId="10" fontId="63" fillId="24" borderId="15" xfId="0" applyNumberFormat="1" applyFont="1" applyFill="1" applyBorder="1" applyAlignment="1" applyProtection="1">
      <alignment shrinkToFit="1"/>
    </xf>
    <xf numFmtId="10" fontId="63" fillId="24" borderId="16" xfId="0" applyNumberFormat="1" applyFont="1" applyFill="1" applyBorder="1" applyAlignment="1" applyProtection="1">
      <alignment shrinkToFit="1"/>
    </xf>
    <xf numFmtId="10" fontId="2" fillId="0" borderId="26" xfId="0" applyNumberFormat="1" applyFont="1" applyBorder="1" applyAlignment="1">
      <alignment shrinkToFit="1"/>
    </xf>
    <xf numFmtId="0" fontId="11" fillId="0" borderId="22" xfId="0" applyFont="1" applyFill="1" applyBorder="1"/>
    <xf numFmtId="0" fontId="31" fillId="0" borderId="0" xfId="0" applyFont="1" applyFill="1" applyBorder="1"/>
    <xf numFmtId="0" fontId="31" fillId="0" borderId="0" xfId="0" applyFont="1" applyFill="1" applyBorder="1" applyAlignment="1">
      <alignment shrinkToFit="1"/>
    </xf>
    <xf numFmtId="4" fontId="1" fillId="0" borderId="35" xfId="0" applyNumberFormat="1" applyFont="1" applyFill="1" applyBorder="1"/>
    <xf numFmtId="4" fontId="1" fillId="0" borderId="36" xfId="0" applyNumberFormat="1" applyFont="1" applyFill="1" applyBorder="1"/>
    <xf numFmtId="4" fontId="1" fillId="0" borderId="47" xfId="0" applyNumberFormat="1" applyFont="1" applyFill="1" applyBorder="1"/>
    <xf numFmtId="4" fontId="1" fillId="0" borderId="22" xfId="0" applyNumberFormat="1" applyFont="1" applyFill="1" applyBorder="1"/>
    <xf numFmtId="4" fontId="1" fillId="0" borderId="37" xfId="0" applyNumberFormat="1" applyFont="1" applyFill="1" applyBorder="1"/>
    <xf numFmtId="4" fontId="1" fillId="0" borderId="38" xfId="0" applyNumberFormat="1" applyFont="1" applyFill="1" applyBorder="1"/>
    <xf numFmtId="4" fontId="1" fillId="0" borderId="24" xfId="0" applyNumberFormat="1" applyFont="1" applyFill="1" applyBorder="1"/>
    <xf numFmtId="4" fontId="2" fillId="0" borderId="22" xfId="0" applyNumberFormat="1" applyFont="1" applyFill="1" applyBorder="1" applyAlignment="1">
      <alignment shrinkToFit="1"/>
    </xf>
    <xf numFmtId="4" fontId="2" fillId="0" borderId="0" xfId="0" applyNumberFormat="1" applyFont="1" applyFill="1" applyBorder="1" applyAlignment="1">
      <alignment shrinkToFit="1"/>
    </xf>
    <xf numFmtId="4" fontId="2" fillId="0" borderId="24" xfId="0" applyNumberFormat="1" applyFont="1" applyFill="1" applyBorder="1" applyAlignment="1">
      <alignment shrinkToFit="1"/>
    </xf>
    <xf numFmtId="0" fontId="11" fillId="0" borderId="0" xfId="0" applyFont="1" applyFill="1" applyBorder="1"/>
    <xf numFmtId="0" fontId="1" fillId="0" borderId="0" xfId="0" applyFont="1" applyFill="1" applyBorder="1"/>
    <xf numFmtId="0" fontId="1" fillId="0" borderId="22" xfId="0" applyFont="1" applyFill="1" applyBorder="1"/>
    <xf numFmtId="0" fontId="1" fillId="0" borderId="23" xfId="0" applyFont="1" applyFill="1" applyBorder="1"/>
    <xf numFmtId="0" fontId="1" fillId="0" borderId="24" xfId="0" applyFont="1" applyFill="1" applyBorder="1"/>
    <xf numFmtId="0" fontId="1" fillId="0" borderId="38" xfId="0" applyFont="1" applyFill="1" applyBorder="1"/>
    <xf numFmtId="0" fontId="11" fillId="0" borderId="47" xfId="0" applyFont="1" applyBorder="1"/>
    <xf numFmtId="0" fontId="11" fillId="0" borderId="58" xfId="0" applyFont="1" applyBorder="1"/>
    <xf numFmtId="0" fontId="11" fillId="0" borderId="46" xfId="0" applyFont="1" applyFill="1" applyBorder="1"/>
    <xf numFmtId="0" fontId="31" fillId="0" borderId="47" xfId="0" applyFont="1" applyFill="1" applyBorder="1"/>
    <xf numFmtId="0" fontId="31" fillId="0" borderId="47" xfId="0" applyFont="1" applyFill="1" applyBorder="1" applyAlignment="1">
      <alignment shrinkToFit="1"/>
    </xf>
    <xf numFmtId="4" fontId="1" fillId="0" borderId="48" xfId="0" applyNumberFormat="1" applyFont="1" applyFill="1" applyBorder="1"/>
    <xf numFmtId="4" fontId="1" fillId="0" borderId="49" xfId="0" applyNumberFormat="1" applyFont="1" applyFill="1" applyBorder="1"/>
    <xf numFmtId="4" fontId="1" fillId="0" borderId="46" xfId="0" applyNumberFormat="1" applyFont="1" applyFill="1" applyBorder="1"/>
    <xf numFmtId="4" fontId="1" fillId="0" borderId="50" xfId="0" applyNumberFormat="1" applyFont="1" applyFill="1" applyBorder="1"/>
    <xf numFmtId="0" fontId="11" fillId="0" borderId="39" xfId="0" applyFont="1" applyFill="1" applyBorder="1"/>
    <xf numFmtId="0" fontId="11" fillId="0" borderId="40" xfId="0" applyFont="1" applyFill="1" applyBorder="1"/>
    <xf numFmtId="0" fontId="31" fillId="0" borderId="40" xfId="0" applyFont="1" applyFill="1" applyBorder="1"/>
    <xf numFmtId="0" fontId="31" fillId="0" borderId="40" xfId="0" applyFont="1" applyFill="1" applyBorder="1" applyAlignment="1">
      <alignment shrinkToFit="1"/>
    </xf>
    <xf numFmtId="4" fontId="1" fillId="0" borderId="41" xfId="0" applyNumberFormat="1" applyFont="1" applyFill="1" applyBorder="1"/>
    <xf numFmtId="4" fontId="1" fillId="0" borderId="42" xfId="0" applyNumberFormat="1" applyFont="1" applyFill="1" applyBorder="1"/>
    <xf numFmtId="0" fontId="1" fillId="0" borderId="40" xfId="0" applyFont="1" applyFill="1" applyBorder="1"/>
    <xf numFmtId="0" fontId="1" fillId="0" borderId="39" xfId="0" applyFont="1" applyFill="1" applyBorder="1"/>
    <xf numFmtId="0" fontId="1" fillId="0" borderId="43" xfId="0" applyFont="1" applyFill="1" applyBorder="1"/>
    <xf numFmtId="0" fontId="2" fillId="0" borderId="0" xfId="0" applyFont="1" applyBorder="1"/>
    <xf numFmtId="0" fontId="2" fillId="0" borderId="0" xfId="0" applyFont="1" applyBorder="1" applyAlignment="1">
      <alignment shrinkToFit="1"/>
    </xf>
    <xf numFmtId="0" fontId="2" fillId="0" borderId="40" xfId="0" applyFont="1" applyBorder="1"/>
    <xf numFmtId="0" fontId="2" fillId="0" borderId="40" xfId="0" applyFont="1" applyBorder="1" applyAlignment="1">
      <alignment shrinkToFit="1"/>
    </xf>
    <xf numFmtId="4" fontId="1" fillId="0" borderId="40" xfId="0" applyNumberFormat="1" applyFont="1" applyBorder="1"/>
    <xf numFmtId="4" fontId="1" fillId="0" borderId="39" xfId="0" applyNumberFormat="1" applyFont="1" applyBorder="1"/>
    <xf numFmtId="4" fontId="1" fillId="0" borderId="43" xfId="0" applyNumberFormat="1" applyFont="1" applyBorder="1"/>
    <xf numFmtId="4" fontId="1" fillId="0" borderId="44" xfId="0" applyNumberFormat="1" applyFont="1" applyBorder="1"/>
    <xf numFmtId="4" fontId="1" fillId="0" borderId="45" xfId="0" applyNumberFormat="1" applyFont="1" applyBorder="1"/>
    <xf numFmtId="4" fontId="63" fillId="24" borderId="46" xfId="0" applyNumberFormat="1" applyFont="1" applyFill="1" applyBorder="1" applyAlignment="1" applyProtection="1">
      <alignment shrinkToFit="1"/>
    </xf>
    <xf numFmtId="0" fontId="11" fillId="0" borderId="59" xfId="0" applyFont="1" applyBorder="1"/>
    <xf numFmtId="0" fontId="1" fillId="0" borderId="60" xfId="0" applyFont="1" applyBorder="1"/>
    <xf numFmtId="4" fontId="1" fillId="0" borderId="61" xfId="0" applyNumberFormat="1" applyFont="1" applyBorder="1"/>
    <xf numFmtId="10" fontId="63" fillId="24" borderId="39" xfId="0" applyNumberFormat="1" applyFont="1" applyFill="1" applyBorder="1" applyAlignment="1" applyProtection="1">
      <alignment vertical="top" shrinkToFit="1"/>
    </xf>
    <xf numFmtId="10" fontId="63" fillId="24" borderId="40" xfId="0" applyNumberFormat="1" applyFont="1" applyFill="1" applyBorder="1" applyAlignment="1" applyProtection="1">
      <alignment vertical="top" shrinkToFit="1"/>
    </xf>
    <xf numFmtId="10" fontId="2" fillId="0" borderId="44" xfId="0" applyNumberFormat="1" applyFont="1" applyBorder="1" applyAlignment="1">
      <alignment vertical="top" shrinkToFit="1"/>
    </xf>
    <xf numFmtId="4" fontId="0" fillId="0" borderId="35" xfId="0" applyNumberFormat="1" applyBorder="1"/>
    <xf numFmtId="4" fontId="0" fillId="0" borderId="36" xfId="0" applyNumberFormat="1" applyBorder="1"/>
    <xf numFmtId="4" fontId="0" fillId="0" borderId="0"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67" fillId="0" borderId="22" xfId="0" applyNumberFormat="1" applyFont="1" applyBorder="1" applyAlignment="1">
      <alignment shrinkToFit="1"/>
    </xf>
    <xf numFmtId="4" fontId="67" fillId="0" borderId="0" xfId="0" applyNumberFormat="1" applyFont="1" applyBorder="1" applyAlignment="1">
      <alignment shrinkToFit="1"/>
    </xf>
    <xf numFmtId="4" fontId="0" fillId="0" borderId="41" xfId="0" applyNumberFormat="1" applyBorder="1"/>
    <xf numFmtId="4" fontId="0" fillId="0" borderId="42" xfId="0" applyNumberFormat="1" applyBorder="1"/>
    <xf numFmtId="0" fontId="0" fillId="0" borderId="40" xfId="0" applyBorder="1"/>
    <xf numFmtId="0" fontId="0" fillId="0" borderId="39" xfId="0" applyBorder="1"/>
    <xf numFmtId="0" fontId="0" fillId="0" borderId="43" xfId="0" applyBorder="1"/>
    <xf numFmtId="0" fontId="0" fillId="0" borderId="44" xfId="0" applyBorder="1"/>
    <xf numFmtId="0" fontId="0" fillId="0" borderId="22" xfId="0" applyBorder="1"/>
    <xf numFmtId="0" fontId="0" fillId="0" borderId="61" xfId="0" applyBorder="1"/>
    <xf numFmtId="4" fontId="0" fillId="0" borderId="55" xfId="0" applyNumberFormat="1" applyBorder="1"/>
    <xf numFmtId="4" fontId="0" fillId="0" borderId="56" xfId="0" applyNumberFormat="1" applyBorder="1"/>
    <xf numFmtId="0" fontId="0" fillId="0" borderId="16" xfId="0" applyBorder="1"/>
    <xf numFmtId="0" fontId="0" fillId="0" borderId="15" xfId="0" applyBorder="1"/>
    <xf numFmtId="0" fontId="0" fillId="0" borderId="25" xfId="0" applyBorder="1"/>
    <xf numFmtId="0" fontId="0" fillId="0" borderId="26" xfId="0" applyBorder="1"/>
    <xf numFmtId="0" fontId="0" fillId="0" borderId="62" xfId="0" applyBorder="1"/>
    <xf numFmtId="4" fontId="53" fillId="0" borderId="15" xfId="0" applyNumberFormat="1" applyFont="1" applyBorder="1" applyAlignment="1">
      <alignment shrinkToFit="1"/>
    </xf>
    <xf numFmtId="4" fontId="53" fillId="0" borderId="16" xfId="0" applyNumberFormat="1" applyFont="1" applyBorder="1" applyAlignment="1">
      <alignment shrinkToFit="1"/>
    </xf>
    <xf numFmtId="4" fontId="1" fillId="0" borderId="26" xfId="0" applyNumberFormat="1" applyFont="1" applyBorder="1" applyAlignment="1">
      <alignment shrinkToFit="1"/>
    </xf>
    <xf numFmtId="0" fontId="65" fillId="0" borderId="11" xfId="0" applyFont="1" applyBorder="1"/>
    <xf numFmtId="0" fontId="65" fillId="0" borderId="12" xfId="0" applyFont="1" applyBorder="1"/>
    <xf numFmtId="0" fontId="31" fillId="0" borderId="12" xfId="0" applyFont="1" applyBorder="1"/>
    <xf numFmtId="0" fontId="31" fillId="0" borderId="12" xfId="0" applyFont="1" applyBorder="1" applyAlignment="1">
      <alignment shrinkToFit="1"/>
    </xf>
    <xf numFmtId="4" fontId="0" fillId="0" borderId="63" xfId="0" applyNumberFormat="1" applyBorder="1"/>
    <xf numFmtId="4" fontId="0" fillId="0" borderId="64" xfId="0" applyNumberFormat="1" applyBorder="1"/>
    <xf numFmtId="0" fontId="0" fillId="0" borderId="12" xfId="0" applyBorder="1"/>
    <xf numFmtId="0" fontId="0" fillId="0" borderId="65" xfId="0" applyBorder="1"/>
    <xf numFmtId="0" fontId="0" fillId="0" borderId="21" xfId="0" applyBorder="1"/>
    <xf numFmtId="0" fontId="0" fillId="0" borderId="11" xfId="0" applyBorder="1"/>
    <xf numFmtId="0" fontId="0" fillId="0" borderId="66" xfId="0" applyBorder="1"/>
    <xf numFmtId="4" fontId="0" fillId="0" borderId="11" xfId="0" applyNumberFormat="1" applyBorder="1" applyAlignment="1">
      <alignment shrinkToFit="1"/>
    </xf>
    <xf numFmtId="4" fontId="0" fillId="0" borderId="12" xfId="0" applyNumberFormat="1" applyBorder="1" applyAlignment="1">
      <alignment shrinkToFit="1"/>
    </xf>
    <xf numFmtId="4" fontId="1" fillId="0" borderId="21" xfId="0" applyNumberFormat="1" applyFont="1" applyBorder="1" applyAlignment="1">
      <alignment shrinkToFit="1"/>
    </xf>
    <xf numFmtId="0" fontId="65" fillId="0" borderId="15" xfId="0" applyFont="1" applyBorder="1"/>
    <xf numFmtId="0" fontId="65" fillId="0" borderId="16" xfId="0" applyFont="1" applyBorder="1"/>
    <xf numFmtId="4" fontId="57" fillId="0" borderId="55" xfId="0" applyNumberFormat="1" applyFont="1" applyBorder="1"/>
    <xf numFmtId="0" fontId="0" fillId="0" borderId="67" xfId="0" applyBorder="1"/>
    <xf numFmtId="0" fontId="9" fillId="0" borderId="15" xfId="0" applyFont="1" applyBorder="1"/>
    <xf numFmtId="4" fontId="70" fillId="0" borderId="62" xfId="0" applyNumberFormat="1" applyFont="1" applyBorder="1"/>
    <xf numFmtId="10" fontId="63" fillId="24" borderId="15" xfId="0" applyNumberFormat="1" applyFont="1" applyFill="1" applyBorder="1" applyProtection="1"/>
    <xf numFmtId="10" fontId="63" fillId="24" borderId="16" xfId="0" applyNumberFormat="1" applyFont="1" applyFill="1" applyBorder="1" applyProtection="1"/>
    <xf numFmtId="10" fontId="1" fillId="0" borderId="26" xfId="0" applyNumberFormat="1" applyFont="1" applyBorder="1"/>
    <xf numFmtId="0" fontId="7" fillId="0" borderId="0" xfId="0" applyFont="1"/>
    <xf numFmtId="0" fontId="7" fillId="0" borderId="0" xfId="0" applyFont="1" applyBorder="1"/>
    <xf numFmtId="0" fontId="71" fillId="0" borderId="0" xfId="0" applyFont="1" applyBorder="1"/>
    <xf numFmtId="0" fontId="71" fillId="0" borderId="0" xfId="0" applyFont="1" applyBorder="1" applyAlignment="1">
      <alignment shrinkToFit="1"/>
    </xf>
    <xf numFmtId="4" fontId="9" fillId="0" borderId="0" xfId="0" applyNumberFormat="1" applyFont="1"/>
    <xf numFmtId="4" fontId="9" fillId="0" borderId="0" xfId="0" applyNumberFormat="1" applyFont="1" applyAlignment="1">
      <alignment shrinkToFit="1"/>
    </xf>
    <xf numFmtId="0" fontId="65" fillId="0" borderId="0" xfId="0" applyFont="1" applyBorder="1"/>
    <xf numFmtId="0" fontId="65" fillId="0" borderId="0" xfId="0" applyFont="1"/>
    <xf numFmtId="0" fontId="2" fillId="0" borderId="0" xfId="0" applyFont="1" applyAlignment="1">
      <alignment shrinkToFit="1"/>
    </xf>
    <xf numFmtId="0" fontId="57" fillId="0" borderId="0" xfId="0" applyFont="1"/>
    <xf numFmtId="0" fontId="72" fillId="0" borderId="0" xfId="0" applyFont="1"/>
    <xf numFmtId="0" fontId="73" fillId="0" borderId="0" xfId="0" applyFont="1"/>
    <xf numFmtId="0" fontId="73" fillId="0" borderId="0" xfId="0" applyFont="1" applyAlignment="1">
      <alignment shrinkToFit="1"/>
    </xf>
    <xf numFmtId="4" fontId="57" fillId="0" borderId="0" xfId="0" applyNumberFormat="1" applyFont="1"/>
    <xf numFmtId="4" fontId="57" fillId="0" borderId="0" xfId="0" applyNumberFormat="1" applyFont="1" applyAlignment="1">
      <alignment shrinkToFit="1"/>
    </xf>
    <xf numFmtId="0" fontId="74" fillId="0" borderId="0" xfId="0" applyFont="1" applyBorder="1"/>
    <xf numFmtId="0" fontId="1" fillId="0" borderId="0" xfId="0" applyFont="1" applyBorder="1" applyAlignment="1">
      <alignment shrinkToFit="1"/>
    </xf>
    <xf numFmtId="4" fontId="1" fillId="0" borderId="0" xfId="0" applyNumberFormat="1" applyFont="1"/>
    <xf numFmtId="0" fontId="65" fillId="0" borderId="0" xfId="0" applyFont="1" applyAlignment="1">
      <alignment horizontal="left" indent="10"/>
    </xf>
    <xf numFmtId="3" fontId="65" fillId="0" borderId="0" xfId="0" applyNumberFormat="1" applyFont="1" applyAlignment="1">
      <alignment shrinkToFit="1"/>
    </xf>
    <xf numFmtId="4" fontId="2" fillId="0" borderId="0" xfId="0" applyNumberFormat="1" applyFont="1" applyAlignment="1">
      <alignment shrinkToFit="1"/>
    </xf>
    <xf numFmtId="3" fontId="65" fillId="0" borderId="12" xfId="0" applyNumberFormat="1" applyFont="1" applyBorder="1" applyAlignment="1">
      <alignment shrinkToFit="1"/>
    </xf>
    <xf numFmtId="4" fontId="2" fillId="0" borderId="12" xfId="0" applyNumberFormat="1" applyFont="1" applyBorder="1" applyAlignment="1">
      <alignment shrinkToFit="1"/>
    </xf>
    <xf numFmtId="0" fontId="1" fillId="25" borderId="68" xfId="0" applyFont="1" applyFill="1" applyBorder="1" applyAlignment="1">
      <alignment horizontal="center" shrinkToFit="1"/>
    </xf>
    <xf numFmtId="0" fontId="1" fillId="25" borderId="69" xfId="0" applyFont="1" applyFill="1" applyBorder="1" applyAlignment="1">
      <alignment horizontal="center"/>
    </xf>
    <xf numFmtId="0" fontId="63" fillId="25" borderId="70" xfId="0" applyFont="1" applyFill="1" applyBorder="1" applyProtection="1"/>
    <xf numFmtId="4" fontId="2" fillId="0" borderId="21" xfId="0" applyNumberFormat="1" applyFont="1" applyBorder="1" applyAlignment="1">
      <alignment shrinkToFit="1"/>
    </xf>
    <xf numFmtId="0" fontId="65" fillId="0" borderId="22" xfId="0" applyFont="1" applyBorder="1"/>
    <xf numFmtId="3" fontId="65" fillId="0" borderId="0" xfId="0" applyNumberFormat="1" applyFont="1" applyBorder="1" applyAlignment="1">
      <alignment shrinkToFit="1"/>
    </xf>
    <xf numFmtId="3" fontId="1" fillId="0" borderId="0" xfId="0" applyNumberFormat="1" applyFont="1" applyBorder="1" applyAlignment="1">
      <alignment shrinkToFit="1"/>
    </xf>
    <xf numFmtId="0" fontId="75" fillId="0" borderId="22" xfId="0" applyFont="1" applyBorder="1"/>
    <xf numFmtId="0" fontId="75" fillId="0" borderId="0" xfId="0" applyFont="1" applyBorder="1"/>
    <xf numFmtId="3" fontId="75" fillId="0" borderId="0" xfId="0" applyNumberFormat="1" applyFont="1" applyBorder="1" applyAlignment="1">
      <alignment shrinkToFit="1"/>
    </xf>
    <xf numFmtId="0" fontId="76" fillId="0" borderId="0" xfId="0" applyFont="1" applyBorder="1"/>
    <xf numFmtId="0" fontId="76" fillId="0" borderId="0" xfId="0" applyFont="1" applyBorder="1" applyAlignment="1">
      <alignment shrinkToFit="1"/>
    </xf>
    <xf numFmtId="4" fontId="75" fillId="0" borderId="0" xfId="0" applyNumberFormat="1" applyFont="1" applyBorder="1" applyAlignment="1">
      <alignment shrinkToFit="1"/>
    </xf>
    <xf numFmtId="4" fontId="65" fillId="0" borderId="0" xfId="0" applyNumberFormat="1" applyFont="1" applyBorder="1" applyAlignment="1">
      <alignment shrinkToFit="1"/>
    </xf>
    <xf numFmtId="4" fontId="75" fillId="0" borderId="24" xfId="0" applyNumberFormat="1" applyFont="1" applyBorder="1" applyAlignment="1">
      <alignment shrinkToFit="1"/>
    </xf>
    <xf numFmtId="0" fontId="77" fillId="0" borderId="24" xfId="0" applyFont="1" applyBorder="1" applyAlignment="1">
      <alignment shrinkToFit="1"/>
    </xf>
    <xf numFmtId="0" fontId="79" fillId="0" borderId="0" xfId="0" applyFont="1"/>
    <xf numFmtId="0" fontId="78" fillId="0" borderId="0" xfId="0" applyFont="1"/>
    <xf numFmtId="4" fontId="66" fillId="0" borderId="0" xfId="0" applyNumberFormat="1" applyFont="1" applyAlignment="1">
      <alignment shrinkToFit="1"/>
    </xf>
    <xf numFmtId="4" fontId="66" fillId="0" borderId="12" xfId="0" applyNumberFormat="1" applyFont="1" applyBorder="1" applyAlignment="1">
      <alignment shrinkToFit="1"/>
    </xf>
    <xf numFmtId="3" fontId="66" fillId="0" borderId="0" xfId="0" applyNumberFormat="1" applyFont="1" applyBorder="1" applyAlignment="1">
      <alignment shrinkToFit="1"/>
    </xf>
    <xf numFmtId="4" fontId="66" fillId="0" borderId="0" xfId="0" applyNumberFormat="1" applyFont="1" applyBorder="1" applyAlignment="1">
      <alignment shrinkToFit="1"/>
    </xf>
    <xf numFmtId="3" fontId="78" fillId="0" borderId="0" xfId="0" applyNumberFormat="1" applyFont="1" applyBorder="1" applyAlignment="1">
      <alignment shrinkToFit="1"/>
    </xf>
    <xf numFmtId="4" fontId="78" fillId="0" borderId="0" xfId="0" applyNumberFormat="1" applyFont="1" applyBorder="1" applyAlignment="1">
      <alignment shrinkToFit="1"/>
    </xf>
    <xf numFmtId="0" fontId="79" fillId="0" borderId="0" xfId="0" applyFont="1" applyBorder="1"/>
    <xf numFmtId="0" fontId="79" fillId="0" borderId="16" xfId="0" applyFont="1" applyBorder="1"/>
    <xf numFmtId="4" fontId="79" fillId="0" borderId="0" xfId="0" applyNumberFormat="1" applyFont="1"/>
    <xf numFmtId="0" fontId="2" fillId="0" borderId="0" xfId="0" applyFont="1" applyAlignment="1">
      <alignment horizontal="left" indent="10"/>
    </xf>
    <xf numFmtId="3" fontId="2" fillId="0" borderId="0" xfId="0" applyNumberFormat="1" applyFont="1" applyAlignment="1">
      <alignment shrinkToFit="1"/>
    </xf>
    <xf numFmtId="0" fontId="2" fillId="0" borderId="0" xfId="0" applyFont="1"/>
    <xf numFmtId="4" fontId="2" fillId="0" borderId="0" xfId="0" applyNumberFormat="1" applyFont="1" applyBorder="1"/>
    <xf numFmtId="0" fontId="9" fillId="0" borderId="11" xfId="0" applyFont="1" applyFill="1" applyBorder="1"/>
    <xf numFmtId="0" fontId="9" fillId="0" borderId="12" xfId="0" applyFont="1" applyFill="1" applyBorder="1" applyAlignment="1">
      <alignment horizontal="center"/>
    </xf>
    <xf numFmtId="0" fontId="7" fillId="0" borderId="71" xfId="0" applyFont="1" applyFill="1" applyBorder="1"/>
    <xf numFmtId="0" fontId="61" fillId="0" borderId="12" xfId="0" applyFont="1" applyFill="1" applyBorder="1"/>
    <xf numFmtId="0" fontId="61" fillId="0" borderId="12" xfId="0" applyFont="1" applyFill="1" applyBorder="1" applyAlignment="1">
      <alignment shrinkToFit="1"/>
    </xf>
    <xf numFmtId="0" fontId="7" fillId="0" borderId="63" xfId="0" applyFont="1" applyFill="1" applyBorder="1" applyAlignment="1">
      <alignment horizontal="center"/>
    </xf>
    <xf numFmtId="0" fontId="7" fillId="0" borderId="64" xfId="0" applyFont="1" applyFill="1" applyBorder="1" applyAlignment="1">
      <alignment horizontal="center"/>
    </xf>
    <xf numFmtId="0" fontId="0" fillId="0" borderId="12" xfId="0" applyFill="1" applyBorder="1" applyAlignment="1">
      <alignment horizontal="center"/>
    </xf>
    <xf numFmtId="0" fontId="1" fillId="0" borderId="21" xfId="0" applyFont="1" applyFill="1" applyBorder="1" applyAlignment="1">
      <alignment horizontal="center"/>
    </xf>
    <xf numFmtId="0" fontId="9" fillId="0" borderId="15" xfId="0" applyFont="1" applyFill="1" applyBorder="1"/>
    <xf numFmtId="0" fontId="9" fillId="0" borderId="16" xfId="0" applyFont="1" applyFill="1" applyBorder="1"/>
    <xf numFmtId="0" fontId="7" fillId="0" borderId="54" xfId="0" applyFont="1" applyFill="1" applyBorder="1"/>
    <xf numFmtId="0" fontId="61" fillId="0" borderId="16" xfId="0" applyFont="1" applyFill="1" applyBorder="1"/>
    <xf numFmtId="0" fontId="61" fillId="0" borderId="16" xfId="0" applyFont="1" applyFill="1" applyBorder="1" applyAlignment="1">
      <alignment shrinkToFit="1"/>
    </xf>
    <xf numFmtId="0" fontId="11" fillId="0" borderId="55" xfId="0" applyFont="1" applyFill="1" applyBorder="1"/>
    <xf numFmtId="0" fontId="11" fillId="0" borderId="56" xfId="0" applyFont="1" applyFill="1" applyBorder="1"/>
    <xf numFmtId="0" fontId="11" fillId="0" borderId="16" xfId="0" applyFont="1" applyFill="1" applyBorder="1" applyAlignment="1">
      <alignment horizontal="center"/>
    </xf>
    <xf numFmtId="0" fontId="11" fillId="0" borderId="57" xfId="0" applyFont="1" applyFill="1" applyBorder="1" applyAlignment="1">
      <alignment horizontal="center" vertical="justify"/>
    </xf>
    <xf numFmtId="0" fontId="62" fillId="0" borderId="25" xfId="0" applyFont="1" applyFill="1" applyBorder="1" applyAlignment="1">
      <alignment horizontal="center" vertical="justify"/>
    </xf>
    <xf numFmtId="0" fontId="11" fillId="0" borderId="26" xfId="0" applyFont="1" applyFill="1" applyBorder="1" applyAlignment="1">
      <alignment horizontal="center" vertical="justify"/>
    </xf>
    <xf numFmtId="0" fontId="11" fillId="0" borderId="17" xfId="0" applyFont="1" applyFill="1" applyBorder="1" applyAlignment="1">
      <alignment horizontal="center" shrinkToFit="1"/>
    </xf>
    <xf numFmtId="0" fontId="11" fillId="0" borderId="19" xfId="0" applyFont="1" applyFill="1" applyBorder="1" applyAlignment="1">
      <alignment horizontal="center"/>
    </xf>
    <xf numFmtId="0" fontId="63" fillId="0" borderId="15" xfId="0" applyFont="1" applyFill="1" applyBorder="1" applyProtection="1"/>
    <xf numFmtId="0" fontId="63" fillId="0" borderId="16" xfId="0" applyFont="1" applyFill="1" applyBorder="1" applyProtection="1"/>
    <xf numFmtId="0" fontId="63" fillId="0" borderId="16" xfId="0" applyFont="1" applyFill="1" applyBorder="1" applyAlignment="1">
      <alignment horizontal="center" vertical="justify"/>
    </xf>
    <xf numFmtId="0" fontId="64" fillId="0" borderId="26" xfId="0" applyFont="1" applyFill="1" applyBorder="1" applyAlignment="1">
      <alignment horizontal="center" vertical="justify"/>
    </xf>
    <xf numFmtId="0" fontId="20" fillId="0" borderId="22" xfId="0" applyFont="1" applyFill="1" applyBorder="1"/>
    <xf numFmtId="0" fontId="20" fillId="0" borderId="0" xfId="0" applyFont="1" applyFill="1" applyBorder="1"/>
    <xf numFmtId="0" fontId="61" fillId="0" borderId="0" xfId="0" applyFont="1" applyFill="1" applyBorder="1"/>
    <xf numFmtId="0" fontId="61" fillId="0" borderId="0" xfId="0" applyFont="1" applyFill="1" applyBorder="1" applyAlignment="1">
      <alignment shrinkToFit="1"/>
    </xf>
    <xf numFmtId="4" fontId="68" fillId="0" borderId="22" xfId="0" applyNumberFormat="1" applyFont="1" applyFill="1" applyBorder="1"/>
    <xf numFmtId="4" fontId="68" fillId="0" borderId="36" xfId="0" applyNumberFormat="1" applyFont="1" applyFill="1" applyBorder="1"/>
    <xf numFmtId="4" fontId="61" fillId="0" borderId="35" xfId="0" applyNumberFormat="1" applyFont="1" applyFill="1" applyBorder="1"/>
    <xf numFmtId="4" fontId="69" fillId="0" borderId="35" xfId="0" applyNumberFormat="1" applyFont="1" applyFill="1" applyBorder="1"/>
    <xf numFmtId="4" fontId="61" fillId="0" borderId="22" xfId="0" applyNumberFormat="1" applyFont="1" applyFill="1" applyBorder="1"/>
    <xf numFmtId="4" fontId="61" fillId="0" borderId="61" xfId="0" applyNumberFormat="1" applyFont="1" applyFill="1" applyBorder="1"/>
    <xf numFmtId="4" fontId="61" fillId="0" borderId="22" xfId="0" applyNumberFormat="1" applyFont="1" applyFill="1" applyBorder="1" applyAlignment="1">
      <alignment shrinkToFit="1"/>
    </xf>
    <xf numFmtId="4" fontId="61" fillId="0" borderId="0" xfId="0" applyNumberFormat="1" applyFont="1" applyFill="1" applyBorder="1" applyAlignment="1">
      <alignment shrinkToFit="1"/>
    </xf>
    <xf numFmtId="4" fontId="68" fillId="0" borderId="24" xfId="0" applyNumberFormat="1" applyFont="1" applyFill="1" applyBorder="1" applyAlignment="1">
      <alignment shrinkToFit="1"/>
    </xf>
    <xf numFmtId="4" fontId="0" fillId="0" borderId="0" xfId="0" applyNumberFormat="1" applyFill="1"/>
    <xf numFmtId="4" fontId="65" fillId="0" borderId="0" xfId="0" applyNumberFormat="1" applyFont="1" applyAlignment="1">
      <alignment shrinkToFit="1"/>
    </xf>
    <xf numFmtId="4" fontId="65" fillId="0" borderId="0" xfId="0" applyNumberFormat="1" applyFont="1"/>
    <xf numFmtId="4" fontId="79" fillId="0" borderId="0" xfId="0" applyNumberFormat="1" applyFont="1" applyBorder="1"/>
    <xf numFmtId="0" fontId="54" fillId="0" borderId="0" xfId="0" applyFont="1" applyProtection="1">
      <protection hidden="1"/>
    </xf>
    <xf numFmtId="0" fontId="54" fillId="0" borderId="0" xfId="0" applyFont="1"/>
    <xf numFmtId="0" fontId="54" fillId="0" borderId="0" xfId="0" applyFont="1" applyAlignment="1" applyProtection="1">
      <alignment horizontal="left" shrinkToFit="1"/>
      <protection hidden="1"/>
    </xf>
    <xf numFmtId="0" fontId="54" fillId="0" borderId="0" xfId="0" applyFont="1" applyAlignment="1" applyProtection="1">
      <alignment horizontal="left"/>
      <protection hidden="1"/>
    </xf>
    <xf numFmtId="0" fontId="54" fillId="24" borderId="0" xfId="0" applyFont="1" applyFill="1" applyProtection="1">
      <protection hidden="1"/>
    </xf>
    <xf numFmtId="0" fontId="54" fillId="24" borderId="0" xfId="0" applyFont="1" applyFill="1" applyBorder="1" applyProtection="1">
      <protection hidden="1"/>
    </xf>
    <xf numFmtId="0" fontId="54" fillId="0" borderId="0" xfId="0" applyFont="1" applyFill="1" applyProtection="1">
      <protection hidden="1"/>
    </xf>
    <xf numFmtId="4" fontId="21" fillId="0" borderId="0" xfId="0" applyNumberFormat="1" applyFont="1" applyFill="1" applyBorder="1" applyAlignment="1" applyProtection="1">
      <alignment shrinkToFit="1"/>
      <protection hidden="1"/>
    </xf>
    <xf numFmtId="0" fontId="54" fillId="0" borderId="0" xfId="0" applyFont="1" applyBorder="1" applyProtection="1">
      <protection hidden="1"/>
    </xf>
    <xf numFmtId="0" fontId="54" fillId="0" borderId="0" xfId="0" applyFont="1" applyBorder="1" applyAlignment="1" applyProtection="1">
      <alignment horizontal="center"/>
      <protection hidden="1"/>
    </xf>
    <xf numFmtId="0" fontId="54" fillId="0" borderId="0" xfId="0" applyFont="1" applyFill="1" applyBorder="1" applyProtection="1">
      <protection hidden="1"/>
    </xf>
    <xf numFmtId="0" fontId="54" fillId="0" borderId="0" xfId="0" applyFont="1" applyBorder="1" applyAlignment="1" applyProtection="1">
      <alignment shrinkToFit="1"/>
      <protection hidden="1"/>
    </xf>
    <xf numFmtId="0" fontId="54" fillId="0" borderId="0" xfId="0" applyFont="1" applyBorder="1" applyAlignment="1" applyProtection="1">
      <alignment horizontal="right" indent="3"/>
      <protection hidden="1"/>
    </xf>
    <xf numFmtId="10" fontId="54" fillId="0" borderId="0" xfId="0" applyNumberFormat="1" applyFont="1" applyBorder="1" applyAlignment="1" applyProtection="1">
      <alignment horizontal="right" indent="3"/>
      <protection hidden="1"/>
    </xf>
    <xf numFmtId="0" fontId="54" fillId="0" borderId="0" xfId="0" applyFont="1" applyBorder="1" applyAlignment="1" applyProtection="1">
      <alignment horizontal="center"/>
      <protection locked="0"/>
    </xf>
    <xf numFmtId="10" fontId="54" fillId="0" borderId="0" xfId="0" applyNumberFormat="1" applyFont="1" applyBorder="1" applyAlignment="1" applyProtection="1">
      <alignment horizontal="right" indent="3"/>
      <protection locked="0"/>
    </xf>
    <xf numFmtId="0" fontId="54" fillId="0" borderId="12" xfId="0" applyFont="1" applyBorder="1" applyProtection="1">
      <protection hidden="1"/>
    </xf>
    <xf numFmtId="0" fontId="54" fillId="0" borderId="20" xfId="0" applyFont="1" applyBorder="1" applyAlignment="1" applyProtection="1">
      <alignment horizontal="center"/>
      <protection hidden="1"/>
    </xf>
    <xf numFmtId="0" fontId="54" fillId="0" borderId="20" xfId="0" applyFont="1" applyBorder="1" applyProtection="1">
      <protection hidden="1"/>
    </xf>
    <xf numFmtId="0" fontId="54" fillId="0" borderId="21" xfId="0" applyFont="1" applyBorder="1" applyProtection="1">
      <protection hidden="1"/>
    </xf>
    <xf numFmtId="0" fontId="54" fillId="0" borderId="22" xfId="0" applyFont="1" applyBorder="1" applyProtection="1">
      <protection hidden="1"/>
    </xf>
    <xf numFmtId="0" fontId="54" fillId="0" borderId="23" xfId="0" applyFont="1" applyBorder="1" applyProtection="1">
      <protection hidden="1"/>
    </xf>
    <xf numFmtId="14" fontId="54" fillId="0" borderId="23" xfId="0" applyNumberFormat="1" applyFont="1" applyBorder="1" applyProtection="1">
      <protection hidden="1"/>
    </xf>
    <xf numFmtId="14" fontId="54" fillId="0" borderId="24" xfId="0" applyNumberFormat="1" applyFont="1" applyBorder="1" applyProtection="1">
      <protection hidden="1"/>
    </xf>
    <xf numFmtId="0" fontId="54" fillId="0" borderId="23" xfId="0" applyFont="1" applyBorder="1" applyAlignment="1" applyProtection="1">
      <alignment horizontal="center"/>
      <protection hidden="1"/>
    </xf>
    <xf numFmtId="0" fontId="54" fillId="0" borderId="24" xfId="0" applyFont="1" applyBorder="1" applyProtection="1">
      <protection hidden="1"/>
    </xf>
    <xf numFmtId="0" fontId="54" fillId="0" borderId="15" xfId="0" applyFont="1" applyBorder="1" applyProtection="1">
      <protection hidden="1"/>
    </xf>
    <xf numFmtId="0" fontId="54" fillId="0" borderId="16" xfId="0" applyFont="1" applyBorder="1" applyProtection="1">
      <protection hidden="1"/>
    </xf>
    <xf numFmtId="0" fontId="54" fillId="0" borderId="25" xfId="0" applyFont="1" applyBorder="1" applyProtection="1">
      <protection hidden="1"/>
    </xf>
    <xf numFmtId="0" fontId="54" fillId="0" borderId="26" xfId="0" applyFont="1" applyBorder="1" applyProtection="1">
      <protection hidden="1"/>
    </xf>
    <xf numFmtId="0" fontId="54" fillId="0" borderId="27" xfId="0" applyFont="1" applyBorder="1" applyProtection="1">
      <protection hidden="1"/>
    </xf>
    <xf numFmtId="0" fontId="54" fillId="0" borderId="28" xfId="0" applyFont="1" applyBorder="1" applyProtection="1">
      <protection hidden="1"/>
    </xf>
    <xf numFmtId="4" fontId="54" fillId="0" borderId="11" xfId="0" applyNumberFormat="1" applyFont="1" applyBorder="1" applyAlignment="1" applyProtection="1">
      <alignment shrinkToFit="1"/>
      <protection hidden="1"/>
    </xf>
    <xf numFmtId="4" fontId="54" fillId="0" borderId="20" xfId="0" applyNumberFormat="1" applyFont="1" applyBorder="1" applyAlignment="1" applyProtection="1">
      <alignment horizontal="right" shrinkToFit="1"/>
      <protection hidden="1"/>
    </xf>
    <xf numFmtId="4" fontId="54" fillId="0" borderId="20" xfId="0" applyNumberFormat="1" applyFont="1" applyBorder="1" applyAlignment="1" applyProtection="1">
      <alignment shrinkToFit="1"/>
      <protection hidden="1"/>
    </xf>
    <xf numFmtId="4" fontId="54" fillId="0" borderId="21" xfId="0" applyNumberFormat="1" applyFont="1" applyBorder="1" applyAlignment="1" applyProtection="1">
      <alignment shrinkToFit="1"/>
      <protection hidden="1"/>
    </xf>
    <xf numFmtId="0" fontId="54" fillId="0" borderId="29" xfId="0" applyFont="1" applyBorder="1" applyProtection="1">
      <protection hidden="1"/>
    </xf>
    <xf numFmtId="0" fontId="54" fillId="0" borderId="30" xfId="0" applyFont="1" applyBorder="1" applyProtection="1">
      <protection hidden="1"/>
    </xf>
    <xf numFmtId="4" fontId="54" fillId="0" borderId="29" xfId="0" applyNumberFormat="1" applyFont="1" applyBorder="1" applyAlignment="1" applyProtection="1">
      <alignment shrinkToFit="1"/>
      <protection hidden="1"/>
    </xf>
    <xf numFmtId="4" fontId="54" fillId="0" borderId="32" xfId="0" applyNumberFormat="1" applyFont="1" applyBorder="1" applyAlignment="1" applyProtection="1">
      <alignment horizontal="right" shrinkToFit="1"/>
      <protection hidden="1"/>
    </xf>
    <xf numFmtId="4" fontId="54" fillId="0" borderId="32" xfId="0" applyNumberFormat="1" applyFont="1" applyBorder="1" applyAlignment="1" applyProtection="1">
      <alignment shrinkToFit="1"/>
      <protection hidden="1"/>
    </xf>
    <xf numFmtId="4" fontId="54" fillId="0" borderId="72" xfId="0" applyNumberFormat="1" applyFont="1" applyBorder="1" applyAlignment="1" applyProtection="1">
      <alignment shrinkToFit="1"/>
      <protection hidden="1"/>
    </xf>
    <xf numFmtId="4" fontId="26" fillId="0" borderId="17" xfId="0" applyNumberFormat="1" applyFont="1" applyBorder="1" applyAlignment="1" applyProtection="1">
      <alignment shrinkToFit="1"/>
      <protection hidden="1"/>
    </xf>
    <xf numFmtId="4" fontId="26" fillId="0" borderId="18" xfId="0" applyNumberFormat="1" applyFont="1" applyBorder="1" applyAlignment="1" applyProtection="1">
      <alignment shrinkToFit="1"/>
      <protection hidden="1"/>
    </xf>
    <xf numFmtId="4" fontId="26" fillId="0" borderId="19" xfId="0" applyNumberFormat="1" applyFont="1" applyBorder="1" applyAlignment="1" applyProtection="1">
      <alignment shrinkToFit="1"/>
      <protection hidden="1"/>
    </xf>
    <xf numFmtId="0" fontId="54" fillId="0" borderId="0" xfId="0" applyFont="1" applyProtection="1">
      <protection locked="0"/>
    </xf>
    <xf numFmtId="0" fontId="54" fillId="0" borderId="0" xfId="0" applyFont="1" applyFill="1" applyBorder="1" applyAlignment="1" applyProtection="1">
      <alignment horizontal="center"/>
      <protection locked="0"/>
    </xf>
    <xf numFmtId="10" fontId="54" fillId="0" borderId="0" xfId="0" applyNumberFormat="1" applyFont="1" applyFill="1" applyBorder="1" applyAlignment="1" applyProtection="1">
      <alignment horizontal="right" indent="3"/>
      <protection locked="0"/>
    </xf>
    <xf numFmtId="4" fontId="54" fillId="0" borderId="0" xfId="0" applyNumberFormat="1" applyFont="1"/>
    <xf numFmtId="0" fontId="54" fillId="0" borderId="0" xfId="0" applyFont="1" applyAlignment="1">
      <alignment shrinkToFit="1"/>
    </xf>
    <xf numFmtId="4" fontId="54" fillId="0" borderId="0" xfId="0" applyNumberFormat="1" applyFont="1" applyBorder="1" applyProtection="1">
      <protection hidden="1"/>
    </xf>
    <xf numFmtId="0" fontId="11" fillId="0" borderId="0" xfId="0" applyFont="1" applyFill="1" applyProtection="1">
      <protection hidden="1"/>
    </xf>
    <xf numFmtId="164" fontId="54" fillId="0" borderId="0" xfId="0" applyNumberFormat="1" applyFont="1"/>
    <xf numFmtId="4" fontId="54" fillId="0" borderId="11" xfId="0" applyNumberFormat="1" applyFont="1" applyFill="1" applyBorder="1" applyAlignment="1" applyProtection="1">
      <alignment shrinkToFit="1"/>
      <protection hidden="1"/>
    </xf>
    <xf numFmtId="4" fontId="54" fillId="0" borderId="31" xfId="0" applyNumberFormat="1" applyFont="1" applyFill="1" applyBorder="1" applyAlignment="1" applyProtection="1">
      <alignment shrinkToFit="1"/>
      <protection hidden="1"/>
    </xf>
    <xf numFmtId="4" fontId="54" fillId="0" borderId="29" xfId="0" applyNumberFormat="1" applyFont="1" applyFill="1" applyBorder="1" applyAlignment="1" applyProtection="1">
      <alignment shrinkToFit="1"/>
      <protection hidden="1"/>
    </xf>
    <xf numFmtId="4" fontId="54" fillId="24" borderId="29" xfId="0" applyNumberFormat="1" applyFont="1" applyFill="1" applyBorder="1" applyAlignment="1" applyProtection="1">
      <alignment shrinkToFit="1"/>
      <protection hidden="1"/>
    </xf>
    <xf numFmtId="4" fontId="54" fillId="0" borderId="0" xfId="0" applyNumberFormat="1" applyFont="1" applyAlignment="1">
      <alignment shrinkToFit="1"/>
    </xf>
    <xf numFmtId="4" fontId="26" fillId="0" borderId="18" xfId="0" applyNumberFormat="1" applyFont="1" applyFill="1" applyBorder="1" applyAlignment="1" applyProtection="1">
      <alignment shrinkToFit="1"/>
      <protection hidden="1"/>
    </xf>
    <xf numFmtId="165" fontId="54" fillId="0" borderId="0" xfId="0" applyNumberFormat="1" applyFont="1" applyBorder="1" applyAlignment="1" applyProtection="1">
      <alignment shrinkToFit="1"/>
      <protection hidden="1"/>
    </xf>
    <xf numFmtId="4" fontId="80" fillId="0" borderId="0" xfId="0" applyNumberFormat="1" applyFont="1" applyAlignment="1">
      <alignment shrinkToFit="1"/>
    </xf>
    <xf numFmtId="0" fontId="80" fillId="0" borderId="0" xfId="0" applyFont="1" applyAlignment="1">
      <alignment shrinkToFit="1"/>
    </xf>
    <xf numFmtId="4" fontId="31" fillId="0" borderId="0" xfId="0" applyNumberFormat="1" applyFont="1" applyAlignment="1">
      <alignment shrinkToFit="1"/>
    </xf>
    <xf numFmtId="0" fontId="9" fillId="0" borderId="74" xfId="0" applyFont="1" applyFill="1" applyBorder="1" applyAlignment="1">
      <alignment horizontal="center" vertical="center" wrapText="1"/>
    </xf>
    <xf numFmtId="0" fontId="0" fillId="0" borderId="75" xfId="0" applyFill="1" applyBorder="1" applyAlignment="1">
      <alignment horizontal="center" vertical="center" wrapText="1"/>
    </xf>
    <xf numFmtId="0" fontId="0" fillId="0" borderId="0" xfId="0" applyBorder="1" applyAlignment="1">
      <alignment shrinkToFit="1"/>
    </xf>
    <xf numFmtId="0" fontId="65" fillId="0" borderId="37" xfId="0" applyFont="1" applyBorder="1" applyAlignment="1">
      <alignment vertical="justify"/>
    </xf>
    <xf numFmtId="0" fontId="65" fillId="0" borderId="73" xfId="0" applyFont="1" applyBorder="1" applyAlignment="1">
      <alignment vertical="justify"/>
    </xf>
    <xf numFmtId="0" fontId="65" fillId="0" borderId="50" xfId="0" applyFont="1" applyBorder="1" applyAlignment="1">
      <alignment vertical="justify"/>
    </xf>
    <xf numFmtId="0" fontId="1" fillId="0" borderId="73" xfId="0" applyFont="1" applyBorder="1" applyAlignment="1">
      <alignment vertical="justify"/>
    </xf>
    <xf numFmtId="0" fontId="50" fillId="0" borderId="0" xfId="0" applyFont="1" applyAlignment="1">
      <alignment horizontal="justify" vertical="justify"/>
    </xf>
    <xf numFmtId="0" fontId="0" fillId="0" borderId="0" xfId="0" applyAlignment="1"/>
    <xf numFmtId="0" fontId="6" fillId="0" borderId="0" xfId="0" applyFont="1" applyAlignment="1">
      <alignment horizontal="right"/>
    </xf>
    <xf numFmtId="0" fontId="7" fillId="0" borderId="11" xfId="0" applyFont="1" applyFill="1" applyBorder="1" applyAlignment="1">
      <alignment horizontal="center"/>
    </xf>
    <xf numFmtId="0" fontId="7" fillId="0" borderId="12" xfId="0" applyFont="1" applyFill="1" applyBorder="1" applyAlignment="1">
      <alignment horizontal="center"/>
    </xf>
    <xf numFmtId="0" fontId="0" fillId="0" borderId="21" xfId="0" applyFill="1" applyBorder="1" applyAlignment="1">
      <alignment horizontal="center"/>
    </xf>
    <xf numFmtId="0" fontId="9" fillId="0" borderId="27" xfId="0" applyFont="1" applyFill="1" applyBorder="1" applyAlignment="1">
      <alignment horizontal="center" vertical="justify" shrinkToFit="1"/>
    </xf>
    <xf numFmtId="0" fontId="11" fillId="0" borderId="76" xfId="0" applyFont="1" applyFill="1" applyBorder="1" applyAlignment="1">
      <alignment horizontal="center" shrinkToFit="1"/>
    </xf>
    <xf numFmtId="0" fontId="12" fillId="0" borderId="50" xfId="0" applyFont="1" applyBorder="1" applyAlignment="1">
      <alignment vertical="justify"/>
    </xf>
    <xf numFmtId="0" fontId="12" fillId="0" borderId="73" xfId="0" applyFont="1" applyBorder="1" applyAlignment="1">
      <alignment vertical="justify"/>
    </xf>
    <xf numFmtId="0" fontId="1" fillId="0" borderId="37" xfId="0" applyFont="1" applyBorder="1" applyAlignment="1">
      <alignment vertical="justify"/>
    </xf>
    <xf numFmtId="0" fontId="65" fillId="0" borderId="54" xfId="0" applyFont="1" applyBorder="1" applyAlignment="1">
      <alignment vertical="justify"/>
    </xf>
    <xf numFmtId="0" fontId="2" fillId="0" borderId="47" xfId="0" applyFont="1" applyBorder="1" applyAlignment="1">
      <alignment vertical="justify" shrinkToFit="1"/>
    </xf>
    <xf numFmtId="0" fontId="1" fillId="0" borderId="40" xfId="0" applyFont="1" applyBorder="1" applyAlignment="1">
      <alignment vertical="justify" shrinkToFit="1"/>
    </xf>
    <xf numFmtId="0" fontId="65" fillId="0" borderId="37" xfId="0" applyFont="1" applyFill="1" applyBorder="1" applyAlignment="1">
      <alignment vertical="justify"/>
    </xf>
    <xf numFmtId="0" fontId="65" fillId="0" borderId="50" xfId="0" applyFont="1" applyFill="1" applyBorder="1" applyAlignment="1">
      <alignment vertical="justify"/>
    </xf>
    <xf numFmtId="0" fontId="65" fillId="0" borderId="73" xfId="0" applyFont="1" applyFill="1" applyBorder="1" applyAlignment="1">
      <alignment vertical="justify"/>
    </xf>
    <xf numFmtId="0" fontId="0" fillId="0" borderId="11" xfId="0" applyFill="1" applyBorder="1" applyAlignment="1">
      <alignment horizontal="center" shrinkToFit="1"/>
    </xf>
    <xf numFmtId="0" fontId="0" fillId="0" borderId="12" xfId="0" applyFill="1" applyBorder="1" applyAlignment="1">
      <alignment horizontal="center" shrinkToFit="1"/>
    </xf>
    <xf numFmtId="0" fontId="54" fillId="0" borderId="0" xfId="0" applyFont="1" applyAlignment="1" applyProtection="1">
      <alignment shrinkToFit="1"/>
      <protection hidden="1"/>
    </xf>
    <xf numFmtId="0" fontId="11" fillId="0" borderId="0" xfId="0" applyFont="1" applyFill="1" applyAlignment="1" applyProtection="1">
      <alignment horizontal="right"/>
      <protection hidden="1"/>
    </xf>
    <xf numFmtId="0" fontId="11" fillId="0" borderId="0" xfId="0" applyFont="1" applyAlignment="1" applyProtection="1">
      <alignment horizontal="right"/>
      <protection hidden="1"/>
    </xf>
    <xf numFmtId="0" fontId="5" fillId="0" borderId="0" xfId="0" applyFont="1" applyAlignment="1" applyProtection="1">
      <protection hidden="1"/>
    </xf>
    <xf numFmtId="0" fontId="6" fillId="0" borderId="0" xfId="0" applyFont="1" applyAlignment="1" applyProtection="1">
      <alignment horizontal="left" shrinkToFit="1"/>
      <protection hidden="1"/>
    </xf>
    <xf numFmtId="0" fontId="5" fillId="0" borderId="0" xfId="0" applyFont="1" applyAlignment="1" applyProtection="1">
      <alignment horizontal="left" shrinkToFit="1"/>
      <protection hidden="1"/>
    </xf>
    <xf numFmtId="0" fontId="54" fillId="0" borderId="0" xfId="0" applyFont="1" applyAlignment="1" applyProtection="1">
      <alignment horizontal="left" shrinkToFit="1"/>
      <protection hidden="1"/>
    </xf>
    <xf numFmtId="0" fontId="54" fillId="0" borderId="23" xfId="0" applyFont="1" applyBorder="1" applyAlignment="1" applyProtection="1">
      <alignment vertical="justify"/>
      <protection hidden="1"/>
    </xf>
    <xf numFmtId="0" fontId="13" fillId="24" borderId="0" xfId="0" applyFont="1" applyFill="1" applyBorder="1" applyAlignment="1" applyProtection="1">
      <alignment wrapText="1" shrinkToFit="1"/>
      <protection hidden="1"/>
    </xf>
    <xf numFmtId="0" fontId="54" fillId="0" borderId="0" xfId="0" applyFont="1" applyAlignment="1" applyProtection="1">
      <alignment wrapText="1" shrinkToFit="1"/>
      <protection hidden="1"/>
    </xf>
    <xf numFmtId="0" fontId="6" fillId="0" borderId="0" xfId="0" applyFont="1" applyFill="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justify" vertical="top" wrapText="1"/>
      <protection locked="0"/>
    </xf>
    <xf numFmtId="0" fontId="6" fillId="0" borderId="0" xfId="0" applyFont="1" applyAlignment="1">
      <alignment horizontal="justify" vertical="top" wrapText="1"/>
    </xf>
    <xf numFmtId="0" fontId="27" fillId="24" borderId="0" xfId="0" applyFont="1" applyFill="1" applyBorder="1" applyAlignment="1" applyProtection="1">
      <alignment horizontal="justify" vertical="justify" wrapText="1"/>
      <protection locked="0"/>
    </xf>
    <xf numFmtId="0" fontId="54" fillId="24" borderId="0" xfId="0" applyFont="1" applyFill="1" applyAlignment="1">
      <alignment horizontal="justify" vertical="justify" wrapText="1"/>
    </xf>
    <xf numFmtId="0" fontId="54" fillId="0" borderId="0" xfId="0" applyFont="1" applyAlignment="1">
      <alignment shrinkToFit="1"/>
    </xf>
    <xf numFmtId="0" fontId="27" fillId="0" borderId="0" xfId="0" applyFont="1" applyBorder="1" applyAlignment="1" applyProtection="1">
      <alignment horizontal="justify" vertical="justify" wrapText="1"/>
      <protection locked="0"/>
    </xf>
    <xf numFmtId="0" fontId="54" fillId="0" borderId="0" xfId="0" applyFont="1" applyAlignment="1">
      <alignment horizontal="justify" vertical="justify" wrapText="1"/>
    </xf>
    <xf numFmtId="0" fontId="27" fillId="0" borderId="0" xfId="0" applyFont="1" applyFill="1" applyBorder="1" applyAlignment="1" applyProtection="1">
      <alignment horizontal="justify" vertical="justify" wrapText="1"/>
      <protection locked="0"/>
    </xf>
    <xf numFmtId="0" fontId="54" fillId="0" borderId="0" xfId="0" applyFont="1" applyFill="1" applyAlignment="1">
      <alignment horizontal="justify" vertical="justify" wrapText="1"/>
    </xf>
    <xf numFmtId="0" fontId="11" fillId="0" borderId="0" xfId="0" applyFont="1" applyFill="1" applyAlignment="1">
      <alignment horizontal="justify" vertical="justify" wrapText="1"/>
    </xf>
    <xf numFmtId="0" fontId="6" fillId="0" borderId="0" xfId="0" applyFont="1" applyFill="1" applyBorder="1" applyAlignment="1" applyProtection="1">
      <alignment horizontal="justify" vertical="justify" wrapText="1"/>
      <protection locked="0"/>
    </xf>
    <xf numFmtId="0" fontId="6" fillId="0" borderId="0" xfId="0" applyFont="1" applyFill="1" applyAlignment="1">
      <alignment horizontal="justify" vertical="justify" wrapText="1"/>
    </xf>
    <xf numFmtId="0" fontId="11" fillId="24" borderId="0" xfId="0" applyFont="1" applyFill="1" applyBorder="1" applyAlignment="1" applyProtection="1">
      <alignment wrapText="1" shrinkToFit="1"/>
      <protection hidden="1"/>
    </xf>
    <xf numFmtId="0" fontId="6" fillId="24" borderId="0" xfId="0" applyFont="1" applyFill="1" applyBorder="1" applyAlignment="1" applyProtection="1">
      <alignment horizontal="justify" wrapText="1" shrinkToFit="1"/>
      <protection hidden="1"/>
    </xf>
    <xf numFmtId="0" fontId="54" fillId="0" borderId="0" xfId="0" applyFont="1" applyAlignment="1" applyProtection="1">
      <alignment horizontal="justify" wrapText="1" shrinkToFit="1"/>
      <protection hidden="1"/>
    </xf>
    <xf numFmtId="0" fontId="27" fillId="0" borderId="0" xfId="0" applyFont="1" applyFill="1" applyBorder="1" applyAlignment="1" applyProtection="1">
      <alignment wrapText="1" shrinkToFit="1"/>
      <protection hidden="1"/>
    </xf>
    <xf numFmtId="0" fontId="27" fillId="0" borderId="0" xfId="0" applyFont="1" applyFill="1" applyAlignment="1" applyProtection="1">
      <alignment wrapText="1" shrinkToFit="1"/>
      <protection hidden="1"/>
    </xf>
    <xf numFmtId="0" fontId="6" fillId="0" borderId="0" xfId="0" applyFont="1" applyBorder="1" applyAlignment="1" applyProtection="1">
      <alignment horizontal="justify" vertical="justify" wrapText="1"/>
      <protection locked="0"/>
    </xf>
    <xf numFmtId="0" fontId="6" fillId="0" borderId="0" xfId="0" applyFont="1" applyAlignment="1">
      <alignment horizontal="justify" vertical="justify" wrapText="1"/>
    </xf>
    <xf numFmtId="0" fontId="27" fillId="0" borderId="0" xfId="0" applyFont="1" applyFill="1" applyBorder="1" applyAlignment="1" applyProtection="1">
      <alignment horizontal="justify" vertical="top" wrapText="1"/>
      <protection locked="0"/>
    </xf>
    <xf numFmtId="0" fontId="54" fillId="0" borderId="0" xfId="0" applyFont="1" applyFill="1" applyAlignment="1">
      <alignment horizontal="justify" vertical="top" wrapText="1"/>
    </xf>
    <xf numFmtId="0" fontId="19" fillId="24" borderId="0" xfId="0" applyFont="1" applyFill="1" applyBorder="1" applyAlignment="1" applyProtection="1">
      <alignment wrapText="1" shrinkToFit="1"/>
      <protection hidden="1"/>
    </xf>
    <xf numFmtId="0" fontId="19" fillId="0" borderId="0" xfId="0" applyFont="1" applyAlignment="1" applyProtection="1">
      <alignment wrapText="1" shrinkToFit="1"/>
      <protection hidden="1"/>
    </xf>
    <xf numFmtId="0" fontId="0" fillId="0" borderId="0" xfId="0" applyAlignment="1">
      <alignment horizontal="justify" wrapText="1"/>
    </xf>
    <xf numFmtId="0" fontId="6" fillId="0" borderId="0" xfId="0" applyFont="1" applyAlignment="1" applyProtection="1">
      <alignment horizontal="justify" vertical="justify" shrinkToFit="1"/>
      <protection hidden="1"/>
    </xf>
    <xf numFmtId="0" fontId="0" fillId="0" borderId="0" xfId="0" applyAlignment="1">
      <alignment horizontal="justify" vertical="justify"/>
    </xf>
    <xf numFmtId="0" fontId="1" fillId="0" borderId="23" xfId="0" applyFont="1" applyBorder="1" applyAlignment="1" applyProtection="1">
      <alignment vertical="justify"/>
      <protection hidden="1"/>
    </xf>
    <xf numFmtId="0" fontId="0" fillId="0" borderId="0" xfId="0" applyAlignment="1" applyProtection="1">
      <alignment horizontal="left" shrinkToFit="1"/>
      <protection hidden="1"/>
    </xf>
    <xf numFmtId="0" fontId="0" fillId="0" borderId="0" xfId="0" applyAlignment="1" applyProtection="1">
      <alignment shrinkToFit="1"/>
      <protection hidden="1"/>
    </xf>
  </cellXfs>
  <cellStyles count="42">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470">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48"/>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48"/>
      </font>
      <fill>
        <patternFill>
          <bgColor indexed="26"/>
        </patternFill>
      </fill>
    </dxf>
    <dxf>
      <font>
        <condense val="0"/>
        <extend val="0"/>
        <color indexed="10"/>
      </font>
      <fill>
        <patternFill>
          <bgColor indexed="26"/>
        </patternFill>
      </fill>
    </dxf>
    <dxf>
      <font>
        <condense val="0"/>
        <extend val="0"/>
        <color indexed="54"/>
      </font>
    </dxf>
    <dxf>
      <font>
        <condense val="0"/>
        <extend val="0"/>
        <color indexed="10"/>
      </font>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4"/>
  </sheetPr>
  <dimension ref="A1:U654"/>
  <sheetViews>
    <sheetView workbookViewId="0">
      <selection activeCell="M16" sqref="M16"/>
    </sheetView>
  </sheetViews>
  <sheetFormatPr defaultRowHeight="12.75" x14ac:dyDescent="0.2"/>
  <cols>
    <col min="1" max="1" width="5.140625" customWidth="1"/>
    <col min="2" max="2" width="6.7109375" customWidth="1"/>
    <col min="3" max="3" width="3.140625" hidden="1" customWidth="1"/>
    <col min="4" max="4" width="37.140625" style="160" customWidth="1"/>
    <col min="5" max="5" width="17.42578125" style="149" customWidth="1"/>
    <col min="6" max="6" width="16.140625" style="150" customWidth="1"/>
    <col min="7" max="7" width="11" customWidth="1"/>
    <col min="8" max="8" width="12.85546875" customWidth="1"/>
    <col min="9" max="9" width="11.28515625" hidden="1" customWidth="1"/>
    <col min="10" max="10" width="9.5703125" customWidth="1"/>
    <col min="11" max="11" width="10" hidden="1" customWidth="1"/>
    <col min="12" max="12" width="10.28515625" hidden="1" customWidth="1"/>
    <col min="13" max="13" width="11.28515625" customWidth="1"/>
    <col min="14" max="14" width="9.85546875" customWidth="1"/>
    <col min="15" max="15" width="10.5703125" customWidth="1"/>
    <col min="16" max="16" width="10.28515625" customWidth="1"/>
    <col min="17" max="17" width="8.140625" customWidth="1"/>
    <col min="18" max="18" width="11.7109375" style="154" bestFit="1" customWidth="1"/>
    <col min="19" max="19" width="11.7109375" hidden="1" customWidth="1"/>
    <col min="20" max="20" width="0" hidden="1" customWidth="1"/>
    <col min="21" max="21" width="11.7109375" hidden="1" customWidth="1"/>
  </cols>
  <sheetData>
    <row r="1" spans="1:21" ht="20.25" x14ac:dyDescent="0.3">
      <c r="A1" s="147" t="s">
        <v>347</v>
      </c>
      <c r="B1" s="147"/>
      <c r="C1" s="147"/>
      <c r="D1" s="148"/>
      <c r="L1" s="151" t="s">
        <v>229</v>
      </c>
      <c r="M1" s="151"/>
      <c r="N1" s="151" t="s">
        <v>229</v>
      </c>
      <c r="O1" s="151"/>
      <c r="P1" s="151"/>
      <c r="Q1" s="151"/>
      <c r="R1" s="151"/>
    </row>
    <row r="2" spans="1:21" ht="14.25" x14ac:dyDescent="0.2">
      <c r="A2" s="152" t="s">
        <v>230</v>
      </c>
      <c r="B2" s="152"/>
      <c r="C2" s="152"/>
      <c r="D2" s="148"/>
      <c r="F2" s="153"/>
    </row>
    <row r="3" spans="1:21" ht="14.25" x14ac:dyDescent="0.2">
      <c r="A3" s="152" t="s">
        <v>231</v>
      </c>
      <c r="B3" s="152"/>
      <c r="C3" s="152"/>
      <c r="D3" s="148"/>
      <c r="F3" s="153"/>
    </row>
    <row r="4" spans="1:21" ht="3" customHeight="1" x14ac:dyDescent="0.2">
      <c r="D4"/>
    </row>
    <row r="5" spans="1:21" ht="15.75" x14ac:dyDescent="0.2">
      <c r="A5" s="508" t="s">
        <v>339</v>
      </c>
      <c r="B5" s="508"/>
      <c r="C5" s="508"/>
      <c r="D5" s="509"/>
      <c r="E5" s="509"/>
      <c r="F5" s="509"/>
      <c r="G5" s="509"/>
      <c r="H5" s="509"/>
      <c r="I5" s="155"/>
      <c r="J5" s="155"/>
      <c r="K5" s="155"/>
      <c r="L5" s="155"/>
      <c r="M5" s="510" t="s">
        <v>36</v>
      </c>
      <c r="N5" s="510"/>
      <c r="R5" s="510" t="s">
        <v>343</v>
      </c>
      <c r="S5" s="510"/>
    </row>
    <row r="6" spans="1:21" ht="8.25" customHeight="1" x14ac:dyDescent="0.2">
      <c r="A6" s="156"/>
      <c r="B6" s="156"/>
      <c r="C6" s="156"/>
      <c r="D6" s="156"/>
      <c r="E6" s="156"/>
      <c r="F6" s="157"/>
      <c r="G6" s="155"/>
      <c r="H6" s="155"/>
      <c r="I6" s="155"/>
      <c r="J6" s="155"/>
      <c r="K6" s="155"/>
      <c r="L6" s="155"/>
      <c r="O6" s="158"/>
      <c r="P6" s="158"/>
      <c r="Q6" s="158"/>
      <c r="R6" s="159"/>
    </row>
    <row r="7" spans="1:21" ht="0.75" customHeight="1" thickBot="1" x14ac:dyDescent="0.25">
      <c r="N7" s="161"/>
      <c r="O7" s="158"/>
      <c r="P7" s="158"/>
      <c r="Q7" s="158"/>
      <c r="R7" s="162"/>
    </row>
    <row r="8" spans="1:21" s="148" customFormat="1" ht="21" customHeight="1" thickTop="1" x14ac:dyDescent="0.25">
      <c r="A8" s="395" t="s">
        <v>5</v>
      </c>
      <c r="B8" s="396" t="s">
        <v>232</v>
      </c>
      <c r="C8" s="501" t="s">
        <v>233</v>
      </c>
      <c r="D8" s="397" t="s">
        <v>234</v>
      </c>
      <c r="E8" s="398" t="s">
        <v>235</v>
      </c>
      <c r="F8" s="399"/>
      <c r="G8" s="400" t="s">
        <v>18</v>
      </c>
      <c r="H8" s="401" t="s">
        <v>19</v>
      </c>
      <c r="I8" s="511" t="s">
        <v>236</v>
      </c>
      <c r="J8" s="512"/>
      <c r="K8" s="512"/>
      <c r="L8" s="513"/>
      <c r="M8" s="514" t="s">
        <v>237</v>
      </c>
      <c r="N8" s="515"/>
      <c r="O8" s="525" t="s">
        <v>238</v>
      </c>
      <c r="P8" s="526"/>
      <c r="Q8" s="402"/>
      <c r="R8" s="403"/>
    </row>
    <row r="9" spans="1:21" s="148" customFormat="1" ht="34.5" thickBot="1" x14ac:dyDescent="0.3">
      <c r="A9" s="404"/>
      <c r="B9" s="405"/>
      <c r="C9" s="502"/>
      <c r="D9" s="406"/>
      <c r="E9" s="407"/>
      <c r="F9" s="408"/>
      <c r="G9" s="409"/>
      <c r="H9" s="410"/>
      <c r="I9" s="411" t="s">
        <v>239</v>
      </c>
      <c r="J9" s="412" t="s">
        <v>240</v>
      </c>
      <c r="K9" s="413" t="s">
        <v>241</v>
      </c>
      <c r="L9" s="414" t="s">
        <v>242</v>
      </c>
      <c r="M9" s="415" t="s">
        <v>243</v>
      </c>
      <c r="N9" s="416" t="s">
        <v>244</v>
      </c>
      <c r="O9" s="417" t="s">
        <v>27</v>
      </c>
      <c r="P9" s="418" t="s">
        <v>245</v>
      </c>
      <c r="Q9" s="419" t="s">
        <v>246</v>
      </c>
      <c r="R9" s="420" t="s">
        <v>247</v>
      </c>
      <c r="S9" s="148" t="s">
        <v>248</v>
      </c>
    </row>
    <row r="10" spans="1:21" ht="13.5" thickTop="1" x14ac:dyDescent="0.2">
      <c r="A10" s="163" t="s">
        <v>55</v>
      </c>
      <c r="B10" s="164" t="s">
        <v>249</v>
      </c>
      <c r="C10" s="164">
        <v>1</v>
      </c>
      <c r="D10" s="504" t="s">
        <v>250</v>
      </c>
      <c r="E10" s="165" t="s">
        <v>251</v>
      </c>
      <c r="F10" s="166" t="s">
        <v>252</v>
      </c>
      <c r="G10" s="167">
        <f>'1. DD Javorník'!G16</f>
        <v>15329</v>
      </c>
      <c r="H10" s="168">
        <f>'1. DD Javorník'!G18</f>
        <v>15333</v>
      </c>
      <c r="I10" s="169">
        <f>H10-G10</f>
        <v>4</v>
      </c>
      <c r="J10" s="170">
        <v>0</v>
      </c>
      <c r="K10" s="171"/>
      <c r="L10" s="172">
        <f>I10-K10-J10</f>
        <v>4</v>
      </c>
      <c r="M10" s="173">
        <f>IF((L10&lt;0),0,L10)</f>
        <v>4</v>
      </c>
      <c r="N10" s="172">
        <f>IF((L10&lt;0),L10,0)</f>
        <v>0</v>
      </c>
      <c r="O10" s="174">
        <f>'1. DD Javorník'!G29</f>
        <v>0</v>
      </c>
      <c r="P10" s="175">
        <f>'1. DD Javorník'!G30</f>
        <v>3226.55</v>
      </c>
      <c r="Q10" s="175"/>
      <c r="R10" s="176">
        <f>'1. DD Javorník'!G28</f>
        <v>3226.55</v>
      </c>
      <c r="S10" s="133">
        <f>R10/1000-M10</f>
        <v>-0.77344999999999997</v>
      </c>
      <c r="U10" t="str">
        <f>IF(R10&lt;0,"ztráta",IF(R10=0,"vyrovnaný"," "))</f>
        <v xml:space="preserve"> </v>
      </c>
    </row>
    <row r="11" spans="1:21" ht="17.25" customHeight="1" x14ac:dyDescent="0.2">
      <c r="A11" s="177"/>
      <c r="B11" s="178"/>
      <c r="C11" s="178"/>
      <c r="D11" s="505"/>
      <c r="E11" s="179"/>
      <c r="F11" s="180"/>
      <c r="G11" s="181"/>
      <c r="H11" s="182"/>
      <c r="I11" s="183"/>
      <c r="J11" s="184"/>
      <c r="K11" s="185"/>
      <c r="L11" s="186"/>
      <c r="M11" s="187"/>
      <c r="N11" s="186"/>
      <c r="O11" s="188">
        <f>O10/$R10</f>
        <v>0</v>
      </c>
      <c r="P11" s="189">
        <f>P10/$R10</f>
        <v>1</v>
      </c>
      <c r="Q11" s="189"/>
      <c r="R11" s="190">
        <f>Q11+P11+O11</f>
        <v>1</v>
      </c>
    </row>
    <row r="12" spans="1:21" x14ac:dyDescent="0.2">
      <c r="A12" s="191" t="s">
        <v>58</v>
      </c>
      <c r="B12" s="164" t="s">
        <v>249</v>
      </c>
      <c r="C12" s="164">
        <v>1</v>
      </c>
      <c r="D12" s="506" t="s">
        <v>253</v>
      </c>
      <c r="E12" s="192" t="s">
        <v>254</v>
      </c>
      <c r="F12" s="192" t="s">
        <v>255</v>
      </c>
      <c r="G12" s="193">
        <f>'2. DD Kobylá'!G16</f>
        <v>26002</v>
      </c>
      <c r="H12" s="194">
        <f>'2. DD Kobylá'!G18</f>
        <v>26032</v>
      </c>
      <c r="I12" s="195">
        <f>H12-G12</f>
        <v>30</v>
      </c>
      <c r="J12" s="196">
        <v>0</v>
      </c>
      <c r="K12" s="197"/>
      <c r="L12" s="198">
        <f>I12-K12-J12</f>
        <v>30</v>
      </c>
      <c r="M12" s="173">
        <f>IF((L12&lt;0),0,L12)</f>
        <v>30</v>
      </c>
      <c r="N12" s="172">
        <f>IF((L12&lt;0),L12,0)</f>
        <v>0</v>
      </c>
      <c r="O12" s="174">
        <f>'2. DD Kobylá'!G29</f>
        <v>0</v>
      </c>
      <c r="P12" s="175">
        <f>'2. DD Kobylá'!G30</f>
        <v>30095.15</v>
      </c>
      <c r="Q12" s="175"/>
      <c r="R12" s="176">
        <f>'2. DD Kobylá'!G28</f>
        <v>30095.15</v>
      </c>
      <c r="S12" s="133">
        <f>R12/1000-M12</f>
        <v>9.515000000000029E-2</v>
      </c>
      <c r="U12" t="str">
        <f>IF(R12&lt;0,"ztráta",IF(R12=0,"vyrovnaný"," "))</f>
        <v xml:space="preserve"> </v>
      </c>
    </row>
    <row r="13" spans="1:21" ht="20.25" customHeight="1" x14ac:dyDescent="0.2">
      <c r="A13" s="177"/>
      <c r="B13" s="178"/>
      <c r="C13" s="178"/>
      <c r="D13" s="505"/>
      <c r="E13" s="179"/>
      <c r="F13" s="180"/>
      <c r="G13" s="181"/>
      <c r="H13" s="182"/>
      <c r="I13" s="183"/>
      <c r="J13" s="184"/>
      <c r="K13" s="185"/>
      <c r="L13" s="186"/>
      <c r="M13" s="199"/>
      <c r="N13" s="200"/>
      <c r="O13" s="188">
        <f>O12/$R12</f>
        <v>0</v>
      </c>
      <c r="P13" s="189">
        <f>P12/$R12</f>
        <v>1</v>
      </c>
      <c r="Q13" s="189"/>
      <c r="R13" s="190">
        <f>Q13+P13+O13</f>
        <v>1</v>
      </c>
    </row>
    <row r="14" spans="1:21" x14ac:dyDescent="0.2">
      <c r="A14" s="163" t="s">
        <v>61</v>
      </c>
      <c r="B14" s="164" t="s">
        <v>249</v>
      </c>
      <c r="C14" s="164">
        <v>1</v>
      </c>
      <c r="D14" s="504" t="s">
        <v>256</v>
      </c>
      <c r="E14" s="165" t="s">
        <v>257</v>
      </c>
      <c r="F14" s="166" t="s">
        <v>258</v>
      </c>
      <c r="G14" s="167">
        <f>'3. ÚSP Jeseník'!G16</f>
        <v>29191</v>
      </c>
      <c r="H14" s="168">
        <f>'3. ÚSP Jeseník'!G18</f>
        <v>29214</v>
      </c>
      <c r="I14" s="169">
        <f>H14-G14</f>
        <v>23</v>
      </c>
      <c r="J14" s="170">
        <v>0</v>
      </c>
      <c r="K14" s="171"/>
      <c r="L14" s="172">
        <f>I14-K14-J14</f>
        <v>23</v>
      </c>
      <c r="M14" s="173">
        <f>IF((L14&lt;0),0,L14)</f>
        <v>23</v>
      </c>
      <c r="N14" s="172">
        <f>IF((L14&lt;0),L14,0)</f>
        <v>0</v>
      </c>
      <c r="O14" s="174">
        <f>'4. SPS Jeseník'!G29</f>
        <v>0</v>
      </c>
      <c r="P14" s="175">
        <f>'3. ÚSP Jeseník'!G30</f>
        <v>20620.55</v>
      </c>
      <c r="Q14" s="175"/>
      <c r="R14" s="176">
        <f>'3. ÚSP Jeseník'!G28</f>
        <v>20620.55</v>
      </c>
      <c r="S14" s="133">
        <f>R14/1000-M14</f>
        <v>-2.3794500000000021</v>
      </c>
      <c r="U14" t="str">
        <f>IF(R14&lt;0,"ztráta",IF(R14=0,"vyrovnaný"," "))</f>
        <v xml:space="preserve"> </v>
      </c>
    </row>
    <row r="15" spans="1:21" ht="21" customHeight="1" x14ac:dyDescent="0.2">
      <c r="A15" s="177"/>
      <c r="B15" s="178"/>
      <c r="C15" s="178"/>
      <c r="D15" s="505"/>
      <c r="E15" s="179"/>
      <c r="F15" s="180"/>
      <c r="G15" s="181"/>
      <c r="H15" s="182"/>
      <c r="I15" s="183"/>
      <c r="J15" s="184"/>
      <c r="K15" s="185"/>
      <c r="L15" s="186"/>
      <c r="M15" s="187"/>
      <c r="N15" s="186"/>
      <c r="O15" s="188">
        <f>O14/$R14</f>
        <v>0</v>
      </c>
      <c r="P15" s="189">
        <f>P14/$R14</f>
        <v>1</v>
      </c>
      <c r="Q15" s="189"/>
      <c r="R15" s="190">
        <f>Q15+P15+O15</f>
        <v>1</v>
      </c>
    </row>
    <row r="16" spans="1:21" x14ac:dyDescent="0.2">
      <c r="A16" s="163" t="s">
        <v>64</v>
      </c>
      <c r="B16" s="164" t="s">
        <v>259</v>
      </c>
      <c r="C16" s="164">
        <v>1</v>
      </c>
      <c r="D16" s="504" t="s">
        <v>260</v>
      </c>
      <c r="E16" s="165" t="s">
        <v>261</v>
      </c>
      <c r="F16" s="166" t="s">
        <v>258</v>
      </c>
      <c r="G16" s="167">
        <f>'4. SPS Jeseník'!G16</f>
        <v>3882</v>
      </c>
      <c r="H16" s="168">
        <f>'4. SPS Jeseník'!G18</f>
        <v>3982</v>
      </c>
      <c r="I16" s="195">
        <f>H16-G16</f>
        <v>100</v>
      </c>
      <c r="J16" s="170">
        <v>0</v>
      </c>
      <c r="K16" s="171"/>
      <c r="L16" s="198">
        <f>I16-K16-J16</f>
        <v>100</v>
      </c>
      <c r="M16" s="201">
        <f>IF((L16&lt;0),0,L16)</f>
        <v>100</v>
      </c>
      <c r="N16" s="198">
        <f>IF((L16&lt;0),L16,0)</f>
        <v>0</v>
      </c>
      <c r="O16" s="174">
        <f>'4. SPS Jeseník'!G29</f>
        <v>0</v>
      </c>
      <c r="P16" s="175">
        <f>'4. SPS Jeseník'!G30</f>
        <v>101358.53</v>
      </c>
      <c r="Q16" s="175"/>
      <c r="R16" s="176">
        <f>'4. SPS Jeseník'!G28</f>
        <v>101358.53</v>
      </c>
      <c r="S16" s="133">
        <f>R16/1000-M16</f>
        <v>1.3585300000000018</v>
      </c>
      <c r="U16" t="str">
        <f>IF(R16&lt;0,"ztráta",IF(R16=0,"vyrovnaný"," "))</f>
        <v xml:space="preserve"> </v>
      </c>
    </row>
    <row r="17" spans="1:21" ht="17.25" customHeight="1" x14ac:dyDescent="0.2">
      <c r="A17" s="163"/>
      <c r="B17" s="178"/>
      <c r="C17" s="164"/>
      <c r="D17" s="504"/>
      <c r="E17" s="165"/>
      <c r="F17" s="166"/>
      <c r="G17" s="167"/>
      <c r="H17" s="168"/>
      <c r="I17" s="159"/>
      <c r="J17" s="202"/>
      <c r="K17" s="203"/>
      <c r="L17" s="200"/>
      <c r="M17" s="199"/>
      <c r="N17" s="200"/>
      <c r="O17" s="204">
        <f>O16/$R16</f>
        <v>0</v>
      </c>
      <c r="P17" s="205">
        <f>P16/$R16</f>
        <v>1</v>
      </c>
      <c r="Q17" s="205"/>
      <c r="R17" s="206">
        <f>Q17+P17+O17</f>
        <v>1</v>
      </c>
    </row>
    <row r="18" spans="1:21" s="138" customFormat="1" x14ac:dyDescent="0.2">
      <c r="A18" s="191" t="s">
        <v>68</v>
      </c>
      <c r="B18" s="164" t="s">
        <v>249</v>
      </c>
      <c r="C18" s="164">
        <v>1</v>
      </c>
      <c r="D18" s="506" t="s">
        <v>65</v>
      </c>
      <c r="E18" s="207" t="s">
        <v>66</v>
      </c>
      <c r="F18" s="192" t="s">
        <v>262</v>
      </c>
      <c r="G18" s="193">
        <f>'5. DD Červenka'!G16</f>
        <v>49982</v>
      </c>
      <c r="H18" s="194">
        <f>'5. DD Červenka'!G18</f>
        <v>49982</v>
      </c>
      <c r="I18" s="195">
        <f>H18-G18</f>
        <v>0</v>
      </c>
      <c r="J18" s="196">
        <v>0</v>
      </c>
      <c r="K18" s="197"/>
      <c r="L18" s="198">
        <f>I18-K18-J18</f>
        <v>0</v>
      </c>
      <c r="M18" s="201">
        <f>IF((L18&lt;0),0,L18)</f>
        <v>0</v>
      </c>
      <c r="N18" s="198">
        <f>IF((L18&lt;0),L18,0)</f>
        <v>0</v>
      </c>
      <c r="O18" s="208">
        <f>'5. DD Červenka'!G29</f>
        <v>0</v>
      </c>
      <c r="P18" s="209">
        <f>'5. DD Červenka'!G30</f>
        <v>0</v>
      </c>
      <c r="Q18" s="209"/>
      <c r="R18" s="210">
        <f>'5. DD Červenka'!G28</f>
        <v>0</v>
      </c>
      <c r="S18" s="133">
        <f>R18/1000-M18</f>
        <v>0</v>
      </c>
      <c r="U18" t="str">
        <f>IF(R18&lt;0,"ztráta",IF(R18=0,"vyrovnaný"," "))</f>
        <v>vyrovnaný</v>
      </c>
    </row>
    <row r="19" spans="1:21" s="138" customFormat="1" ht="17.25" customHeight="1" x14ac:dyDescent="0.2">
      <c r="A19" s="163"/>
      <c r="B19" s="178"/>
      <c r="C19" s="164"/>
      <c r="D19" s="504"/>
      <c r="E19" s="165"/>
      <c r="F19" s="166"/>
      <c r="G19" s="167"/>
      <c r="H19" s="168"/>
      <c r="I19" s="159"/>
      <c r="J19" s="202"/>
      <c r="K19" s="203"/>
      <c r="L19" s="200"/>
      <c r="M19" s="199"/>
      <c r="N19" s="200"/>
      <c r="O19" s="188"/>
      <c r="P19" s="189"/>
      <c r="Q19" s="189"/>
      <c r="R19" s="190"/>
    </row>
    <row r="20" spans="1:21" x14ac:dyDescent="0.2">
      <c r="A20" s="191" t="s">
        <v>71</v>
      </c>
      <c r="B20" s="164" t="s">
        <v>249</v>
      </c>
      <c r="C20" s="164">
        <v>1</v>
      </c>
      <c r="D20" s="506" t="s">
        <v>263</v>
      </c>
      <c r="E20" s="207" t="s">
        <v>264</v>
      </c>
      <c r="F20" s="192" t="s">
        <v>265</v>
      </c>
      <c r="G20" s="193">
        <f>'6. Dům seniorů Náměšť'!G16</f>
        <v>10849</v>
      </c>
      <c r="H20" s="194">
        <f>'6. Dům seniorů Náměšť'!G18</f>
        <v>11015</v>
      </c>
      <c r="I20" s="195">
        <f>H20-G20</f>
        <v>166</v>
      </c>
      <c r="J20" s="196">
        <v>0</v>
      </c>
      <c r="K20" s="197"/>
      <c r="L20" s="198">
        <f>I20-K20-J20</f>
        <v>166</v>
      </c>
      <c r="M20" s="201">
        <f>IF((L20&lt;0),0,L20)</f>
        <v>166</v>
      </c>
      <c r="N20" s="198">
        <f>IF((L20&lt;0),L20,0)</f>
        <v>0</v>
      </c>
      <c r="O20" s="174">
        <f>'6. Dům seniorů Náměšť'!G29</f>
        <v>0</v>
      </c>
      <c r="P20" s="175">
        <f>'6. Dům seniorů Náměšť'!G30</f>
        <v>165322.07999999999</v>
      </c>
      <c r="Q20" s="175"/>
      <c r="R20" s="176">
        <f>'6. Dům seniorů Náměšť'!G28</f>
        <v>165322.07999999999</v>
      </c>
      <c r="S20" s="133">
        <f>R20/1000-M20</f>
        <v>-0.6779200000000003</v>
      </c>
      <c r="U20" t="str">
        <f>IF(R20&lt;0,"ztráta",IF(R20=0,"vyrovnaný"," "))</f>
        <v xml:space="preserve"> </v>
      </c>
    </row>
    <row r="21" spans="1:21" ht="18.75" customHeight="1" x14ac:dyDescent="0.2">
      <c r="A21" s="177"/>
      <c r="B21" s="178"/>
      <c r="C21" s="178"/>
      <c r="D21" s="505"/>
      <c r="E21" s="179"/>
      <c r="F21" s="180"/>
      <c r="G21" s="181"/>
      <c r="H21" s="182"/>
      <c r="I21" s="183"/>
      <c r="J21" s="184"/>
      <c r="K21" s="185"/>
      <c r="L21" s="186"/>
      <c r="M21" s="187"/>
      <c r="N21" s="186"/>
      <c r="O21" s="188">
        <f>O20/$R20</f>
        <v>0</v>
      </c>
      <c r="P21" s="189">
        <f>P20/$R20</f>
        <v>1</v>
      </c>
      <c r="Q21" s="189"/>
      <c r="R21" s="190">
        <f>Q21+P21+O21</f>
        <v>1</v>
      </c>
    </row>
    <row r="22" spans="1:21" x14ac:dyDescent="0.2">
      <c r="A22" s="163" t="s">
        <v>74</v>
      </c>
      <c r="B22" s="164" t="s">
        <v>249</v>
      </c>
      <c r="C22" s="164">
        <v>1</v>
      </c>
      <c r="D22" s="504" t="s">
        <v>266</v>
      </c>
      <c r="E22" s="165" t="s">
        <v>267</v>
      </c>
      <c r="F22" s="166" t="s">
        <v>268</v>
      </c>
      <c r="G22" s="167">
        <f>'7. DD Hrubá Voda'!G16</f>
        <v>26467</v>
      </c>
      <c r="H22" s="168">
        <f>'7. DD Hrubá Voda'!G18</f>
        <v>26486</v>
      </c>
      <c r="I22" s="195">
        <f>H22-G22</f>
        <v>19</v>
      </c>
      <c r="J22" s="170">
        <v>0</v>
      </c>
      <c r="K22" s="171"/>
      <c r="L22" s="172">
        <f>I22-K22-J22</f>
        <v>19</v>
      </c>
      <c r="M22" s="173">
        <f>IF((L22&lt;0),0,L22)</f>
        <v>19</v>
      </c>
      <c r="N22" s="172">
        <f>IF((L22&lt;0),L22,0)</f>
        <v>0</v>
      </c>
      <c r="O22" s="174">
        <f>'7. DD Hrubá Voda'!G29</f>
        <v>0</v>
      </c>
      <c r="P22" s="175">
        <f>'7. DD Hrubá Voda'!G30</f>
        <v>17464.310000000001</v>
      </c>
      <c r="Q22" s="175"/>
      <c r="R22" s="176">
        <f>'7. DD Hrubá Voda'!G28</f>
        <v>17464.310000000001</v>
      </c>
      <c r="S22" s="133">
        <f>R22/1000-M22</f>
        <v>-1.5356899999999989</v>
      </c>
      <c r="U22" t="str">
        <f>IF(R22&lt;0,"ztráta",IF(R22=0,"vyrovnaný"," "))</f>
        <v xml:space="preserve"> </v>
      </c>
    </row>
    <row r="23" spans="1:21" ht="20.25" customHeight="1" x14ac:dyDescent="0.2">
      <c r="A23" s="177"/>
      <c r="B23" s="178"/>
      <c r="C23" s="178"/>
      <c r="D23" s="505"/>
      <c r="E23" s="179"/>
      <c r="F23" s="180"/>
      <c r="G23" s="181"/>
      <c r="H23" s="182"/>
      <c r="I23" s="183"/>
      <c r="J23" s="184"/>
      <c r="K23" s="185"/>
      <c r="L23" s="186"/>
      <c r="M23" s="187"/>
      <c r="N23" s="186"/>
      <c r="O23" s="188">
        <f>O22/$R22</f>
        <v>0</v>
      </c>
      <c r="P23" s="189">
        <f>P22/$R22</f>
        <v>1</v>
      </c>
      <c r="Q23" s="189"/>
      <c r="R23" s="190">
        <f>Q23+P23+O23</f>
        <v>1</v>
      </c>
    </row>
    <row r="24" spans="1:21" x14ac:dyDescent="0.2">
      <c r="A24" s="163" t="s">
        <v>77</v>
      </c>
      <c r="B24" s="164" t="s">
        <v>249</v>
      </c>
      <c r="C24" s="164">
        <v>1</v>
      </c>
      <c r="D24" s="504" t="s">
        <v>199</v>
      </c>
      <c r="E24" s="165" t="s">
        <v>269</v>
      </c>
      <c r="F24" s="166" t="s">
        <v>270</v>
      </c>
      <c r="G24" s="167">
        <f>'8. DD Pohoda'!G16</f>
        <v>80980</v>
      </c>
      <c r="H24" s="168">
        <f>'8. DD Pohoda'!G18</f>
        <v>80988</v>
      </c>
      <c r="I24" s="195">
        <f>H24-G24</f>
        <v>8</v>
      </c>
      <c r="J24" s="170">
        <v>0</v>
      </c>
      <c r="K24" s="171"/>
      <c r="L24" s="198">
        <f>I24-K24-J24</f>
        <v>8</v>
      </c>
      <c r="M24" s="173">
        <f>IF((L24&lt;0),0,L24)</f>
        <v>8</v>
      </c>
      <c r="N24" s="172">
        <f>IF((L24&lt;0),L24,0)</f>
        <v>0</v>
      </c>
      <c r="O24" s="174">
        <f>'8. DD Pohoda'!G29</f>
        <v>0</v>
      </c>
      <c r="P24" s="175">
        <f>'8. DD Pohoda'!G30</f>
        <v>9642.94</v>
      </c>
      <c r="Q24" s="175"/>
      <c r="R24" s="176">
        <f>'8. DD Pohoda'!G28</f>
        <v>9642.94</v>
      </c>
      <c r="S24" s="133">
        <f>R24/1000-M24</f>
        <v>1.6429400000000012</v>
      </c>
      <c r="U24" t="str">
        <f>IF(R24&lt;0,"ztráta",IF(R24=0,"vyrovnaný"," "))</f>
        <v xml:space="preserve"> </v>
      </c>
    </row>
    <row r="25" spans="1:21" ht="16.5" customHeight="1" x14ac:dyDescent="0.2">
      <c r="A25" s="163"/>
      <c r="B25" s="178"/>
      <c r="C25" s="164"/>
      <c r="D25" s="504"/>
      <c r="E25" s="165"/>
      <c r="F25" s="166"/>
      <c r="G25" s="167"/>
      <c r="H25" s="168"/>
      <c r="I25" s="159"/>
      <c r="J25" s="202"/>
      <c r="K25" s="203"/>
      <c r="L25" s="200"/>
      <c r="M25" s="199"/>
      <c r="N25" s="200"/>
      <c r="O25" s="188">
        <f>O24/$R24</f>
        <v>0</v>
      </c>
      <c r="P25" s="189">
        <f>P24/$R24</f>
        <v>1</v>
      </c>
      <c r="Q25" s="189"/>
      <c r="R25" s="190">
        <f>Q25+P25+O25</f>
        <v>1</v>
      </c>
    </row>
    <row r="26" spans="1:21" x14ac:dyDescent="0.2">
      <c r="A26" s="191" t="s">
        <v>80</v>
      </c>
      <c r="B26" s="164" t="s">
        <v>259</v>
      </c>
      <c r="C26" s="164">
        <v>1</v>
      </c>
      <c r="D26" s="516" t="s">
        <v>271</v>
      </c>
      <c r="E26" s="207" t="s">
        <v>272</v>
      </c>
      <c r="F26" s="192" t="s">
        <v>273</v>
      </c>
      <c r="G26" s="193">
        <f>'9. Soc. služby Olomouc'!G16</f>
        <v>55246</v>
      </c>
      <c r="H26" s="194">
        <f>'9. Soc. služby Olomouc'!G18</f>
        <v>55247</v>
      </c>
      <c r="I26" s="195">
        <f>H26-G26</f>
        <v>1</v>
      </c>
      <c r="J26" s="196">
        <v>0</v>
      </c>
      <c r="K26" s="197"/>
      <c r="L26" s="198">
        <f>I26-K26-J26</f>
        <v>1</v>
      </c>
      <c r="M26" s="201">
        <f>IF((L26&lt;0),0,L26)</f>
        <v>1</v>
      </c>
      <c r="N26" s="198">
        <f>IF((L26&lt;0),L26,0)</f>
        <v>0</v>
      </c>
      <c r="O26" s="174">
        <f>'9. Soc. služby Olomouc'!G29</f>
        <v>0</v>
      </c>
      <c r="P26" s="175">
        <f>'9. Soc. služby Olomouc'!G30</f>
        <v>227.01</v>
      </c>
      <c r="Q26" s="175"/>
      <c r="R26" s="176">
        <f>'9. Soc. služby Olomouc'!G28</f>
        <v>227.01</v>
      </c>
      <c r="S26" s="133">
        <f>R26/1000-M26</f>
        <v>-0.77299000000000007</v>
      </c>
      <c r="U26" t="str">
        <f>IF(R26&lt;0,"ztráta",IF(R26=0,"vyrovnaný"," "))</f>
        <v xml:space="preserve"> </v>
      </c>
    </row>
    <row r="27" spans="1:21" ht="18" customHeight="1" x14ac:dyDescent="0.2">
      <c r="A27" s="177"/>
      <c r="B27" s="178"/>
      <c r="C27" s="178"/>
      <c r="D27" s="517"/>
      <c r="E27" s="179"/>
      <c r="F27" s="180"/>
      <c r="G27" s="181"/>
      <c r="H27" s="182"/>
      <c r="I27" s="183"/>
      <c r="J27" s="184"/>
      <c r="K27" s="185"/>
      <c r="L27" s="186"/>
      <c r="M27" s="187"/>
      <c r="N27" s="186"/>
      <c r="O27" s="188">
        <f>O26/$R26</f>
        <v>0</v>
      </c>
      <c r="P27" s="189">
        <f>P26/$R26</f>
        <v>1</v>
      </c>
      <c r="Q27" s="189"/>
      <c r="R27" s="190">
        <f>Q27+P27+O27</f>
        <v>1</v>
      </c>
    </row>
    <row r="28" spans="1:21" x14ac:dyDescent="0.2">
      <c r="A28" s="163" t="s">
        <v>83</v>
      </c>
      <c r="B28" s="164" t="s">
        <v>249</v>
      </c>
      <c r="C28" s="164">
        <v>1</v>
      </c>
      <c r="D28" s="504" t="s">
        <v>274</v>
      </c>
      <c r="E28" s="165" t="s">
        <v>275</v>
      </c>
      <c r="F28" s="166" t="s">
        <v>276</v>
      </c>
      <c r="G28" s="167">
        <f>'10. Vincentinum'!G16</f>
        <v>80474</v>
      </c>
      <c r="H28" s="168">
        <f>'10. Vincentinum'!G18</f>
        <v>80482</v>
      </c>
      <c r="I28" s="195">
        <f>H28-G28</f>
        <v>8</v>
      </c>
      <c r="J28" s="170">
        <v>0</v>
      </c>
      <c r="K28" s="171"/>
      <c r="L28" s="198">
        <f>I28-K28-J28</f>
        <v>8</v>
      </c>
      <c r="M28" s="173">
        <f>IF((L28&lt;0),0,L28)</f>
        <v>8</v>
      </c>
      <c r="N28" s="172">
        <f>IF((L28&lt;0),L28,0)</f>
        <v>0</v>
      </c>
      <c r="O28" s="174">
        <f>'10. Vincentinum'!G29</f>
        <v>0</v>
      </c>
      <c r="P28" s="175">
        <f>'10. Vincentinum'!G30</f>
        <v>7677.45</v>
      </c>
      <c r="Q28" s="175"/>
      <c r="R28" s="176">
        <f>'10. Vincentinum'!G28</f>
        <v>7677.45</v>
      </c>
      <c r="S28" s="133">
        <f>R28/1000-M28</f>
        <v>-0.32255000000000056</v>
      </c>
      <c r="U28" t="str">
        <f>IF(R28&lt;0,"ztráta",IF(R28=0,"vyrovnaný"," "))</f>
        <v xml:space="preserve"> </v>
      </c>
    </row>
    <row r="29" spans="1:21" ht="18" customHeight="1" x14ac:dyDescent="0.2">
      <c r="A29" s="163"/>
      <c r="B29" s="164"/>
      <c r="C29" s="164"/>
      <c r="D29" s="504"/>
      <c r="E29" s="165"/>
      <c r="F29" s="166"/>
      <c r="G29" s="167"/>
      <c r="H29" s="168"/>
      <c r="I29" s="159"/>
      <c r="J29" s="202"/>
      <c r="K29" s="203"/>
      <c r="L29" s="200"/>
      <c r="M29" s="199"/>
      <c r="N29" s="200"/>
      <c r="O29" s="188">
        <f>O28/$R28</f>
        <v>0</v>
      </c>
      <c r="P29" s="189">
        <f>P28/$R28</f>
        <v>1</v>
      </c>
      <c r="Q29" s="189"/>
      <c r="R29" s="190">
        <f>Q29+P29+O29</f>
        <v>1</v>
      </c>
    </row>
    <row r="30" spans="1:21" x14ac:dyDescent="0.2">
      <c r="A30" s="191" t="s">
        <v>86</v>
      </c>
      <c r="B30" s="164" t="s">
        <v>277</v>
      </c>
      <c r="C30" s="164">
        <v>1</v>
      </c>
      <c r="D30" s="506" t="s">
        <v>278</v>
      </c>
      <c r="E30" s="211" t="s">
        <v>279</v>
      </c>
      <c r="F30" s="212" t="s">
        <v>280</v>
      </c>
      <c r="G30" s="193">
        <f>'11. Klíč '!G16</f>
        <v>22688</v>
      </c>
      <c r="H30" s="194">
        <f>'11. Klíč '!G18</f>
        <v>22945</v>
      </c>
      <c r="I30" s="195">
        <f>H30-G30</f>
        <v>257</v>
      </c>
      <c r="J30" s="196">
        <v>0</v>
      </c>
      <c r="K30" s="213"/>
      <c r="L30" s="198">
        <f>I30-K30-J30</f>
        <v>257</v>
      </c>
      <c r="M30" s="214">
        <f>IF((L30&lt;0),0,L30)</f>
        <v>257</v>
      </c>
      <c r="N30" s="215">
        <f>IF((L30&lt;0),L30,0)</f>
        <v>0</v>
      </c>
      <c r="O30" s="216">
        <f>'11. Klíč '!G29</f>
        <v>0</v>
      </c>
      <c r="P30" s="217">
        <f>'11. Klíč '!G30</f>
        <v>257414.3</v>
      </c>
      <c r="Q30" s="217"/>
      <c r="R30" s="218">
        <f>'11. Klíč '!G28</f>
        <v>257414.3</v>
      </c>
      <c r="S30" s="133">
        <f>R30/1000-M30</f>
        <v>0.4142999999999688</v>
      </c>
      <c r="U30" t="str">
        <f>IF(R30&lt;0,"ztráta",IF(R30=0,"vyrovnaný"," "))</f>
        <v xml:space="preserve"> </v>
      </c>
    </row>
    <row r="31" spans="1:21" ht="21" customHeight="1" x14ac:dyDescent="0.2">
      <c r="A31" s="177"/>
      <c r="B31" s="178"/>
      <c r="C31" s="178"/>
      <c r="D31" s="507"/>
      <c r="E31" s="179"/>
      <c r="F31" s="180"/>
      <c r="G31" s="181"/>
      <c r="H31" s="182"/>
      <c r="I31" s="183"/>
      <c r="J31" s="184"/>
      <c r="K31" s="185"/>
      <c r="L31" s="186"/>
      <c r="M31" s="219"/>
      <c r="N31" s="220"/>
      <c r="O31" s="221">
        <f>O30/$R30</f>
        <v>0</v>
      </c>
      <c r="P31" s="222">
        <f>P30/$R30</f>
        <v>1</v>
      </c>
      <c r="Q31" s="222"/>
      <c r="R31" s="223">
        <f>Q31+P31+O31</f>
        <v>1</v>
      </c>
    </row>
    <row r="32" spans="1:21" x14ac:dyDescent="0.2">
      <c r="A32" s="191" t="s">
        <v>90</v>
      </c>
      <c r="B32" s="164" t="s">
        <v>249</v>
      </c>
      <c r="C32" s="164">
        <v>1</v>
      </c>
      <c r="D32" s="506" t="s">
        <v>352</v>
      </c>
      <c r="E32" s="211" t="s">
        <v>281</v>
      </c>
      <c r="F32" s="212" t="s">
        <v>262</v>
      </c>
      <c r="G32" s="193">
        <f>'12. Nové Zámky'!G16</f>
        <v>69430</v>
      </c>
      <c r="H32" s="194">
        <f>'12. Nové Zámky'!G18</f>
        <v>69463</v>
      </c>
      <c r="I32" s="195">
        <f>H32-G32</f>
        <v>33</v>
      </c>
      <c r="J32" s="196">
        <v>0</v>
      </c>
      <c r="K32" s="213"/>
      <c r="L32" s="198">
        <f>I32-K32-J32</f>
        <v>33</v>
      </c>
      <c r="M32" s="173">
        <f>IF((L32&lt;0),0,L32)</f>
        <v>33</v>
      </c>
      <c r="N32" s="172">
        <f>IF((L32&lt;0),L32,0)</f>
        <v>0</v>
      </c>
      <c r="O32" s="224">
        <f>'11. Klíč '!G29</f>
        <v>0</v>
      </c>
      <c r="P32" s="175">
        <f>'12. Nové Zámky'!G30</f>
        <v>32808.86</v>
      </c>
      <c r="Q32" s="175"/>
      <c r="R32" s="176">
        <f>'12. Nové Zámky'!G28</f>
        <v>32808.86</v>
      </c>
      <c r="S32" s="133">
        <f>R32/1000-M32</f>
        <v>-0.1911399999999972</v>
      </c>
      <c r="U32" t="str">
        <f>IF(R32&lt;0,"ztráta",IF(R32=0,"vyrovnaný"," "))</f>
        <v xml:space="preserve"> </v>
      </c>
    </row>
    <row r="33" spans="1:21" ht="18" customHeight="1" thickBot="1" x14ac:dyDescent="0.25">
      <c r="A33" s="225"/>
      <c r="B33" s="226"/>
      <c r="C33" s="226"/>
      <c r="D33" s="519"/>
      <c r="E33" s="228"/>
      <c r="F33" s="229"/>
      <c r="G33" s="230"/>
      <c r="H33" s="231"/>
      <c r="I33" s="162"/>
      <c r="J33" s="232"/>
      <c r="K33" s="233"/>
      <c r="L33" s="234"/>
      <c r="M33" s="235"/>
      <c r="N33" s="234"/>
      <c r="O33" s="236">
        <f>O32/$R32</f>
        <v>0</v>
      </c>
      <c r="P33" s="237">
        <f>P32/$R32</f>
        <v>1</v>
      </c>
      <c r="Q33" s="237"/>
      <c r="R33" s="238">
        <f>Q33+P33+O33</f>
        <v>1</v>
      </c>
    </row>
    <row r="34" spans="1:21" ht="13.5" thickTop="1" x14ac:dyDescent="0.2">
      <c r="A34" s="163" t="s">
        <v>93</v>
      </c>
      <c r="B34" s="164" t="s">
        <v>282</v>
      </c>
      <c r="C34" s="164">
        <v>1</v>
      </c>
      <c r="D34" s="518" t="s">
        <v>283</v>
      </c>
      <c r="E34" s="165" t="s">
        <v>284</v>
      </c>
      <c r="F34" s="166" t="s">
        <v>285</v>
      </c>
      <c r="G34" s="167">
        <f>'13. Poradenské centrum Ol.'!G16</f>
        <v>10436</v>
      </c>
      <c r="H34" s="168">
        <f>'13. Poradenské centrum Ol.'!G18</f>
        <v>10649</v>
      </c>
      <c r="I34" s="169">
        <f>H34-G34</f>
        <v>213</v>
      </c>
      <c r="J34" s="170">
        <v>0</v>
      </c>
      <c r="K34" s="171"/>
      <c r="L34" s="172">
        <f>I34-K34-J34</f>
        <v>213</v>
      </c>
      <c r="M34" s="173">
        <f>IF((L34&lt;0),0,L34)</f>
        <v>213</v>
      </c>
      <c r="N34" s="172">
        <f>IF((L34&lt;0),L34,0)</f>
        <v>0</v>
      </c>
      <c r="O34" s="174">
        <f>'13. Poradenské centrum Ol.'!G29</f>
        <v>0</v>
      </c>
      <c r="P34" s="175">
        <f>'13. Poradenské centrum Ol.'!G30</f>
        <v>213541.45</v>
      </c>
      <c r="Q34" s="175"/>
      <c r="R34" s="176">
        <f>'13. Poradenské centrum Ol.'!G28</f>
        <v>213541.45</v>
      </c>
      <c r="S34" s="133">
        <f>R34/1000-M34</f>
        <v>0.54144999999999754</v>
      </c>
      <c r="U34" t="str">
        <f>IF(R34&lt;0,"ztráta",IF(R34=0,"vyrovnaný"," "))</f>
        <v xml:space="preserve"> </v>
      </c>
    </row>
    <row r="35" spans="1:21" ht="21" customHeight="1" x14ac:dyDescent="0.2">
      <c r="A35" s="177"/>
      <c r="B35" s="178"/>
      <c r="C35" s="178"/>
      <c r="D35" s="507"/>
      <c r="E35" s="179"/>
      <c r="F35" s="180"/>
      <c r="G35" s="181"/>
      <c r="H35" s="182"/>
      <c r="I35" s="183"/>
      <c r="J35" s="184"/>
      <c r="K35" s="185"/>
      <c r="L35" s="186"/>
      <c r="M35" s="187"/>
      <c r="N35" s="186"/>
      <c r="O35" s="188">
        <f>O34/$R34</f>
        <v>0</v>
      </c>
      <c r="P35" s="189">
        <f>P34/$R34</f>
        <v>1</v>
      </c>
      <c r="Q35" s="189"/>
      <c r="R35" s="190">
        <f>Q35+P35+O35</f>
        <v>1</v>
      </c>
    </row>
    <row r="36" spans="1:21" s="148" customFormat="1" x14ac:dyDescent="0.2">
      <c r="A36" s="239" t="s">
        <v>96</v>
      </c>
      <c r="B36" s="164" t="s">
        <v>286</v>
      </c>
      <c r="C36" s="164">
        <v>1</v>
      </c>
      <c r="D36" s="522" t="s">
        <v>287</v>
      </c>
      <c r="E36" s="240" t="s">
        <v>288</v>
      </c>
      <c r="F36" s="241" t="s">
        <v>285</v>
      </c>
      <c r="G36" s="242">
        <f>'14. Středisko soc. prevence'!G16</f>
        <v>10168</v>
      </c>
      <c r="H36" s="243">
        <f>'14. Středisko soc. prevence'!G18</f>
        <v>10391</v>
      </c>
      <c r="I36" s="244">
        <f>H36-G36</f>
        <v>223</v>
      </c>
      <c r="J36" s="245">
        <v>0</v>
      </c>
      <c r="K36" s="246"/>
      <c r="L36" s="215">
        <f>I36-K36-J36</f>
        <v>223</v>
      </c>
      <c r="M36" s="247">
        <f>IF((L36&lt;0),0,L36)</f>
        <v>223</v>
      </c>
      <c r="N36" s="248">
        <f>IF((L36&lt;0),L36,0)</f>
        <v>0</v>
      </c>
      <c r="O36" s="249">
        <f>'14. Středisko soc. prevence'!G29</f>
        <v>0</v>
      </c>
      <c r="P36" s="250">
        <f>'14. Středisko soc. prevence'!G30</f>
        <v>223644.85</v>
      </c>
      <c r="Q36" s="250"/>
      <c r="R36" s="251">
        <f>'14. Středisko soc. prevence'!G28</f>
        <v>223644.85</v>
      </c>
      <c r="S36" s="133">
        <f>R36/1000-M36</f>
        <v>0.64485000000001946</v>
      </c>
      <c r="U36" t="str">
        <f>IF(R36&lt;0,"ztráta",IF(R36=0,"vyrovnaný"," "))</f>
        <v xml:space="preserve"> </v>
      </c>
    </row>
    <row r="37" spans="1:21" s="148" customFormat="1" ht="20.25" customHeight="1" x14ac:dyDescent="0.2">
      <c r="A37" s="239"/>
      <c r="B37" s="252"/>
      <c r="C37" s="252"/>
      <c r="D37" s="522"/>
      <c r="E37" s="240"/>
      <c r="F37" s="241"/>
      <c r="G37" s="242"/>
      <c r="H37" s="243"/>
      <c r="I37" s="253"/>
      <c r="J37" s="254"/>
      <c r="K37" s="255"/>
      <c r="L37" s="256"/>
      <c r="M37" s="257"/>
      <c r="N37" s="256"/>
      <c r="O37" s="188">
        <f>O36/$R36</f>
        <v>0</v>
      </c>
      <c r="P37" s="189">
        <f>P36/$R36</f>
        <v>1</v>
      </c>
      <c r="Q37" s="189"/>
      <c r="R37" s="190">
        <f>Q37+P37+O37</f>
        <v>1</v>
      </c>
    </row>
    <row r="38" spans="1:21" x14ac:dyDescent="0.2">
      <c r="A38" s="191" t="s">
        <v>100</v>
      </c>
      <c r="B38" s="258" t="s">
        <v>249</v>
      </c>
      <c r="C38" s="258">
        <v>1</v>
      </c>
      <c r="D38" s="506" t="s">
        <v>289</v>
      </c>
      <c r="E38" s="207" t="s">
        <v>290</v>
      </c>
      <c r="F38" s="192" t="s">
        <v>291</v>
      </c>
      <c r="G38" s="193">
        <f>'15. DD Šumperk'!G16</f>
        <v>54018</v>
      </c>
      <c r="H38" s="194">
        <f>'15. DD Šumperk'!G18</f>
        <v>54032</v>
      </c>
      <c r="I38" s="195">
        <f>H38-G38</f>
        <v>14</v>
      </c>
      <c r="J38" s="196">
        <v>0</v>
      </c>
      <c r="K38" s="197"/>
      <c r="L38" s="198">
        <f>I38-K38-J38</f>
        <v>14</v>
      </c>
      <c r="M38" s="201">
        <f>IF((L38&lt;0),0,L38)</f>
        <v>14</v>
      </c>
      <c r="N38" s="198">
        <f>IF((L38&lt;0),L38,0)</f>
        <v>0</v>
      </c>
      <c r="O38" s="208">
        <f>'15. DD Šumperk'!G29</f>
        <v>0</v>
      </c>
      <c r="P38" s="209">
        <f>'15. DD Šumperk'!G30</f>
        <v>14589.23</v>
      </c>
      <c r="Q38" s="209"/>
      <c r="R38" s="210">
        <f>'15. DD Šumperk'!G28</f>
        <v>14589.23</v>
      </c>
      <c r="S38" s="133">
        <f>R38/1000-M38</f>
        <v>0.58922999999999881</v>
      </c>
      <c r="U38" t="str">
        <f>IF(R38&lt;0,"ztráta",IF(R38=0,"vyrovnaný"," "))</f>
        <v xml:space="preserve"> </v>
      </c>
    </row>
    <row r="39" spans="1:21" ht="18" customHeight="1" x14ac:dyDescent="0.2">
      <c r="A39" s="177"/>
      <c r="B39" s="178"/>
      <c r="C39" s="178"/>
      <c r="D39" s="505"/>
      <c r="E39" s="179"/>
      <c r="F39" s="180"/>
      <c r="G39" s="181"/>
      <c r="H39" s="182"/>
      <c r="I39" s="183"/>
      <c r="J39" s="184"/>
      <c r="K39" s="185"/>
      <c r="L39" s="186"/>
      <c r="M39" s="187"/>
      <c r="N39" s="186"/>
      <c r="O39" s="188">
        <f>O38/$R38</f>
        <v>0</v>
      </c>
      <c r="P39" s="189">
        <f>P38/$R38</f>
        <v>1</v>
      </c>
      <c r="Q39" s="189"/>
      <c r="R39" s="190">
        <f>Q39+P39+O39</f>
        <v>1</v>
      </c>
    </row>
    <row r="40" spans="1:21" x14ac:dyDescent="0.2">
      <c r="A40" s="163" t="s">
        <v>104</v>
      </c>
      <c r="B40" s="164" t="s">
        <v>249</v>
      </c>
      <c r="C40" s="258">
        <v>1</v>
      </c>
      <c r="D40" s="504" t="s">
        <v>101</v>
      </c>
      <c r="E40" s="165" t="s">
        <v>292</v>
      </c>
      <c r="F40" s="166" t="s">
        <v>293</v>
      </c>
      <c r="G40" s="167">
        <f>'16. DD Libina'!G16</f>
        <v>22153</v>
      </c>
      <c r="H40" s="168">
        <f>'16. DD Libina'!G18</f>
        <v>22368</v>
      </c>
      <c r="I40" s="169">
        <f>H40-G40</f>
        <v>215</v>
      </c>
      <c r="J40" s="170">
        <v>0</v>
      </c>
      <c r="K40" s="171"/>
      <c r="L40" s="172">
        <f>I40-K40-J40</f>
        <v>215</v>
      </c>
      <c r="M40" s="173">
        <f>IF((L40&lt;0),0,L40)</f>
        <v>215</v>
      </c>
      <c r="N40" s="172">
        <f>IF((L40&lt;0),L40,0)</f>
        <v>0</v>
      </c>
      <c r="O40" s="174">
        <f>'16. DD Libina'!G29</f>
        <v>0</v>
      </c>
      <c r="P40" s="175">
        <f>'16. DD Libina'!G30</f>
        <v>213618.14</v>
      </c>
      <c r="Q40" s="175"/>
      <c r="R40" s="176">
        <f>'16. DD Libina'!G28</f>
        <v>213618.14</v>
      </c>
      <c r="S40" s="133">
        <f>R40/1000-M40</f>
        <v>-1.381859999999989</v>
      </c>
      <c r="U40" t="str">
        <f>IF(R40&lt;0,"ztráta",IF(R40=0,"vyrovnaný"," "))</f>
        <v xml:space="preserve"> </v>
      </c>
    </row>
    <row r="41" spans="1:21" ht="16.5" customHeight="1" x14ac:dyDescent="0.2">
      <c r="A41" s="163"/>
      <c r="B41" s="164"/>
      <c r="C41" s="164"/>
      <c r="D41" s="504"/>
      <c r="E41" s="165"/>
      <c r="F41" s="166"/>
      <c r="G41" s="167"/>
      <c r="H41" s="168"/>
      <c r="I41" s="159"/>
      <c r="J41" s="202"/>
      <c r="K41" s="203"/>
      <c r="L41" s="200"/>
      <c r="M41" s="199"/>
      <c r="N41" s="200"/>
      <c r="O41" s="188">
        <f>O40/$R40</f>
        <v>0</v>
      </c>
      <c r="P41" s="189">
        <f>P40/$R40</f>
        <v>1</v>
      </c>
      <c r="Q41" s="189"/>
      <c r="R41" s="190">
        <f>Q41+P41+O41</f>
        <v>1</v>
      </c>
    </row>
    <row r="42" spans="1:21" x14ac:dyDescent="0.2">
      <c r="A42" s="191" t="s">
        <v>107</v>
      </c>
      <c r="B42" s="258" t="s">
        <v>249</v>
      </c>
      <c r="C42" s="259">
        <v>1</v>
      </c>
      <c r="D42" s="506" t="s">
        <v>205</v>
      </c>
      <c r="E42" s="207" t="s">
        <v>294</v>
      </c>
      <c r="F42" s="192" t="s">
        <v>295</v>
      </c>
      <c r="G42" s="193">
        <f>'17. DD Štíty'!G16</f>
        <v>40559</v>
      </c>
      <c r="H42" s="194">
        <f>'17. DD Štíty'!G18</f>
        <v>40640</v>
      </c>
      <c r="I42" s="195">
        <f>H42-G42</f>
        <v>81</v>
      </c>
      <c r="J42" s="196">
        <v>0</v>
      </c>
      <c r="K42" s="197"/>
      <c r="L42" s="198">
        <f>I42-K42-J42</f>
        <v>81</v>
      </c>
      <c r="M42" s="201">
        <f>IF((L42&lt;0),0,L42)</f>
        <v>81</v>
      </c>
      <c r="N42" s="198">
        <f>IF((L42&lt;0),L42,0)</f>
        <v>0</v>
      </c>
      <c r="O42" s="208">
        <f>'17. DD Štíty'!G29</f>
        <v>0</v>
      </c>
      <c r="P42" s="209">
        <f>'17. DD Štíty'!G30</f>
        <v>80899.59</v>
      </c>
      <c r="Q42" s="209"/>
      <c r="R42" s="176">
        <f>'17. DD Štíty'!G28</f>
        <v>80899.59</v>
      </c>
      <c r="S42" s="133">
        <f>R42/1000-M42</f>
        <v>-0.10040999999999656</v>
      </c>
      <c r="U42" t="str">
        <f>IF(R42&lt;0,"ztráta",IF(R42=0,"vyrovnaný"," "))</f>
        <v xml:space="preserve"> </v>
      </c>
    </row>
    <row r="43" spans="1:21" ht="18" customHeight="1" x14ac:dyDescent="0.2">
      <c r="A43" s="163"/>
      <c r="B43" s="164"/>
      <c r="C43" s="164"/>
      <c r="D43" s="504"/>
      <c r="E43" s="165"/>
      <c r="F43" s="166"/>
      <c r="G43" s="167"/>
      <c r="H43" s="168"/>
      <c r="I43" s="159"/>
      <c r="J43" s="202"/>
      <c r="K43" s="203"/>
      <c r="L43" s="200"/>
      <c r="M43" s="199"/>
      <c r="N43" s="200"/>
      <c r="O43" s="204">
        <f>O42/$R42</f>
        <v>0</v>
      </c>
      <c r="P43" s="205">
        <f>P42/$R42</f>
        <v>1</v>
      </c>
      <c r="Q43" s="205"/>
      <c r="R43" s="206">
        <f>Q43+P43+O43</f>
        <v>1</v>
      </c>
    </row>
    <row r="44" spans="1:21" x14ac:dyDescent="0.2">
      <c r="A44" s="191" t="s">
        <v>111</v>
      </c>
      <c r="B44" s="258" t="s">
        <v>296</v>
      </c>
      <c r="C44" s="259">
        <v>1</v>
      </c>
      <c r="D44" s="506" t="s">
        <v>108</v>
      </c>
      <c r="E44" s="207" t="s">
        <v>297</v>
      </c>
      <c r="F44" s="192" t="s">
        <v>291</v>
      </c>
      <c r="G44" s="193">
        <f>'18. Soc. služby Šumperk'!G16</f>
        <v>14156</v>
      </c>
      <c r="H44" s="194">
        <f>'18. Soc. služby Šumperk'!G18</f>
        <v>14244</v>
      </c>
      <c r="I44" s="195">
        <f>H44-G44</f>
        <v>88</v>
      </c>
      <c r="J44" s="196">
        <v>0</v>
      </c>
      <c r="K44" s="197"/>
      <c r="L44" s="198">
        <f>I44-K44-J44</f>
        <v>88</v>
      </c>
      <c r="M44" s="201">
        <f>IF((L44&lt;0),0,L44)</f>
        <v>88</v>
      </c>
      <c r="N44" s="198">
        <f>IF((L44&lt;0),L44,0)</f>
        <v>0</v>
      </c>
      <c r="O44" s="208">
        <f>'18. Soc. služby Šumperk'!G29</f>
        <v>0</v>
      </c>
      <c r="P44" s="209">
        <f>'18. Soc. služby Šumperk'!G30</f>
        <v>89948.87</v>
      </c>
      <c r="Q44" s="209"/>
      <c r="R44" s="210">
        <f>'18. Soc. služby Šumperk'!G28</f>
        <v>89948.87</v>
      </c>
      <c r="S44" s="133">
        <f>R44/1000-M44</f>
        <v>1.9488699999999994</v>
      </c>
      <c r="U44" t="str">
        <f>IF(R44&lt;0,"ztráta",IF(R44=0,"vyrovnaný"," "))</f>
        <v xml:space="preserve"> </v>
      </c>
    </row>
    <row r="45" spans="1:21" ht="18" customHeight="1" x14ac:dyDescent="0.2">
      <c r="A45" s="177"/>
      <c r="B45" s="178"/>
      <c r="C45" s="178"/>
      <c r="D45" s="505"/>
      <c r="E45" s="179"/>
      <c r="F45" s="180"/>
      <c r="G45" s="181"/>
      <c r="H45" s="182"/>
      <c r="I45" s="183"/>
      <c r="J45" s="184"/>
      <c r="K45" s="185"/>
      <c r="L45" s="186"/>
      <c r="M45" s="187"/>
      <c r="N45" s="186"/>
      <c r="O45" s="188">
        <f>O44/$R44</f>
        <v>0</v>
      </c>
      <c r="P45" s="189">
        <f>P44/$R44</f>
        <v>1</v>
      </c>
      <c r="Q45" s="189"/>
      <c r="R45" s="190">
        <f>Q45+P45+O45</f>
        <v>1</v>
      </c>
    </row>
    <row r="46" spans="1:21" x14ac:dyDescent="0.2">
      <c r="A46" s="191" t="s">
        <v>115</v>
      </c>
      <c r="B46" s="164" t="s">
        <v>296</v>
      </c>
      <c r="C46" s="259">
        <v>1</v>
      </c>
      <c r="D46" s="506" t="s">
        <v>298</v>
      </c>
      <c r="E46" s="207" t="s">
        <v>299</v>
      </c>
      <c r="F46" s="192" t="s">
        <v>300</v>
      </c>
      <c r="G46" s="193">
        <f>'19. Penzion Loštice'!G16</f>
        <v>5251</v>
      </c>
      <c r="H46" s="194">
        <f>'19. Penzion Loštice'!G18</f>
        <v>5251</v>
      </c>
      <c r="I46" s="195">
        <f>H46-G46</f>
        <v>0</v>
      </c>
      <c r="J46" s="196">
        <v>0</v>
      </c>
      <c r="K46" s="197"/>
      <c r="L46" s="198">
        <f>I46-K46-J46</f>
        <v>0</v>
      </c>
      <c r="M46" s="201">
        <f>IF((L46&lt;0),0,L46)</f>
        <v>0</v>
      </c>
      <c r="N46" s="198">
        <f>IF((L46&lt;0),L46,0)</f>
        <v>0</v>
      </c>
      <c r="O46" s="208">
        <f>'19. Penzion Loštice'!G29</f>
        <v>0</v>
      </c>
      <c r="P46" s="209">
        <f>'19. Penzion Loštice'!G30</f>
        <v>386.05</v>
      </c>
      <c r="Q46" s="209"/>
      <c r="R46" s="210">
        <f>'19. Penzion Loštice'!G28</f>
        <v>386.05</v>
      </c>
      <c r="S46" s="133">
        <f>R46/1000-M46</f>
        <v>0.38605</v>
      </c>
      <c r="U46" t="str">
        <f>IF(R46&lt;0,"ztráta",IF(R46=0,"vyrovnaný"," "))</f>
        <v xml:space="preserve"> </v>
      </c>
    </row>
    <row r="47" spans="1:21" ht="21" customHeight="1" x14ac:dyDescent="0.2">
      <c r="A47" s="177"/>
      <c r="B47" s="178"/>
      <c r="C47" s="178"/>
      <c r="D47" s="505"/>
      <c r="E47" s="179"/>
      <c r="F47" s="180"/>
      <c r="G47" s="181"/>
      <c r="H47" s="182"/>
      <c r="I47" s="183"/>
      <c r="J47" s="184"/>
      <c r="K47" s="185"/>
      <c r="L47" s="186"/>
      <c r="M47" s="187"/>
      <c r="N47" s="186"/>
      <c r="O47" s="188">
        <f>O46/$R46</f>
        <v>0</v>
      </c>
      <c r="P47" s="189">
        <f>P46/$R46</f>
        <v>1</v>
      </c>
      <c r="Q47" s="189"/>
      <c r="R47" s="190">
        <f>Q47+P47+O47</f>
        <v>1</v>
      </c>
    </row>
    <row r="48" spans="1:21" x14ac:dyDescent="0.2">
      <c r="A48" s="163" t="s">
        <v>118</v>
      </c>
      <c r="B48" s="164" t="s">
        <v>249</v>
      </c>
      <c r="C48" s="259">
        <v>1</v>
      </c>
      <c r="D48" s="504" t="s">
        <v>206</v>
      </c>
      <c r="E48" s="165" t="s">
        <v>301</v>
      </c>
      <c r="F48" s="166" t="s">
        <v>302</v>
      </c>
      <c r="G48" s="170">
        <f>'20. Domov Paprsek Olšany'!G16</f>
        <v>22114</v>
      </c>
      <c r="H48" s="194">
        <f>'20. Domov Paprsek Olšany'!G18</f>
        <v>22122</v>
      </c>
      <c r="I48" s="169">
        <f>H48-G48</f>
        <v>8</v>
      </c>
      <c r="J48" s="170">
        <v>0</v>
      </c>
      <c r="K48" s="171"/>
      <c r="L48" s="172">
        <f>I48-K48-J48</f>
        <v>8</v>
      </c>
      <c r="M48" s="173">
        <f>IF((L48&lt;0),0,L48)</f>
        <v>8</v>
      </c>
      <c r="N48" s="172">
        <f>IF((L48&lt;0),L48,0)</f>
        <v>0</v>
      </c>
      <c r="O48" s="174">
        <f>'20. Domov Paprsek Olšany'!G29</f>
        <v>0</v>
      </c>
      <c r="P48" s="175">
        <f>'20. Domov Paprsek Olšany'!G30</f>
        <v>9148.09</v>
      </c>
      <c r="Q48" s="175"/>
      <c r="R48" s="176">
        <f>'20. Domov Paprsek Olšany'!G28</f>
        <v>9148.09</v>
      </c>
      <c r="S48" s="133">
        <f>R48/1000-M48</f>
        <v>1.1480899999999998</v>
      </c>
      <c r="U48" t="str">
        <f>IF(R48&lt;0,"ztráta",IF(R48=0,"vyrovnaný"," "))</f>
        <v xml:space="preserve"> </v>
      </c>
    </row>
    <row r="49" spans="1:21" ht="21.75" customHeight="1" x14ac:dyDescent="0.2">
      <c r="A49" s="163"/>
      <c r="B49" s="164"/>
      <c r="C49" s="164"/>
      <c r="D49" s="504"/>
      <c r="E49" s="165"/>
      <c r="F49" s="166"/>
      <c r="G49" s="167"/>
      <c r="H49" s="168"/>
      <c r="I49" s="159"/>
      <c r="J49" s="202"/>
      <c r="K49" s="203"/>
      <c r="L49" s="200"/>
      <c r="M49" s="199"/>
      <c r="N49" s="200"/>
      <c r="O49" s="188">
        <f>O48/$R48</f>
        <v>0</v>
      </c>
      <c r="P49" s="189">
        <f>P48/$R48</f>
        <v>1</v>
      </c>
      <c r="Q49" s="189"/>
      <c r="R49" s="190">
        <f>Q49+P49+O49</f>
        <v>1</v>
      </c>
    </row>
    <row r="50" spans="1:21" x14ac:dyDescent="0.2">
      <c r="A50" s="260" t="s">
        <v>121</v>
      </c>
      <c r="B50" s="258" t="s">
        <v>277</v>
      </c>
      <c r="C50" s="259">
        <v>1</v>
      </c>
      <c r="D50" s="523" t="s">
        <v>342</v>
      </c>
      <c r="E50" s="261" t="s">
        <v>119</v>
      </c>
      <c r="F50" s="262" t="s">
        <v>303</v>
      </c>
      <c r="G50" s="263">
        <f>'21. Duha Vikýřovice'!G16</f>
        <v>5837</v>
      </c>
      <c r="H50" s="264">
        <f>'21. Duha Vikýřovice'!G18</f>
        <v>5840</v>
      </c>
      <c r="I50" s="244">
        <f>H50-G50</f>
        <v>3</v>
      </c>
      <c r="J50" s="265">
        <v>0</v>
      </c>
      <c r="K50" s="266"/>
      <c r="L50" s="215">
        <f>I50-K50-J50</f>
        <v>3</v>
      </c>
      <c r="M50" s="214">
        <f>IF((L50&lt;0),0,L50)</f>
        <v>3</v>
      </c>
      <c r="N50" s="215">
        <f>IF((L50&lt;0),L50,0)</f>
        <v>0</v>
      </c>
      <c r="O50" s="249">
        <f>'21. Duha Vikýřovice'!G29</f>
        <v>0</v>
      </c>
      <c r="P50" s="250">
        <f>'21. Duha Vikýřovice'!G30</f>
        <v>2014.25</v>
      </c>
      <c r="Q50" s="250"/>
      <c r="R50" s="251">
        <f>'21. Duha Vikýřovice'!G28</f>
        <v>2014.25</v>
      </c>
      <c r="S50" s="133">
        <f>R50/1000-M50</f>
        <v>-0.9857499999999999</v>
      </c>
      <c r="U50" t="str">
        <f>IF(R50&lt;0,"ztráta",IF(R50=0,"vyrovnaný"," "))</f>
        <v xml:space="preserve"> </v>
      </c>
    </row>
    <row r="51" spans="1:21" ht="21.75" customHeight="1" x14ac:dyDescent="0.2">
      <c r="A51" s="267"/>
      <c r="B51" s="268"/>
      <c r="C51" s="268"/>
      <c r="D51" s="524"/>
      <c r="E51" s="269"/>
      <c r="F51" s="270"/>
      <c r="G51" s="271"/>
      <c r="H51" s="272"/>
      <c r="I51" s="273"/>
      <c r="J51" s="274"/>
      <c r="K51" s="275"/>
      <c r="L51" s="220"/>
      <c r="M51" s="219"/>
      <c r="N51" s="220"/>
      <c r="O51" s="221">
        <f>O50/$R50</f>
        <v>0</v>
      </c>
      <c r="P51" s="222">
        <f>P50/$R50</f>
        <v>1</v>
      </c>
      <c r="Q51" s="222"/>
      <c r="R51" s="223">
        <f>Q51+P51+O51</f>
        <v>1</v>
      </c>
    </row>
    <row r="52" spans="1:21" ht="13.5" customHeight="1" x14ac:dyDescent="0.2">
      <c r="A52" s="163" t="s">
        <v>124</v>
      </c>
      <c r="B52" s="164" t="s">
        <v>249</v>
      </c>
      <c r="C52" s="259">
        <v>1</v>
      </c>
      <c r="D52" s="504" t="s">
        <v>208</v>
      </c>
      <c r="E52" s="276" t="s">
        <v>304</v>
      </c>
      <c r="F52" s="277" t="s">
        <v>305</v>
      </c>
      <c r="G52" s="167">
        <f>'22. DD Prostějov'!G16</f>
        <v>50233</v>
      </c>
      <c r="H52" s="168">
        <f>'22. DD Prostějov'!G18</f>
        <v>50826</v>
      </c>
      <c r="I52" s="169">
        <f>H52-G52</f>
        <v>593</v>
      </c>
      <c r="J52" s="170">
        <v>0</v>
      </c>
      <c r="K52" s="171"/>
      <c r="L52" s="172">
        <f>I52-K52-J52</f>
        <v>593</v>
      </c>
      <c r="M52" s="173">
        <f>IF((L52&lt;0),0,L52)</f>
        <v>593</v>
      </c>
      <c r="N52" s="172">
        <f>IF((L52&lt;0),L52,0)</f>
        <v>0</v>
      </c>
      <c r="O52" s="249">
        <f>'22. DD Prostějov'!G29</f>
        <v>0</v>
      </c>
      <c r="P52" s="250">
        <f>'22. DD Prostějov'!G30</f>
        <v>0</v>
      </c>
      <c r="Q52" s="250">
        <f>'22. DD Prostějov'!G31</f>
        <v>592690.5</v>
      </c>
      <c r="R52" s="251">
        <f>'22. DD Prostějov'!G28</f>
        <v>592690.5</v>
      </c>
      <c r="S52" s="133">
        <f>R52/1000-M52</f>
        <v>-0.30949999999995725</v>
      </c>
      <c r="U52" t="str">
        <f>IF(R52&lt;0,"ztráta",IF(R52=0,"vyrovnaný"," "))</f>
        <v xml:space="preserve"> </v>
      </c>
    </row>
    <row r="53" spans="1:21" ht="19.5" customHeight="1" x14ac:dyDescent="0.2">
      <c r="A53" s="177"/>
      <c r="B53" s="178"/>
      <c r="C53" s="178"/>
      <c r="D53" s="505"/>
      <c r="E53" s="179"/>
      <c r="F53" s="180"/>
      <c r="G53" s="181"/>
      <c r="H53" s="182"/>
      <c r="I53" s="183"/>
      <c r="J53" s="184"/>
      <c r="K53" s="185"/>
      <c r="L53" s="186"/>
      <c r="M53" s="187"/>
      <c r="N53" s="186"/>
      <c r="O53" s="221">
        <f>O52/$R52</f>
        <v>0</v>
      </c>
      <c r="P53" s="222">
        <f>P52/$R52</f>
        <v>0</v>
      </c>
      <c r="Q53" s="222"/>
      <c r="R53" s="223">
        <f>Q53+P53+O53</f>
        <v>0</v>
      </c>
    </row>
    <row r="54" spans="1:21" ht="13.5" customHeight="1" x14ac:dyDescent="0.2">
      <c r="A54" s="163" t="s">
        <v>128</v>
      </c>
      <c r="B54" s="164" t="s">
        <v>249</v>
      </c>
      <c r="C54" s="259">
        <v>1</v>
      </c>
      <c r="D54" s="504" t="s">
        <v>306</v>
      </c>
      <c r="E54" s="276" t="s">
        <v>126</v>
      </c>
      <c r="F54" s="277" t="s">
        <v>305</v>
      </c>
      <c r="G54" s="167">
        <f>'23.DD Jesenec'!G16</f>
        <v>21643</v>
      </c>
      <c r="H54" s="168">
        <f>'23.DD Jesenec'!G18</f>
        <v>21771</v>
      </c>
      <c r="I54" s="169">
        <f>H54-G54</f>
        <v>128</v>
      </c>
      <c r="J54" s="170">
        <v>0</v>
      </c>
      <c r="K54" s="171"/>
      <c r="L54" s="172">
        <f>I54-K54-J54</f>
        <v>128</v>
      </c>
      <c r="M54" s="173">
        <f>IF((L54&lt;0),0,L54)</f>
        <v>128</v>
      </c>
      <c r="N54" s="172">
        <f>IF((L54&lt;0),L54,0)</f>
        <v>0</v>
      </c>
      <c r="O54" s="249">
        <f>'23.DD Jesenec'!G29</f>
        <v>0</v>
      </c>
      <c r="P54" s="250">
        <f>'23.DD Jesenec'!G30</f>
        <v>126185.42</v>
      </c>
      <c r="Q54" s="250"/>
      <c r="R54" s="251">
        <f>'23.DD Jesenec'!G28</f>
        <v>126185.42</v>
      </c>
      <c r="S54" s="133">
        <f>R54/1000-M54</f>
        <v>-1.8145800000000065</v>
      </c>
      <c r="U54" t="str">
        <f>IF(R54&lt;0,"ztráta",IF(R54=0,"vyrovnaný"," "))</f>
        <v xml:space="preserve"> </v>
      </c>
    </row>
    <row r="55" spans="1:21" ht="19.5" customHeight="1" x14ac:dyDescent="0.2">
      <c r="A55" s="177"/>
      <c r="B55" s="178"/>
      <c r="C55" s="178"/>
      <c r="D55" s="505"/>
      <c r="E55" s="179"/>
      <c r="F55" s="180"/>
      <c r="G55" s="181"/>
      <c r="H55" s="182"/>
      <c r="I55" s="183"/>
      <c r="J55" s="184"/>
      <c r="K55" s="185"/>
      <c r="L55" s="186"/>
      <c r="M55" s="187"/>
      <c r="N55" s="186"/>
      <c r="O55" s="221">
        <f>O54/$R54</f>
        <v>0</v>
      </c>
      <c r="P55" s="222">
        <f>P54/$R54</f>
        <v>1</v>
      </c>
      <c r="Q55" s="222"/>
      <c r="R55" s="223">
        <f>Q55+P55+O55</f>
        <v>1</v>
      </c>
    </row>
    <row r="56" spans="1:21" x14ac:dyDescent="0.2">
      <c r="A56" s="191" t="s">
        <v>132</v>
      </c>
      <c r="B56" s="164" t="s">
        <v>249</v>
      </c>
      <c r="C56" s="259">
        <v>1</v>
      </c>
      <c r="D56" s="506" t="s">
        <v>129</v>
      </c>
      <c r="E56" s="211" t="s">
        <v>307</v>
      </c>
      <c r="F56" s="212" t="s">
        <v>308</v>
      </c>
      <c r="G56" s="193">
        <f>'24. Domov "Na Zámku"'!G16</f>
        <v>39003</v>
      </c>
      <c r="H56" s="194">
        <f>'24. Domov "Na Zámku"'!G18</f>
        <v>39003</v>
      </c>
      <c r="I56" s="195">
        <f>H56-G56</f>
        <v>0</v>
      </c>
      <c r="J56" s="196">
        <v>0</v>
      </c>
      <c r="K56" s="197"/>
      <c r="L56" s="198">
        <f>I56-K56-J56</f>
        <v>0</v>
      </c>
      <c r="M56" s="173">
        <f>IF((L56&lt;0),0,L56)</f>
        <v>0</v>
      </c>
      <c r="N56" s="172">
        <f>IF((L56&lt;0),L56,0)</f>
        <v>0</v>
      </c>
      <c r="O56" s="224">
        <f>'24. Domov "Na Zámku"'!G29</f>
        <v>0</v>
      </c>
      <c r="P56" s="175">
        <f>'24. Domov "Na Zámku"'!G30</f>
        <v>1683.37</v>
      </c>
      <c r="Q56" s="175"/>
      <c r="R56" s="176">
        <f>'24. Domov "Na Zámku"'!G28</f>
        <v>1683.37</v>
      </c>
      <c r="S56" s="133">
        <f>R56/1000-M56</f>
        <v>1.6833699999999998</v>
      </c>
      <c r="U56" t="str">
        <f>IF(R56&lt;0,"ztráta",IF(R56=0,"vyrovnaný"," "))</f>
        <v xml:space="preserve"> </v>
      </c>
    </row>
    <row r="57" spans="1:21" ht="21" customHeight="1" x14ac:dyDescent="0.2">
      <c r="A57" s="177"/>
      <c r="B57" s="178"/>
      <c r="C57" s="178"/>
      <c r="D57" s="505"/>
      <c r="E57" s="179"/>
      <c r="F57" s="180"/>
      <c r="G57" s="181"/>
      <c r="H57" s="182"/>
      <c r="I57" s="183"/>
      <c r="J57" s="184"/>
      <c r="K57" s="185"/>
      <c r="L57" s="186"/>
      <c r="M57" s="187"/>
      <c r="N57" s="186"/>
      <c r="O57" s="188">
        <f>O56/$R56</f>
        <v>0</v>
      </c>
      <c r="P57" s="189">
        <f>P56/$R56</f>
        <v>1</v>
      </c>
      <c r="Q57" s="189"/>
      <c r="R57" s="190">
        <f>Q57+P57+O57</f>
        <v>1</v>
      </c>
    </row>
    <row r="58" spans="1:21" x14ac:dyDescent="0.2">
      <c r="A58" s="191" t="s">
        <v>135</v>
      </c>
      <c r="B58" s="164" t="s">
        <v>259</v>
      </c>
      <c r="C58" s="259">
        <v>1</v>
      </c>
      <c r="D58" s="506" t="s">
        <v>309</v>
      </c>
      <c r="E58" s="211" t="s">
        <v>310</v>
      </c>
      <c r="F58" s="212" t="s">
        <v>305</v>
      </c>
      <c r="G58" s="193">
        <f>'25. Sociál. služby Prostějov'!G16</f>
        <v>11234</v>
      </c>
      <c r="H58" s="194">
        <f>'25. Sociál. služby Prostějov'!G18</f>
        <v>11425</v>
      </c>
      <c r="I58" s="195">
        <f>H58-G58</f>
        <v>191</v>
      </c>
      <c r="J58" s="196">
        <v>0</v>
      </c>
      <c r="K58" s="197"/>
      <c r="L58" s="198">
        <f>I58-K58-J58</f>
        <v>191</v>
      </c>
      <c r="M58" s="201">
        <f>IF((L58&lt;0),0,L58)</f>
        <v>191</v>
      </c>
      <c r="N58" s="198">
        <f>IF((L58&lt;0),L58,0)</f>
        <v>0</v>
      </c>
      <c r="O58" s="224">
        <f>'25. Sociál. služby Prostějov'!G29</f>
        <v>0</v>
      </c>
      <c r="P58" s="175">
        <f>'25. Sociál. služby Prostějov'!G30</f>
        <v>191301.86</v>
      </c>
      <c r="Q58" s="175"/>
      <c r="R58" s="176">
        <f>'25. Sociál. služby Prostějov'!G28</f>
        <v>191301.86</v>
      </c>
      <c r="S58" s="133">
        <f>R58/1000-M58</f>
        <v>0.30185999999997648</v>
      </c>
      <c r="U58" t="str">
        <f>IF(R58&lt;0,"ztráta",IF(R58=0,"vyrovnaný"," "))</f>
        <v xml:space="preserve"> </v>
      </c>
    </row>
    <row r="59" spans="1:21" ht="16.5" customHeight="1" x14ac:dyDescent="0.2">
      <c r="A59" s="177"/>
      <c r="B59" s="178"/>
      <c r="C59" s="178"/>
      <c r="D59" s="507"/>
      <c r="E59" s="278"/>
      <c r="F59" s="279"/>
      <c r="G59" s="181"/>
      <c r="H59" s="182"/>
      <c r="I59" s="280"/>
      <c r="J59" s="281"/>
      <c r="K59" s="282"/>
      <c r="L59" s="283"/>
      <c r="M59" s="284"/>
      <c r="N59" s="283"/>
      <c r="O59" s="188">
        <f>O58/$R58</f>
        <v>0</v>
      </c>
      <c r="P59" s="189">
        <f>P58/$R58</f>
        <v>1</v>
      </c>
      <c r="Q59" s="189"/>
      <c r="R59" s="190">
        <f>Q59+P59+O59</f>
        <v>1</v>
      </c>
    </row>
    <row r="60" spans="1:21" x14ac:dyDescent="0.2">
      <c r="A60" s="191" t="s">
        <v>138</v>
      </c>
      <c r="B60" s="164" t="s">
        <v>249</v>
      </c>
      <c r="C60" s="259">
        <v>1</v>
      </c>
      <c r="D60" s="506" t="s">
        <v>311</v>
      </c>
      <c r="E60" s="211" t="s">
        <v>312</v>
      </c>
      <c r="F60" s="212" t="s">
        <v>305</v>
      </c>
      <c r="G60" s="193">
        <f>'26. Centrum soc. služeb'!G16</f>
        <v>70566</v>
      </c>
      <c r="H60" s="194">
        <f>'26. Centrum soc. služeb'!G18</f>
        <v>70615</v>
      </c>
      <c r="I60" s="195">
        <f>H60-G60</f>
        <v>49</v>
      </c>
      <c r="J60" s="196">
        <v>0</v>
      </c>
      <c r="K60" s="197"/>
      <c r="L60" s="198">
        <f>I60-K60-J60</f>
        <v>49</v>
      </c>
      <c r="M60" s="201">
        <f>IF((L60&lt;0),0,L60)</f>
        <v>49</v>
      </c>
      <c r="N60" s="198">
        <f>IF((L60&lt;0),L60,0)</f>
        <v>0</v>
      </c>
      <c r="O60" s="285">
        <f>'26. Centrum soc. služeb'!G29</f>
        <v>0</v>
      </c>
      <c r="P60" s="209">
        <f>'26. Centrum soc. služeb'!G30</f>
        <v>50817.39</v>
      </c>
      <c r="Q60" s="209"/>
      <c r="R60" s="210">
        <f>'26. Centrum soc. služeb'!G28</f>
        <v>50817.39</v>
      </c>
      <c r="S60" s="133">
        <f>R60/1000-M60</f>
        <v>1.8173899999999961</v>
      </c>
      <c r="U60" t="str">
        <f>IF(R60&lt;0,"ztráta",IF(R60=0,"vyrovnaný"," "))</f>
        <v xml:space="preserve"> </v>
      </c>
    </row>
    <row r="61" spans="1:21" ht="18.75" customHeight="1" thickBot="1" x14ac:dyDescent="0.25">
      <c r="A61" s="225"/>
      <c r="B61" s="226"/>
      <c r="C61" s="226"/>
      <c r="D61" s="519"/>
      <c r="E61" s="228"/>
      <c r="F61" s="229"/>
      <c r="G61" s="230"/>
      <c r="H61" s="231"/>
      <c r="I61" s="162"/>
      <c r="J61" s="232"/>
      <c r="K61" s="233"/>
      <c r="L61" s="234"/>
      <c r="M61" s="235"/>
      <c r="N61" s="234"/>
      <c r="O61" s="236">
        <f>O60/$R60</f>
        <v>0</v>
      </c>
      <c r="P61" s="237">
        <f>P60/$R60</f>
        <v>1</v>
      </c>
      <c r="Q61" s="237"/>
      <c r="R61" s="238">
        <f t="shared" ref="R61:R75" si="0">Q61+P61+O61</f>
        <v>1</v>
      </c>
    </row>
    <row r="62" spans="1:21" ht="13.5" thickTop="1" x14ac:dyDescent="0.2">
      <c r="A62" s="163" t="s">
        <v>141</v>
      </c>
      <c r="B62" s="164" t="s">
        <v>249</v>
      </c>
      <c r="C62" s="259">
        <v>1</v>
      </c>
      <c r="D62" s="504" t="s">
        <v>211</v>
      </c>
      <c r="E62" s="276" t="s">
        <v>313</v>
      </c>
      <c r="F62" s="277" t="s">
        <v>314</v>
      </c>
      <c r="G62" s="167">
        <f>'27. DD Radkova Lhota'!G16</f>
        <v>37605</v>
      </c>
      <c r="H62" s="168">
        <f>'27. DD Radkova Lhota'!G18</f>
        <v>37602</v>
      </c>
      <c r="I62" s="169">
        <f>H62-G62</f>
        <v>-3</v>
      </c>
      <c r="J62" s="170">
        <v>0</v>
      </c>
      <c r="K62" s="171"/>
      <c r="L62" s="172">
        <f>I62-K62-J62</f>
        <v>-3</v>
      </c>
      <c r="M62" s="173">
        <f>IF((L62&lt;0),0,L62)</f>
        <v>0</v>
      </c>
      <c r="N62" s="172">
        <f>IF((L62&lt;0),L62,0)</f>
        <v>-3</v>
      </c>
      <c r="O62" s="224">
        <f>'27. DD Radkova Lhota'!G29</f>
        <v>0</v>
      </c>
      <c r="P62" s="175">
        <f>'27. DD Radkova Lhota'!G30</f>
        <v>612.73</v>
      </c>
      <c r="Q62" s="175"/>
      <c r="R62" s="176">
        <f>'27. DD Radkova Lhota'!G28</f>
        <v>612.73</v>
      </c>
      <c r="S62" s="133">
        <f>R62/1000-M62</f>
        <v>0.61273</v>
      </c>
      <c r="U62" t="str">
        <f>IF(R62&lt;0,"ztráta",IF(R62=0,"vyrovnaný"," "))</f>
        <v xml:space="preserve"> </v>
      </c>
    </row>
    <row r="63" spans="1:21" ht="17.25" customHeight="1" x14ac:dyDescent="0.2">
      <c r="A63" s="177"/>
      <c r="B63" s="178"/>
      <c r="C63" s="178"/>
      <c r="D63" s="505"/>
      <c r="E63" s="278"/>
      <c r="F63" s="279"/>
      <c r="G63" s="167"/>
      <c r="H63" s="168"/>
      <c r="I63" s="159"/>
      <c r="J63" s="202"/>
      <c r="K63" s="185"/>
      <c r="L63" s="200"/>
      <c r="M63" s="199"/>
      <c r="N63" s="200"/>
      <c r="O63" s="188">
        <f>O62/$R62</f>
        <v>0</v>
      </c>
      <c r="P63" s="189">
        <f>P62/$R62</f>
        <v>1</v>
      </c>
      <c r="Q63" s="189"/>
      <c r="R63" s="190">
        <f t="shared" si="0"/>
        <v>1</v>
      </c>
    </row>
    <row r="64" spans="1:21" x14ac:dyDescent="0.2">
      <c r="A64" s="191" t="s">
        <v>143</v>
      </c>
      <c r="B64" s="164" t="s">
        <v>249</v>
      </c>
      <c r="C64" s="259">
        <v>1</v>
      </c>
      <c r="D64" s="506" t="s">
        <v>315</v>
      </c>
      <c r="E64" s="211" t="s">
        <v>316</v>
      </c>
      <c r="F64" s="520" t="s">
        <v>317</v>
      </c>
      <c r="G64" s="193">
        <f>'28. Domov Alfreda Pavlov.'!G16</f>
        <v>42154</v>
      </c>
      <c r="H64" s="194">
        <f>'28. Domov Alfreda Pavlov.'!G18</f>
        <v>42353</v>
      </c>
      <c r="I64" s="195">
        <f>H64-G64</f>
        <v>199</v>
      </c>
      <c r="J64" s="196">
        <v>0</v>
      </c>
      <c r="K64" s="197"/>
      <c r="L64" s="198">
        <f>I64-K64-J64</f>
        <v>199</v>
      </c>
      <c r="M64" s="201">
        <f>IF((L64&lt;0),0,L64)</f>
        <v>199</v>
      </c>
      <c r="N64" s="198">
        <f>IF((L64&lt;0),L64,0)</f>
        <v>0</v>
      </c>
      <c r="O64" s="174">
        <f>'28. Domov Alfreda Pavlov.'!G29</f>
        <v>0</v>
      </c>
      <c r="P64" s="175">
        <f>'28. Domov Alfreda Pavlov.'!G30</f>
        <v>196685.82</v>
      </c>
      <c r="Q64" s="175"/>
      <c r="R64" s="176">
        <f>'28. Domov Alfreda Pavlov.'!G28</f>
        <v>196685.82</v>
      </c>
      <c r="S64" s="133">
        <f>R64/1000-M64</f>
        <v>-2.3141799999999932</v>
      </c>
      <c r="U64" t="str">
        <f>IF(R64&lt;0,"ztráta",IF(R64=0,"vyrovnaný"," "))</f>
        <v xml:space="preserve"> </v>
      </c>
    </row>
    <row r="65" spans="1:21" ht="19.5" customHeight="1" x14ac:dyDescent="0.2">
      <c r="A65" s="177"/>
      <c r="B65" s="178"/>
      <c r="C65" s="178"/>
      <c r="D65" s="505"/>
      <c r="E65" s="278"/>
      <c r="F65" s="521"/>
      <c r="G65" s="181"/>
      <c r="H65" s="182"/>
      <c r="I65" s="183"/>
      <c r="J65" s="184"/>
      <c r="K65" s="185"/>
      <c r="L65" s="186"/>
      <c r="M65" s="187"/>
      <c r="N65" s="186"/>
      <c r="O65" s="188">
        <f>O64/$R64</f>
        <v>0</v>
      </c>
      <c r="P65" s="189">
        <f>P64/$R64</f>
        <v>1</v>
      </c>
      <c r="Q65" s="189"/>
      <c r="R65" s="190">
        <f t="shared" si="0"/>
        <v>1</v>
      </c>
    </row>
    <row r="66" spans="1:21" x14ac:dyDescent="0.2">
      <c r="A66" s="191" t="s">
        <v>146</v>
      </c>
      <c r="B66" s="164" t="s">
        <v>249</v>
      </c>
      <c r="C66" s="259">
        <v>1</v>
      </c>
      <c r="D66" s="506" t="s">
        <v>212</v>
      </c>
      <c r="E66" s="211" t="s">
        <v>318</v>
      </c>
      <c r="F66" s="212" t="s">
        <v>319</v>
      </c>
      <c r="G66" s="193">
        <f>'29. Domov Tovačov'!G16</f>
        <v>42893</v>
      </c>
      <c r="H66" s="194">
        <f>'29. Domov Tovačov'!G18</f>
        <v>42895</v>
      </c>
      <c r="I66" s="195">
        <f>H66-G66</f>
        <v>2</v>
      </c>
      <c r="J66" s="196">
        <v>0</v>
      </c>
      <c r="K66" s="197"/>
      <c r="L66" s="198">
        <f>I66-K66-J66</f>
        <v>2</v>
      </c>
      <c r="M66" s="201">
        <f>IF((L66&lt;0),0,L66)</f>
        <v>2</v>
      </c>
      <c r="N66" s="198">
        <f>IF((L66&lt;0),L66,0)</f>
        <v>0</v>
      </c>
      <c r="O66" s="174">
        <f>'29. Domov Tovačov'!G29</f>
        <v>0</v>
      </c>
      <c r="P66" s="175">
        <f>'29. Domov Tovačov'!G30</f>
        <v>1718.15</v>
      </c>
      <c r="Q66" s="175"/>
      <c r="R66" s="176">
        <f>'29. Domov Tovačov'!G28</f>
        <v>1718.15</v>
      </c>
      <c r="S66" s="133">
        <f>R66/1000-M66</f>
        <v>-0.28184999999999993</v>
      </c>
      <c r="U66" t="str">
        <f>IF(R66&lt;0,"ztráta",IF(R66=0,"vyrovnaný"," "))</f>
        <v xml:space="preserve"> </v>
      </c>
    </row>
    <row r="67" spans="1:21" ht="18.75" customHeight="1" x14ac:dyDescent="0.2">
      <c r="A67" s="177"/>
      <c r="B67" s="178"/>
      <c r="C67" s="178"/>
      <c r="D67" s="507"/>
      <c r="E67" s="278"/>
      <c r="F67" s="279"/>
      <c r="G67" s="181"/>
      <c r="H67" s="182"/>
      <c r="I67" s="280"/>
      <c r="J67" s="281"/>
      <c r="K67" s="282"/>
      <c r="L67" s="283"/>
      <c r="M67" s="284"/>
      <c r="N67" s="283"/>
      <c r="O67" s="188">
        <f>O66/$R66</f>
        <v>0</v>
      </c>
      <c r="P67" s="189">
        <f>P66/$R66</f>
        <v>1</v>
      </c>
      <c r="Q67" s="189"/>
      <c r="R67" s="190">
        <f t="shared" si="0"/>
        <v>1</v>
      </c>
    </row>
    <row r="68" spans="1:21" x14ac:dyDescent="0.2">
      <c r="A68" s="163" t="s">
        <v>149</v>
      </c>
      <c r="B68" s="164" t="s">
        <v>249</v>
      </c>
      <c r="C68" s="259">
        <v>1</v>
      </c>
      <c r="D68" s="504" t="s">
        <v>213</v>
      </c>
      <c r="E68" s="276" t="s">
        <v>147</v>
      </c>
      <c r="F68" s="277" t="s">
        <v>320</v>
      </c>
      <c r="G68" s="167">
        <f>'30. Domov Větrný mlýn'!G16</f>
        <v>26173</v>
      </c>
      <c r="H68" s="168">
        <f>'30. Domov Větrný mlýn'!G18</f>
        <v>26288</v>
      </c>
      <c r="I68" s="195">
        <f>H68-G68</f>
        <v>115</v>
      </c>
      <c r="J68" s="170">
        <v>0</v>
      </c>
      <c r="K68" s="171"/>
      <c r="L68" s="172">
        <f>I68-K68-J68</f>
        <v>115</v>
      </c>
      <c r="M68" s="173">
        <f>IF((L68&lt;0),0,L68)</f>
        <v>115</v>
      </c>
      <c r="N68" s="172">
        <f>IF((L68&lt;0),L68,0)</f>
        <v>0</v>
      </c>
      <c r="O68" s="174">
        <f>'30. Domov Větrný mlýn'!G29</f>
        <v>0</v>
      </c>
      <c r="P68" s="175">
        <f>'30. Domov Větrný mlýn'!G30</f>
        <v>113203.92</v>
      </c>
      <c r="Q68" s="175"/>
      <c r="R68" s="176">
        <f>'30. Domov Větrný mlýn'!G28</f>
        <v>113203.92</v>
      </c>
      <c r="S68" s="133">
        <f>R68/1000-M68</f>
        <v>-1.7960800000000035</v>
      </c>
      <c r="U68" t="str">
        <f>IF(R68&lt;0,"ztráta",IF(R68=0,"vyrovnaný"," "))</f>
        <v xml:space="preserve"> </v>
      </c>
    </row>
    <row r="69" spans="1:21" ht="18.75" customHeight="1" x14ac:dyDescent="0.2">
      <c r="A69" s="177"/>
      <c r="B69" s="178"/>
      <c r="C69" s="178"/>
      <c r="D69" s="505"/>
      <c r="E69" s="278"/>
      <c r="F69" s="279"/>
      <c r="G69" s="167"/>
      <c r="H69" s="168"/>
      <c r="I69" s="159"/>
      <c r="J69" s="202"/>
      <c r="K69" s="203"/>
      <c r="L69" s="200"/>
      <c r="M69" s="199"/>
      <c r="N69" s="200"/>
      <c r="O69" s="188">
        <f>O68/$R68</f>
        <v>0</v>
      </c>
      <c r="P69" s="189">
        <f>P68/$R68</f>
        <v>1</v>
      </c>
      <c r="Q69" s="189"/>
      <c r="R69" s="190">
        <f t="shared" si="0"/>
        <v>1</v>
      </c>
    </row>
    <row r="70" spans="1:21" x14ac:dyDescent="0.2">
      <c r="A70" s="191" t="s">
        <v>152</v>
      </c>
      <c r="B70" s="164" t="s">
        <v>249</v>
      </c>
      <c r="C70" s="259">
        <v>1</v>
      </c>
      <c r="D70" s="506" t="s">
        <v>214</v>
      </c>
      <c r="E70" s="211" t="s">
        <v>321</v>
      </c>
      <c r="F70" s="212" t="s">
        <v>322</v>
      </c>
      <c r="G70" s="193">
        <f>'31. Centrum Dominika Kokory'!G16</f>
        <v>24831</v>
      </c>
      <c r="H70" s="194">
        <f>'31. Centrum Dominika Kokory'!G18</f>
        <v>24840</v>
      </c>
      <c r="I70" s="195">
        <f>H70-G70</f>
        <v>9</v>
      </c>
      <c r="J70" s="196">
        <v>0</v>
      </c>
      <c r="K70" s="197"/>
      <c r="L70" s="198">
        <f>I70-K70-J70</f>
        <v>9</v>
      </c>
      <c r="M70" s="201">
        <f>IF((L70&lt;0),0,L70)</f>
        <v>9</v>
      </c>
      <c r="N70" s="198">
        <f>IF((L70&lt;0),L70,0)</f>
        <v>0</v>
      </c>
      <c r="O70" s="208">
        <f>'31. Centrum Dominika Kokory'!G29</f>
        <v>0</v>
      </c>
      <c r="P70" s="209">
        <f>'31. Centrum Dominika Kokory'!G30</f>
        <v>7924</v>
      </c>
      <c r="Q70" s="209"/>
      <c r="R70" s="210">
        <f>'31. Centrum Dominika Kokory'!G28</f>
        <v>7924</v>
      </c>
      <c r="S70" s="133">
        <f>R70/1000-M70</f>
        <v>-1.0759999999999996</v>
      </c>
      <c r="U70" t="str">
        <f>IF(R70&lt;0,"ztráta",IF(R70=0,"vyrovnaný"," "))</f>
        <v xml:space="preserve"> </v>
      </c>
    </row>
    <row r="71" spans="1:21" ht="18" customHeight="1" x14ac:dyDescent="0.2">
      <c r="A71" s="177"/>
      <c r="B71" s="178"/>
      <c r="C71" s="178"/>
      <c r="D71" s="505"/>
      <c r="E71" s="278"/>
      <c r="F71" s="279"/>
      <c r="G71" s="181"/>
      <c r="H71" s="182"/>
      <c r="I71" s="183"/>
      <c r="J71" s="184"/>
      <c r="K71" s="185"/>
      <c r="L71" s="186"/>
      <c r="M71" s="187"/>
      <c r="N71" s="186"/>
      <c r="O71" s="188">
        <f>O70/$R70</f>
        <v>0</v>
      </c>
      <c r="P71" s="189">
        <f>P70/$R70</f>
        <v>1</v>
      </c>
      <c r="Q71" s="189"/>
      <c r="R71" s="190">
        <f t="shared" si="0"/>
        <v>1</v>
      </c>
    </row>
    <row r="72" spans="1:21" x14ac:dyDescent="0.2">
      <c r="A72" s="191" t="s">
        <v>155</v>
      </c>
      <c r="B72" s="164" t="s">
        <v>249</v>
      </c>
      <c r="C72" s="259">
        <v>1</v>
      </c>
      <c r="D72" s="506" t="s">
        <v>215</v>
      </c>
      <c r="E72" s="211" t="s">
        <v>323</v>
      </c>
      <c r="F72" s="212" t="s">
        <v>324</v>
      </c>
      <c r="G72" s="193">
        <f>'32. Domov Adam Dřevohost.'!G16</f>
        <v>32085</v>
      </c>
      <c r="H72" s="194">
        <f>'32. Domov Adam Dřevohost.'!G18</f>
        <v>32143</v>
      </c>
      <c r="I72" s="195">
        <f>H72-G72</f>
        <v>58</v>
      </c>
      <c r="J72" s="196">
        <v>0</v>
      </c>
      <c r="K72" s="197"/>
      <c r="L72" s="198">
        <f>I72-K72-J72</f>
        <v>58</v>
      </c>
      <c r="M72" s="201">
        <f>IF((L72&lt;0),0,L72)</f>
        <v>58</v>
      </c>
      <c r="N72" s="198">
        <f>IF((L72&lt;0),L72,0)</f>
        <v>0</v>
      </c>
      <c r="O72" s="208">
        <f>'32. Domov Adam Dřevohost.'!G29</f>
        <v>0</v>
      </c>
      <c r="P72" s="209">
        <f>'32. Domov Adam Dřevohost.'!G30</f>
        <v>58749.88</v>
      </c>
      <c r="Q72" s="209"/>
      <c r="R72" s="210">
        <f>'32. Domov Adam Dřevohost.'!G28</f>
        <v>58749.88</v>
      </c>
      <c r="S72" s="133">
        <f>R72/1000-M72</f>
        <v>0.74987999999999744</v>
      </c>
      <c r="U72" t="str">
        <f>IF(R72&lt;0,"ztráta",IF(R72=0,"vyrovnaný"," "))</f>
        <v xml:space="preserve"> </v>
      </c>
    </row>
    <row r="73" spans="1:21" ht="19.5" customHeight="1" x14ac:dyDescent="0.2">
      <c r="A73" s="177"/>
      <c r="B73" s="178"/>
      <c r="C73" s="286"/>
      <c r="D73" s="507"/>
      <c r="E73" s="278"/>
      <c r="F73" s="279"/>
      <c r="G73" s="181"/>
      <c r="H73" s="182"/>
      <c r="I73" s="183"/>
      <c r="J73" s="184"/>
      <c r="K73" s="185"/>
      <c r="L73" s="186"/>
      <c r="M73" s="184"/>
      <c r="N73" s="287"/>
      <c r="O73" s="188">
        <f>O72/$R72</f>
        <v>0</v>
      </c>
      <c r="P73" s="189">
        <f>P72/$R72</f>
        <v>1</v>
      </c>
      <c r="Q73" s="189"/>
      <c r="R73" s="190">
        <f t="shared" si="0"/>
        <v>1</v>
      </c>
    </row>
    <row r="74" spans="1:21" x14ac:dyDescent="0.2">
      <c r="A74" s="163" t="s">
        <v>158</v>
      </c>
      <c r="B74" s="164" t="s">
        <v>249</v>
      </c>
      <c r="C74" s="259">
        <v>1</v>
      </c>
      <c r="D74" s="504" t="s">
        <v>216</v>
      </c>
      <c r="E74" s="276" t="s">
        <v>325</v>
      </c>
      <c r="F74" s="277" t="s">
        <v>326</v>
      </c>
      <c r="G74" s="167">
        <f>'33. Domov Na zámečku Rokytnice'!G16</f>
        <v>49118</v>
      </c>
      <c r="H74" s="168">
        <f>'33. Domov Na zámečku Rokytnice'!G18</f>
        <v>49123</v>
      </c>
      <c r="I74" s="169">
        <f>H74-G74</f>
        <v>5</v>
      </c>
      <c r="J74" s="170">
        <v>0</v>
      </c>
      <c r="K74" s="171"/>
      <c r="L74" s="172">
        <f>I74-K74-J74</f>
        <v>5</v>
      </c>
      <c r="M74" s="170">
        <f>IF((L74&lt;0),0,L74)</f>
        <v>5</v>
      </c>
      <c r="N74" s="288">
        <f>IF((L74&lt;0),L74,0)</f>
        <v>0</v>
      </c>
      <c r="O74" s="174">
        <f>'33. Domov Na zámečku Rokytnice'!G29</f>
        <v>0</v>
      </c>
      <c r="P74" s="175">
        <f>'33. Domov Na zámečku Rokytnice'!G30</f>
        <v>5677.71</v>
      </c>
      <c r="Q74" s="175"/>
      <c r="R74" s="176">
        <f>'33. Domov Na zámečku Rokytnice'!G28</f>
        <v>5677.71</v>
      </c>
      <c r="S74" s="133">
        <f>R74/1000-M74</f>
        <v>0.67771000000000026</v>
      </c>
      <c r="U74" t="str">
        <f>IF(R74&lt;0,"ztráta",IF(R74=0,"vyrovnaný"," "))</f>
        <v xml:space="preserve"> </v>
      </c>
    </row>
    <row r="75" spans="1:21" ht="27" customHeight="1" x14ac:dyDescent="0.2">
      <c r="A75" s="177"/>
      <c r="B75" s="178"/>
      <c r="C75" s="286"/>
      <c r="D75" s="507"/>
      <c r="E75" s="179"/>
      <c r="F75" s="180"/>
      <c r="G75" s="181"/>
      <c r="H75" s="182"/>
      <c r="I75" s="183"/>
      <c r="J75" s="184"/>
      <c r="K75" s="185"/>
      <c r="L75" s="186"/>
      <c r="M75" s="184"/>
      <c r="N75" s="287"/>
      <c r="O75" s="289">
        <f>O74/$R74</f>
        <v>0</v>
      </c>
      <c r="P75" s="290">
        <f>P74/$R74</f>
        <v>1</v>
      </c>
      <c r="Q75" s="290"/>
      <c r="R75" s="291">
        <f t="shared" si="0"/>
        <v>1</v>
      </c>
    </row>
    <row r="76" spans="1:21" hidden="1" x14ac:dyDescent="0.2">
      <c r="A76" s="163"/>
      <c r="B76" s="164"/>
      <c r="C76" s="164"/>
      <c r="D76" s="504"/>
      <c r="E76" s="276"/>
      <c r="F76" s="277"/>
      <c r="G76" s="292"/>
      <c r="H76" s="293"/>
      <c r="I76" s="294"/>
      <c r="J76" s="295"/>
      <c r="K76" s="296"/>
      <c r="L76" s="297"/>
      <c r="M76" s="170"/>
      <c r="N76" s="288"/>
      <c r="O76" s="298"/>
      <c r="P76" s="299"/>
      <c r="Q76" s="299"/>
      <c r="R76" s="176"/>
    </row>
    <row r="77" spans="1:21" ht="3" customHeight="1" thickBot="1" x14ac:dyDescent="0.25">
      <c r="A77" s="177"/>
      <c r="B77" s="178"/>
      <c r="C77" s="178"/>
      <c r="D77" s="505"/>
      <c r="E77" s="179"/>
      <c r="F77" s="180"/>
      <c r="G77" s="300"/>
      <c r="H77" s="301"/>
      <c r="I77" s="302"/>
      <c r="J77" s="303"/>
      <c r="K77" s="304"/>
      <c r="L77" s="305"/>
      <c r="M77" s="306"/>
      <c r="N77" s="307"/>
      <c r="O77" s="298"/>
      <c r="P77" s="299"/>
      <c r="Q77" s="299"/>
      <c r="R77" s="176"/>
    </row>
    <row r="78" spans="1:21" ht="15.75" hidden="1" thickBot="1" x14ac:dyDescent="0.25">
      <c r="A78" s="225"/>
      <c r="B78" s="226"/>
      <c r="C78" s="226"/>
      <c r="D78" s="227"/>
      <c r="E78" s="228"/>
      <c r="F78" s="229"/>
      <c r="G78" s="308"/>
      <c r="H78" s="309"/>
      <c r="I78" s="310"/>
      <c r="J78" s="311"/>
      <c r="K78" s="312"/>
      <c r="L78" s="313"/>
      <c r="M78" s="311"/>
      <c r="N78" s="314"/>
      <c r="O78" s="315"/>
      <c r="P78" s="316"/>
      <c r="Q78" s="316"/>
      <c r="R78" s="317"/>
    </row>
    <row r="79" spans="1:21" ht="5.25" customHeight="1" thickTop="1" x14ac:dyDescent="0.2">
      <c r="A79" s="318"/>
      <c r="B79" s="319"/>
      <c r="C79" s="319"/>
      <c r="D79" s="319"/>
      <c r="E79" s="320"/>
      <c r="F79" s="321"/>
      <c r="G79" s="322"/>
      <c r="H79" s="323"/>
      <c r="I79" s="324"/>
      <c r="J79" s="324"/>
      <c r="K79" s="325"/>
      <c r="L79" s="326"/>
      <c r="M79" s="327"/>
      <c r="N79" s="328"/>
      <c r="O79" s="329"/>
      <c r="P79" s="330"/>
      <c r="Q79" s="330"/>
      <c r="R79" s="331"/>
    </row>
    <row r="80" spans="1:21" s="148" customFormat="1" ht="15" x14ac:dyDescent="0.25">
      <c r="A80" s="421" t="s">
        <v>327</v>
      </c>
      <c r="B80" s="422"/>
      <c r="C80" s="422"/>
      <c r="D80" s="422"/>
      <c r="E80" s="423"/>
      <c r="F80" s="424"/>
      <c r="G80" s="425">
        <f>SUM(G10:G75)</f>
        <v>1102750</v>
      </c>
      <c r="H80" s="426">
        <f>ROUND(SUM(H10:H75),2)</f>
        <v>1105590</v>
      </c>
      <c r="I80" s="427">
        <f>SUM(I10:I75)</f>
        <v>2840</v>
      </c>
      <c r="J80" s="428">
        <f>SUM(J10:J75)</f>
        <v>0</v>
      </c>
      <c r="K80" s="427">
        <f>SUM(K10:K75)</f>
        <v>0</v>
      </c>
      <c r="L80" s="427">
        <f>SUM(L10:L75)</f>
        <v>2840</v>
      </c>
      <c r="M80" s="429">
        <f>ROUND(SUM(M10:M75),2)</f>
        <v>2843</v>
      </c>
      <c r="N80" s="430">
        <f>ROUND(SUM(N10:N75),2)</f>
        <v>-3</v>
      </c>
      <c r="O80" s="431">
        <f>O10+O12+O14+O16+O18+O20+O22+O24+O26+O28+O30+O32+O34+O36+O38+O40+O42+O44+O46+O48+O50+O52+O54+O56+O58+O60+O62+O64+O66+O68+O70+O72+O74</f>
        <v>0</v>
      </c>
      <c r="P80" s="432">
        <f>P10+P12+P14+P16+P18+P20+P22+P24+P26+P28+P30+P32+P34+P36+P38+P40+P42+P44+P46+P48+P50+P52+P54+P56+P58+P60+P62+P64+P66+P68+P70+P72+P74</f>
        <v>2248208.4999999995</v>
      </c>
      <c r="Q80" s="432">
        <f>Q74+Q72+Q70+Q68+Q66+Q64+Q62+Q60+Q58+Q56+Q54+Q52+Q50+Q48+Q46+Q44+Q42+Q40+Q38+Q36+Q34+Q32+Q30+Q28+Q26+Q24+Q22+Q20+Q18+Q16+Q14+Q12+Q10</f>
        <v>592690.5</v>
      </c>
      <c r="R80" s="433">
        <f>ROUND(R74+R72+R70+R68+R66+R64+R62+R60+R58+R56+R54+R52+R50+R48+R46+R44+R42+R40+R38+R36+R34+R32+R30+R28+R26+R24+R22+R20+R18+R16+R14+R12+R10,2)</f>
        <v>2840899</v>
      </c>
      <c r="S80" s="432" t="e">
        <f>S30+S32+S60+S58+S62+S64+S66+S68+S70+S72+S74+S76+S18+S20+S22+S24+S26+S28+S34+S36+S38+S40+S42+#REF!+S46+S48+S50+#REF!+S14+S10+S12+S16+#REF!+S54+S56+#REF!</f>
        <v>#REF!</v>
      </c>
      <c r="U80" s="434">
        <f>R74+R72+R70+R68+R66+R64+R62+R60+R58+R56+R54+R52+R50+R48+R46+R44+R42+R40+R38+R36+R34+R32+R30+R28+R26+R24+R22+R20+R16+R14+R12+R10</f>
        <v>2840898.9999999995</v>
      </c>
    </row>
    <row r="81" spans="1:21" ht="15.75" thickBot="1" x14ac:dyDescent="0.25">
      <c r="A81" s="332"/>
      <c r="B81" s="333"/>
      <c r="C81" s="333"/>
      <c r="D81" s="333"/>
      <c r="E81" s="228"/>
      <c r="F81" s="229"/>
      <c r="G81" s="334"/>
      <c r="H81" s="309"/>
      <c r="I81" s="310"/>
      <c r="J81" s="310"/>
      <c r="K81" s="335"/>
      <c r="L81" s="310"/>
      <c r="M81" s="336" t="s">
        <v>328</v>
      </c>
      <c r="N81" s="337">
        <f>M80+N80</f>
        <v>2840</v>
      </c>
      <c r="O81" s="338">
        <f>O80/$R80</f>
        <v>0</v>
      </c>
      <c r="P81" s="339">
        <f>P80/$R80</f>
        <v>0.79137220295406474</v>
      </c>
      <c r="Q81" s="339">
        <f>Q80/$R80</f>
        <v>0.20862779704593512</v>
      </c>
      <c r="R81" s="340">
        <f>Q81+P81+O81</f>
        <v>0.99999999999999989</v>
      </c>
      <c r="S81" s="133">
        <f>R80+102828.41</f>
        <v>2943727.41</v>
      </c>
      <c r="T81" t="s">
        <v>329</v>
      </c>
    </row>
    <row r="82" spans="1:21" ht="16.5" hidden="1" thickTop="1" x14ac:dyDescent="0.25">
      <c r="A82" s="341" t="s">
        <v>330</v>
      </c>
      <c r="B82" s="341"/>
      <c r="C82" s="341"/>
      <c r="D82" s="342"/>
      <c r="E82" s="343"/>
      <c r="F82" s="344"/>
      <c r="G82" s="345">
        <f t="shared" ref="G82:L82" si="1">G83+G84</f>
        <v>848226.33</v>
      </c>
      <c r="H82" s="345">
        <f t="shared" si="1"/>
        <v>849889.4</v>
      </c>
      <c r="I82" s="345">
        <f t="shared" si="1"/>
        <v>8334.77</v>
      </c>
      <c r="J82" s="346">
        <f t="shared" si="1"/>
        <v>-5</v>
      </c>
      <c r="K82" s="345">
        <f>K83+K84</f>
        <v>0</v>
      </c>
      <c r="L82" s="345">
        <f t="shared" si="1"/>
        <v>7248.92</v>
      </c>
      <c r="M82" s="345"/>
      <c r="N82" s="345"/>
      <c r="O82" s="294"/>
      <c r="P82" s="294"/>
      <c r="Q82" s="294"/>
      <c r="R82" s="169"/>
    </row>
    <row r="83" spans="1:21" ht="15" hidden="1" x14ac:dyDescent="0.2">
      <c r="D83" s="347" t="s">
        <v>331</v>
      </c>
      <c r="E83" s="276"/>
      <c r="F83" s="277"/>
      <c r="G83" s="133">
        <v>848226.33</v>
      </c>
      <c r="H83" s="133">
        <v>849889.4</v>
      </c>
      <c r="I83" s="133">
        <v>8324.77</v>
      </c>
      <c r="J83" s="135">
        <v>-5</v>
      </c>
      <c r="K83">
        <v>0</v>
      </c>
      <c r="L83" s="133">
        <v>7238.92</v>
      </c>
      <c r="M83" s="133"/>
      <c r="N83" s="133"/>
      <c r="O83" s="294"/>
      <c r="P83" s="294"/>
      <c r="Q83" s="294"/>
      <c r="R83" s="169"/>
    </row>
    <row r="84" spans="1:21" ht="15" hidden="1" x14ac:dyDescent="0.2">
      <c r="D84" s="348" t="s">
        <v>332</v>
      </c>
      <c r="E84" s="276"/>
      <c r="F84" s="349"/>
      <c r="G84" s="133">
        <v>0</v>
      </c>
      <c r="H84" s="133">
        <v>0</v>
      </c>
      <c r="I84" s="133">
        <v>10</v>
      </c>
      <c r="J84" s="133">
        <v>0</v>
      </c>
      <c r="K84">
        <v>0</v>
      </c>
      <c r="L84" s="133">
        <v>10</v>
      </c>
      <c r="M84" s="133"/>
      <c r="N84" s="133"/>
      <c r="O84" s="294"/>
      <c r="P84" s="294"/>
      <c r="Q84" s="294"/>
      <c r="R84" s="169"/>
    </row>
    <row r="85" spans="1:21" ht="15" hidden="1" x14ac:dyDescent="0.2">
      <c r="A85" s="350" t="s">
        <v>333</v>
      </c>
      <c r="B85" s="350"/>
      <c r="C85" s="350"/>
      <c r="D85" s="351"/>
      <c r="E85" s="352"/>
      <c r="F85" s="353"/>
      <c r="G85" s="354">
        <f t="shared" ref="G85:L85" si="2">G80-G82</f>
        <v>254523.67000000004</v>
      </c>
      <c r="H85" s="354">
        <f t="shared" si="2"/>
        <v>255700.59999999998</v>
      </c>
      <c r="I85" s="354">
        <f t="shared" si="2"/>
        <v>-5494.77</v>
      </c>
      <c r="J85" s="355">
        <f t="shared" si="2"/>
        <v>5</v>
      </c>
      <c r="K85" s="354">
        <f t="shared" si="2"/>
        <v>0</v>
      </c>
      <c r="L85" s="354">
        <f t="shared" si="2"/>
        <v>-4408.92</v>
      </c>
      <c r="M85" s="354"/>
      <c r="N85" s="354"/>
      <c r="O85" s="294"/>
      <c r="P85" s="294"/>
      <c r="Q85" s="294"/>
      <c r="R85" s="169"/>
    </row>
    <row r="86" spans="1:21" s="154" customFormat="1" ht="13.5" thickTop="1" x14ac:dyDescent="0.2">
      <c r="A86" s="159"/>
      <c r="B86" s="159"/>
      <c r="C86" s="159"/>
      <c r="D86" s="159"/>
      <c r="E86" s="356"/>
      <c r="F86" s="357"/>
      <c r="G86" s="358"/>
      <c r="H86" s="358"/>
      <c r="O86" s="169"/>
      <c r="P86" s="169"/>
      <c r="Q86" s="169"/>
      <c r="R86" s="169"/>
    </row>
    <row r="87" spans="1:21" s="154" customFormat="1" ht="15" x14ac:dyDescent="0.2">
      <c r="A87" s="348" t="s">
        <v>334</v>
      </c>
      <c r="B87" s="348"/>
      <c r="C87" s="348"/>
      <c r="D87" s="348"/>
      <c r="E87" s="149"/>
      <c r="F87" s="150"/>
      <c r="G87"/>
      <c r="H87"/>
      <c r="I87"/>
      <c r="J87"/>
      <c r="O87" s="169"/>
      <c r="P87" s="169"/>
      <c r="Q87" s="169"/>
      <c r="R87" s="169"/>
      <c r="U87" s="358">
        <f>O80+P80+Q80</f>
        <v>2840898.9999999995</v>
      </c>
    </row>
    <row r="88" spans="1:21" ht="24.75" customHeight="1" x14ac:dyDescent="0.2">
      <c r="A88" s="348"/>
      <c r="B88" s="359" t="s">
        <v>340</v>
      </c>
      <c r="C88" s="149"/>
      <c r="D88" s="149"/>
      <c r="E88"/>
      <c r="F88" s="133"/>
      <c r="H88" s="435">
        <f>M80-3</f>
        <v>2840</v>
      </c>
      <c r="I88" s="380"/>
      <c r="J88" s="348" t="s">
        <v>335</v>
      </c>
      <c r="M88" s="498">
        <f>R80-1.43</f>
        <v>2840897.57</v>
      </c>
      <c r="N88" s="499"/>
      <c r="O88" s="437" t="s">
        <v>336</v>
      </c>
      <c r="P88" s="294"/>
      <c r="Q88" s="294"/>
      <c r="R88" s="169"/>
    </row>
    <row r="89" spans="1:21" ht="15" x14ac:dyDescent="0.2">
      <c r="B89" s="359" t="s">
        <v>341</v>
      </c>
      <c r="C89" s="360">
        <v>0</v>
      </c>
      <c r="D89" s="158"/>
      <c r="E89"/>
      <c r="F89"/>
      <c r="H89" s="436">
        <v>0</v>
      </c>
      <c r="I89" s="380"/>
      <c r="J89" s="348" t="s">
        <v>335</v>
      </c>
      <c r="M89" s="498">
        <v>0</v>
      </c>
      <c r="N89" s="498"/>
      <c r="O89" s="437" t="s">
        <v>336</v>
      </c>
    </row>
    <row r="90" spans="1:21" ht="15" x14ac:dyDescent="0.2">
      <c r="A90" s="348"/>
      <c r="B90" s="359"/>
      <c r="C90" s="360"/>
      <c r="D90" s="388"/>
      <c r="E90"/>
      <c r="F90"/>
      <c r="H90" s="435"/>
      <c r="I90" s="382"/>
      <c r="J90" s="381"/>
      <c r="K90" s="361"/>
      <c r="L90" s="361"/>
      <c r="M90" s="498"/>
      <c r="N90" s="498"/>
      <c r="O90" s="437"/>
      <c r="P90" s="361"/>
      <c r="Q90" s="361"/>
      <c r="R90" s="361"/>
    </row>
    <row r="91" spans="1:21" s="393" customFormat="1" ht="11.25" x14ac:dyDescent="0.2">
      <c r="A91" s="276" t="s">
        <v>344</v>
      </c>
      <c r="B91" s="391"/>
      <c r="C91" s="392"/>
      <c r="H91" s="361"/>
      <c r="I91" s="361"/>
      <c r="K91" s="361"/>
      <c r="L91" s="361"/>
      <c r="M91" s="361"/>
      <c r="N91" s="361"/>
      <c r="O91" s="394"/>
      <c r="P91" s="361"/>
      <c r="Q91" s="361"/>
      <c r="R91" s="361"/>
    </row>
    <row r="92" spans="1:21" s="393" customFormat="1" ht="11.25" x14ac:dyDescent="0.2">
      <c r="A92" s="276" t="s">
        <v>348</v>
      </c>
      <c r="B92" s="391"/>
      <c r="C92" s="392"/>
      <c r="H92" s="361"/>
      <c r="I92" s="361"/>
      <c r="K92" s="361"/>
      <c r="L92" s="361"/>
      <c r="M92" s="361"/>
      <c r="N92" s="361"/>
      <c r="O92" s="394"/>
      <c r="P92" s="361"/>
      <c r="Q92" s="361"/>
      <c r="R92" s="361"/>
    </row>
    <row r="93" spans="1:21" ht="13.5" hidden="1" customHeight="1" x14ac:dyDescent="0.2">
      <c r="A93" s="348" t="s">
        <v>337</v>
      </c>
      <c r="E93" s="165"/>
      <c r="G93" s="361"/>
      <c r="H93" s="382"/>
      <c r="I93" s="382"/>
      <c r="J93" s="382"/>
      <c r="K93" s="361"/>
      <c r="L93" s="361"/>
      <c r="M93" s="361"/>
      <c r="N93" s="361"/>
      <c r="O93" s="169" t="s">
        <v>336</v>
      </c>
      <c r="P93" s="361"/>
      <c r="Q93" s="361"/>
      <c r="R93" s="361"/>
    </row>
    <row r="94" spans="1:21" ht="13.5" hidden="1" customHeight="1" thickBot="1" x14ac:dyDescent="0.25">
      <c r="A94" s="348"/>
      <c r="B94" s="348"/>
      <c r="C94" s="360">
        <v>0</v>
      </c>
      <c r="D94" s="158"/>
      <c r="E94" s="165"/>
      <c r="G94" s="361"/>
      <c r="H94" s="382"/>
      <c r="I94" s="382"/>
      <c r="J94" s="382"/>
      <c r="K94" s="361"/>
      <c r="L94" s="361"/>
      <c r="M94" s="361"/>
      <c r="N94" s="361"/>
      <c r="O94" s="169" t="s">
        <v>336</v>
      </c>
      <c r="P94" s="361"/>
      <c r="Q94" s="361"/>
      <c r="R94" s="361"/>
    </row>
    <row r="95" spans="1:21" ht="13.5" hidden="1" customHeight="1" thickTop="1" thickBot="1" x14ac:dyDescent="0.25">
      <c r="A95" s="318"/>
      <c r="B95" s="319"/>
      <c r="C95" s="362">
        <v>0</v>
      </c>
      <c r="D95" s="324"/>
      <c r="E95" s="320"/>
      <c r="F95" s="321"/>
      <c r="G95" s="363"/>
      <c r="H95" s="383" t="s">
        <v>338</v>
      </c>
      <c r="I95" s="383"/>
      <c r="J95" s="383"/>
      <c r="K95" s="363"/>
      <c r="L95" s="363"/>
      <c r="M95" s="364" t="s">
        <v>243</v>
      </c>
      <c r="N95" s="365" t="s">
        <v>244</v>
      </c>
      <c r="O95" s="169" t="s">
        <v>336</v>
      </c>
      <c r="P95" s="366" t="s">
        <v>245</v>
      </c>
      <c r="Q95" s="363"/>
      <c r="R95" s="367" t="s">
        <v>15</v>
      </c>
    </row>
    <row r="96" spans="1:21" ht="13.5" hidden="1" customHeight="1" thickTop="1" x14ac:dyDescent="0.2">
      <c r="A96" s="368"/>
      <c r="B96" s="347"/>
      <c r="C96" s="369">
        <f>C16+C58+C26</f>
        <v>3</v>
      </c>
      <c r="D96" s="158"/>
      <c r="E96" s="165"/>
      <c r="F96" s="166"/>
      <c r="G96" s="175"/>
      <c r="H96" s="384">
        <v>3</v>
      </c>
      <c r="I96" s="385"/>
      <c r="J96" s="385" t="s">
        <v>259</v>
      </c>
      <c r="K96" s="175">
        <f t="shared" ref="K96:R96" si="3">K16+K58+K26</f>
        <v>0</v>
      </c>
      <c r="L96" s="175">
        <f t="shared" si="3"/>
        <v>292</v>
      </c>
      <c r="M96" s="175">
        <f>M16+M58+M26</f>
        <v>292</v>
      </c>
      <c r="N96" s="175">
        <f t="shared" si="3"/>
        <v>0</v>
      </c>
      <c r="O96" s="169" t="s">
        <v>336</v>
      </c>
      <c r="P96" s="175">
        <f t="shared" si="3"/>
        <v>292887.40000000002</v>
      </c>
      <c r="Q96" s="175">
        <f t="shared" si="3"/>
        <v>0</v>
      </c>
      <c r="R96" s="176">
        <f t="shared" si="3"/>
        <v>292887.40000000002</v>
      </c>
    </row>
    <row r="97" spans="1:18" ht="13.5" hidden="1" customHeight="1" x14ac:dyDescent="0.2">
      <c r="A97" s="368"/>
      <c r="B97" s="347"/>
      <c r="C97" s="369">
        <f>C44+C46</f>
        <v>2</v>
      </c>
      <c r="D97" s="158"/>
      <c r="E97" s="165"/>
      <c r="F97" s="166"/>
      <c r="G97" s="175"/>
      <c r="H97" s="384">
        <v>2</v>
      </c>
      <c r="I97" s="385"/>
      <c r="J97" s="385" t="s">
        <v>296</v>
      </c>
      <c r="K97" s="175">
        <f t="shared" ref="K97:R97" si="4">K44+K46</f>
        <v>0</v>
      </c>
      <c r="L97" s="175">
        <f t="shared" si="4"/>
        <v>88</v>
      </c>
      <c r="M97" s="175">
        <f>M44+M46</f>
        <v>88</v>
      </c>
      <c r="N97" s="175">
        <f t="shared" si="4"/>
        <v>0</v>
      </c>
      <c r="O97" s="169" t="s">
        <v>336</v>
      </c>
      <c r="P97" s="175">
        <f t="shared" si="4"/>
        <v>90334.92</v>
      </c>
      <c r="Q97" s="175">
        <f t="shared" si="4"/>
        <v>0</v>
      </c>
      <c r="R97" s="176">
        <f t="shared" si="4"/>
        <v>90334.92</v>
      </c>
    </row>
    <row r="98" spans="1:18" ht="13.5" hidden="1" customHeight="1" x14ac:dyDescent="0.2">
      <c r="A98" s="368"/>
      <c r="B98" s="347"/>
      <c r="C98" s="370">
        <f>C74+C72+C70+C68+C66+C64+C62+C60+C56+C54+C52+C48+C42+C40+C38+C32+C28+C24+C22+C20+C18+C14+C12+C10</f>
        <v>24</v>
      </c>
      <c r="D98" s="503"/>
      <c r="E98" s="503"/>
      <c r="F98" s="503"/>
      <c r="G98" s="175"/>
      <c r="H98" s="384">
        <v>24</v>
      </c>
      <c r="I98" s="385"/>
      <c r="J98" s="385" t="s">
        <v>249</v>
      </c>
      <c r="K98" s="175">
        <f t="shared" ref="K98:R98" si="5">K74+K72+K70+K68+K66+K64+K62+K60+K56+K54+K52+K48+K42+K40+K38+K32+K28+K24+K22+K20+K18+K14+K12+K10</f>
        <v>0</v>
      </c>
      <c r="L98" s="175">
        <f t="shared" si="5"/>
        <v>1764</v>
      </c>
      <c r="M98" s="175">
        <f>M74+M72+M70+M68+M66+M64+M62+M60+M56+M54+M52+M48+M42+M40+M38+M32+M28+M24+M22+M20+M18+M14+M12+M10</f>
        <v>1767</v>
      </c>
      <c r="N98" s="175">
        <f t="shared" si="5"/>
        <v>-3</v>
      </c>
      <c r="O98" s="169" t="s">
        <v>336</v>
      </c>
      <c r="P98" s="175">
        <f t="shared" si="5"/>
        <v>1168371.3299999998</v>
      </c>
      <c r="Q98" s="175">
        <f t="shared" si="5"/>
        <v>592690.5</v>
      </c>
      <c r="R98" s="176">
        <f t="shared" si="5"/>
        <v>1761061.8300000005</v>
      </c>
    </row>
    <row r="99" spans="1:18" ht="13.5" hidden="1" customHeight="1" x14ac:dyDescent="0.2">
      <c r="A99" s="368"/>
      <c r="B99" s="347"/>
      <c r="C99" s="347">
        <f>C30+C50</f>
        <v>2</v>
      </c>
      <c r="D99" s="158"/>
      <c r="E99" s="165"/>
      <c r="F99" s="166"/>
      <c r="G99" s="175"/>
      <c r="H99" s="384">
        <v>2</v>
      </c>
      <c r="I99" s="385"/>
      <c r="J99" s="385" t="s">
        <v>277</v>
      </c>
      <c r="K99" s="175">
        <f t="shared" ref="K99:R99" si="6">K30+K50</f>
        <v>0</v>
      </c>
      <c r="L99" s="175">
        <f t="shared" si="6"/>
        <v>260</v>
      </c>
      <c r="M99" s="175">
        <f>M30+M50</f>
        <v>260</v>
      </c>
      <c r="N99" s="175">
        <f t="shared" si="6"/>
        <v>0</v>
      </c>
      <c r="O99" s="169" t="s">
        <v>336</v>
      </c>
      <c r="P99" s="175">
        <f t="shared" si="6"/>
        <v>259428.55</v>
      </c>
      <c r="Q99" s="175">
        <f t="shared" si="6"/>
        <v>0</v>
      </c>
      <c r="R99" s="176">
        <f t="shared" si="6"/>
        <v>259428.55</v>
      </c>
    </row>
    <row r="100" spans="1:18" ht="15" hidden="1" x14ac:dyDescent="0.2">
      <c r="A100" s="368"/>
      <c r="B100" s="347"/>
      <c r="C100" s="347">
        <f>C36</f>
        <v>1</v>
      </c>
      <c r="D100" s="158"/>
      <c r="E100" s="165"/>
      <c r="F100" s="166"/>
      <c r="G100" s="175"/>
      <c r="H100" s="384">
        <v>1</v>
      </c>
      <c r="I100" s="385"/>
      <c r="J100" s="385" t="s">
        <v>286</v>
      </c>
      <c r="K100" s="175">
        <f t="shared" ref="K100:R100" si="7">K36</f>
        <v>0</v>
      </c>
      <c r="L100" s="175">
        <f t="shared" si="7"/>
        <v>223</v>
      </c>
      <c r="M100" s="175">
        <f>M36</f>
        <v>223</v>
      </c>
      <c r="N100" s="175">
        <f t="shared" si="7"/>
        <v>0</v>
      </c>
      <c r="O100" s="169" t="s">
        <v>336</v>
      </c>
      <c r="P100" s="175">
        <f t="shared" si="7"/>
        <v>223644.85</v>
      </c>
      <c r="Q100" s="175">
        <f t="shared" si="7"/>
        <v>0</v>
      </c>
      <c r="R100" s="176">
        <f t="shared" si="7"/>
        <v>223644.85</v>
      </c>
    </row>
    <row r="101" spans="1:18" ht="15" hidden="1" x14ac:dyDescent="0.2">
      <c r="A101" s="368"/>
      <c r="B101" s="347"/>
      <c r="C101" s="347"/>
      <c r="D101" s="158"/>
      <c r="E101" s="165"/>
      <c r="F101" s="166"/>
      <c r="G101" s="175"/>
      <c r="H101" s="384">
        <v>1</v>
      </c>
      <c r="I101" s="385"/>
      <c r="J101" s="385" t="s">
        <v>282</v>
      </c>
      <c r="K101" s="175"/>
      <c r="L101" s="175"/>
      <c r="M101" s="175">
        <f t="shared" ref="M101:R101" si="8">M34</f>
        <v>213</v>
      </c>
      <c r="N101" s="175">
        <f t="shared" si="8"/>
        <v>0</v>
      </c>
      <c r="O101" s="169" t="s">
        <v>336</v>
      </c>
      <c r="P101" s="175">
        <f t="shared" si="8"/>
        <v>213541.45</v>
      </c>
      <c r="Q101" s="175">
        <f t="shared" si="8"/>
        <v>0</v>
      </c>
      <c r="R101" s="176">
        <f t="shared" si="8"/>
        <v>213541.45</v>
      </c>
    </row>
    <row r="102" spans="1:18" ht="15" hidden="1" x14ac:dyDescent="0.2">
      <c r="A102" s="371"/>
      <c r="B102" s="372"/>
      <c r="C102" s="373">
        <f>SUM(C90:C100)</f>
        <v>32</v>
      </c>
      <c r="D102" s="372"/>
      <c r="E102" s="374"/>
      <c r="F102" s="375"/>
      <c r="G102" s="376" t="s">
        <v>327</v>
      </c>
      <c r="H102" s="386">
        <f>SUM(H96:H101)</f>
        <v>33</v>
      </c>
      <c r="I102" s="387"/>
      <c r="J102" s="387"/>
      <c r="K102" s="376">
        <f>SUM(K90:K100)</f>
        <v>0</v>
      </c>
      <c r="L102" s="376">
        <f>SUM(L90:L100)</f>
        <v>2627</v>
      </c>
      <c r="M102" s="377">
        <f t="shared" ref="M102:R102" si="9">SUM(M96:M101)</f>
        <v>2843</v>
      </c>
      <c r="N102" s="377">
        <f t="shared" si="9"/>
        <v>-3</v>
      </c>
      <c r="O102" s="169" t="s">
        <v>336</v>
      </c>
      <c r="P102" s="376">
        <f t="shared" si="9"/>
        <v>2248208.5</v>
      </c>
      <c r="Q102" s="376">
        <f t="shared" si="9"/>
        <v>592690.5</v>
      </c>
      <c r="R102" s="378">
        <f t="shared" si="9"/>
        <v>2840899.0000000005</v>
      </c>
    </row>
    <row r="103" spans="1:18" ht="15" hidden="1" x14ac:dyDescent="0.2">
      <c r="A103" s="368"/>
      <c r="B103" s="347"/>
      <c r="C103" s="347"/>
      <c r="D103" s="347"/>
      <c r="E103" s="165"/>
      <c r="F103" s="166"/>
      <c r="G103" s="158"/>
      <c r="H103" s="388"/>
      <c r="I103" s="388"/>
      <c r="J103" s="388"/>
      <c r="K103" s="158"/>
      <c r="L103" s="158"/>
      <c r="M103" s="159"/>
      <c r="N103" s="159"/>
      <c r="O103" s="169" t="s">
        <v>336</v>
      </c>
      <c r="P103" s="158"/>
      <c r="Q103" s="158"/>
      <c r="R103" s="379"/>
    </row>
    <row r="104" spans="1:18" ht="15.75" hidden="1" thickBot="1" x14ac:dyDescent="0.25">
      <c r="A104" s="332"/>
      <c r="B104" s="333"/>
      <c r="C104" s="333"/>
      <c r="D104" s="333"/>
      <c r="E104" s="228"/>
      <c r="F104" s="229"/>
      <c r="G104" s="310"/>
      <c r="H104" s="389"/>
      <c r="I104" s="389"/>
      <c r="J104" s="389"/>
      <c r="K104" s="310"/>
      <c r="L104" s="310"/>
      <c r="M104" s="162"/>
      <c r="N104" s="162"/>
      <c r="O104" s="169" t="s">
        <v>336</v>
      </c>
      <c r="P104" s="310"/>
      <c r="Q104" s="310"/>
      <c r="R104" s="317"/>
    </row>
    <row r="105" spans="1:18" ht="15.75" hidden="1" thickTop="1" x14ac:dyDescent="0.2">
      <c r="A105" s="348"/>
      <c r="B105" s="348"/>
      <c r="C105" s="348"/>
      <c r="D105" s="348"/>
      <c r="H105" s="380"/>
      <c r="I105" s="380"/>
      <c r="J105" s="380"/>
      <c r="M105" s="154"/>
      <c r="N105" s="154"/>
      <c r="O105" s="169" t="s">
        <v>336</v>
      </c>
    </row>
    <row r="106" spans="1:18" ht="15" hidden="1" x14ac:dyDescent="0.2">
      <c r="A106" s="348"/>
      <c r="B106" s="348"/>
      <c r="C106" s="348"/>
      <c r="D106" s="348"/>
      <c r="H106" s="390">
        <f>SUM(H88:H90)</f>
        <v>2840</v>
      </c>
      <c r="I106" s="380"/>
      <c r="J106" s="380"/>
      <c r="M106" s="500">
        <f>SUM(M88:N90)</f>
        <v>2840897.57</v>
      </c>
      <c r="N106" s="500"/>
      <c r="O106" s="169" t="s">
        <v>336</v>
      </c>
    </row>
    <row r="107" spans="1:18" ht="15" hidden="1" x14ac:dyDescent="0.2">
      <c r="A107" s="348"/>
      <c r="B107" s="348"/>
      <c r="C107" s="348"/>
      <c r="D107" s="348"/>
    </row>
    <row r="108" spans="1:18" ht="15" hidden="1" x14ac:dyDescent="0.2">
      <c r="A108" s="348"/>
      <c r="B108" s="348"/>
      <c r="C108" s="348"/>
      <c r="D108" s="348"/>
    </row>
    <row r="109" spans="1:18" ht="15" hidden="1" x14ac:dyDescent="0.2">
      <c r="A109" s="348"/>
      <c r="B109" s="348"/>
      <c r="C109" s="348"/>
      <c r="D109" s="348"/>
    </row>
    <row r="110" spans="1:18" ht="15" hidden="1" x14ac:dyDescent="0.2">
      <c r="A110" s="348"/>
      <c r="B110" s="348"/>
      <c r="C110" s="348"/>
      <c r="D110" s="348"/>
    </row>
    <row r="111" spans="1:18" ht="15" hidden="1" x14ac:dyDescent="0.2">
      <c r="A111" s="348"/>
      <c r="B111" s="348"/>
      <c r="C111" s="348"/>
      <c r="D111" s="348"/>
    </row>
    <row r="112" spans="1:18" ht="15" hidden="1" x14ac:dyDescent="0.2">
      <c r="A112" s="348"/>
      <c r="B112" s="348"/>
      <c r="C112" s="348"/>
      <c r="D112" s="348"/>
    </row>
    <row r="113" spans="1:4" ht="15" hidden="1" x14ac:dyDescent="0.2">
      <c r="A113" s="348"/>
      <c r="B113" s="348"/>
      <c r="C113" s="348"/>
      <c r="D113" s="348"/>
    </row>
    <row r="114" spans="1:4" ht="15" hidden="1" x14ac:dyDescent="0.2">
      <c r="A114" s="348"/>
      <c r="B114" s="348"/>
      <c r="C114" s="348"/>
      <c r="D114" s="348"/>
    </row>
    <row r="115" spans="1:4" ht="15" hidden="1" x14ac:dyDescent="0.2">
      <c r="A115" s="348"/>
      <c r="B115" s="348"/>
      <c r="C115" s="348"/>
      <c r="D115" s="348"/>
    </row>
    <row r="116" spans="1:4" ht="15" hidden="1" x14ac:dyDescent="0.2">
      <c r="A116" s="348"/>
      <c r="B116" s="348"/>
      <c r="C116" s="348"/>
      <c r="D116" s="348"/>
    </row>
    <row r="117" spans="1:4" ht="15" hidden="1" x14ac:dyDescent="0.2">
      <c r="A117" s="348"/>
      <c r="B117" s="348"/>
      <c r="C117" s="348"/>
      <c r="D117" s="348"/>
    </row>
    <row r="118" spans="1:4" ht="15" hidden="1" x14ac:dyDescent="0.2">
      <c r="A118" s="348"/>
      <c r="B118" s="348"/>
      <c r="C118" s="348"/>
      <c r="D118" s="348"/>
    </row>
    <row r="119" spans="1:4" ht="15" hidden="1" x14ac:dyDescent="0.2">
      <c r="A119" s="348"/>
      <c r="B119" s="348"/>
      <c r="C119" s="348"/>
      <c r="D119" s="348"/>
    </row>
    <row r="120" spans="1:4" ht="15" hidden="1" x14ac:dyDescent="0.2">
      <c r="A120" s="348"/>
      <c r="B120" s="348"/>
      <c r="C120" s="348"/>
      <c r="D120" s="348"/>
    </row>
    <row r="121" spans="1:4" ht="15" hidden="1" x14ac:dyDescent="0.2">
      <c r="A121" s="348"/>
      <c r="B121" s="348"/>
      <c r="C121" s="348"/>
      <c r="D121" s="348"/>
    </row>
    <row r="122" spans="1:4" ht="15" hidden="1" x14ac:dyDescent="0.2">
      <c r="A122" s="348"/>
      <c r="B122" s="348"/>
      <c r="C122" s="348"/>
      <c r="D122" s="348"/>
    </row>
    <row r="123" spans="1:4" ht="15" x14ac:dyDescent="0.2">
      <c r="A123" s="348"/>
      <c r="B123" s="348"/>
      <c r="C123" s="348"/>
      <c r="D123" s="348"/>
    </row>
    <row r="124" spans="1:4" ht="15" x14ac:dyDescent="0.2">
      <c r="A124" s="348"/>
      <c r="B124" s="348"/>
      <c r="C124" s="348"/>
      <c r="D124" s="348"/>
    </row>
    <row r="125" spans="1:4" ht="15" x14ac:dyDescent="0.2">
      <c r="A125" s="348"/>
      <c r="B125" s="348"/>
      <c r="C125" s="348"/>
      <c r="D125" s="348"/>
    </row>
    <row r="126" spans="1:4" ht="15" x14ac:dyDescent="0.2">
      <c r="A126" s="348"/>
      <c r="B126" s="348"/>
      <c r="C126" s="348"/>
      <c r="D126" s="348"/>
    </row>
    <row r="127" spans="1:4" ht="15" x14ac:dyDescent="0.2">
      <c r="A127" s="348"/>
      <c r="B127" s="348"/>
      <c r="C127" s="348"/>
      <c r="D127" s="348"/>
    </row>
    <row r="128" spans="1:4" ht="15" x14ac:dyDescent="0.2">
      <c r="A128" s="348"/>
      <c r="B128" s="348"/>
      <c r="C128" s="348"/>
      <c r="D128" s="348"/>
    </row>
    <row r="129" spans="1:4" ht="15" x14ac:dyDescent="0.2">
      <c r="A129" s="348"/>
      <c r="B129" s="348"/>
      <c r="C129" s="348"/>
      <c r="D129" s="348"/>
    </row>
    <row r="130" spans="1:4" ht="15" x14ac:dyDescent="0.2">
      <c r="A130" s="348"/>
      <c r="B130" s="348"/>
      <c r="C130" s="348"/>
      <c r="D130" s="348"/>
    </row>
    <row r="131" spans="1:4" ht="15" x14ac:dyDescent="0.2">
      <c r="A131" s="348"/>
      <c r="B131" s="348"/>
      <c r="C131" s="348"/>
      <c r="D131" s="348"/>
    </row>
    <row r="132" spans="1:4" ht="15" x14ac:dyDescent="0.2">
      <c r="A132" s="348"/>
      <c r="B132" s="348"/>
      <c r="C132" s="348"/>
      <c r="D132" s="348"/>
    </row>
    <row r="133" spans="1:4" ht="15" x14ac:dyDescent="0.2">
      <c r="A133" s="348"/>
      <c r="B133" s="348"/>
      <c r="C133" s="348"/>
      <c r="D133" s="348"/>
    </row>
    <row r="134" spans="1:4" ht="15" x14ac:dyDescent="0.2">
      <c r="A134" s="348"/>
      <c r="B134" s="348"/>
      <c r="C134" s="348"/>
      <c r="D134" s="348"/>
    </row>
    <row r="135" spans="1:4" ht="15" x14ac:dyDescent="0.2">
      <c r="A135" s="348"/>
      <c r="B135" s="348"/>
      <c r="C135" s="348"/>
      <c r="D135" s="348"/>
    </row>
    <row r="136" spans="1:4" ht="15" x14ac:dyDescent="0.2">
      <c r="A136" s="348"/>
      <c r="B136" s="348"/>
      <c r="C136" s="348"/>
      <c r="D136" s="348"/>
    </row>
    <row r="137" spans="1:4" ht="15" x14ac:dyDescent="0.2">
      <c r="A137" s="348"/>
      <c r="B137" s="348"/>
      <c r="C137" s="348"/>
      <c r="D137" s="348"/>
    </row>
    <row r="138" spans="1:4" ht="15" x14ac:dyDescent="0.2">
      <c r="A138" s="348"/>
      <c r="B138" s="348"/>
      <c r="C138" s="348"/>
      <c r="D138" s="348"/>
    </row>
    <row r="139" spans="1:4" ht="15" x14ac:dyDescent="0.2">
      <c r="A139" s="348"/>
      <c r="B139" s="348"/>
      <c r="C139" s="348"/>
      <c r="D139" s="348"/>
    </row>
    <row r="140" spans="1:4" ht="15" x14ac:dyDescent="0.2">
      <c r="A140" s="348"/>
      <c r="B140" s="348"/>
      <c r="C140" s="348"/>
      <c r="D140" s="348"/>
    </row>
    <row r="141" spans="1:4" ht="15" x14ac:dyDescent="0.2">
      <c r="A141" s="348"/>
      <c r="B141" s="348"/>
      <c r="C141" s="348"/>
      <c r="D141" s="348"/>
    </row>
    <row r="142" spans="1:4" ht="15" x14ac:dyDescent="0.2">
      <c r="A142" s="348"/>
      <c r="B142" s="348"/>
      <c r="C142" s="348"/>
      <c r="D142" s="348"/>
    </row>
    <row r="143" spans="1:4" ht="15" x14ac:dyDescent="0.2">
      <c r="A143" s="348"/>
      <c r="B143" s="348"/>
      <c r="C143" s="348"/>
      <c r="D143" s="348"/>
    </row>
    <row r="144" spans="1:4" ht="15" x14ac:dyDescent="0.2">
      <c r="A144" s="348"/>
      <c r="B144" s="348"/>
      <c r="C144" s="348"/>
      <c r="D144" s="348"/>
    </row>
    <row r="145" spans="1:4" ht="15" x14ac:dyDescent="0.2">
      <c r="A145" s="348"/>
      <c r="B145" s="348"/>
      <c r="C145" s="348"/>
      <c r="D145" s="348"/>
    </row>
    <row r="146" spans="1:4" ht="15" x14ac:dyDescent="0.2">
      <c r="A146" s="348"/>
      <c r="B146" s="348"/>
      <c r="C146" s="348"/>
      <c r="D146" s="348"/>
    </row>
    <row r="147" spans="1:4" ht="15" x14ac:dyDescent="0.2">
      <c r="A147" s="348"/>
      <c r="B147" s="348"/>
      <c r="C147" s="348"/>
      <c r="D147" s="348"/>
    </row>
    <row r="148" spans="1:4" ht="15" x14ac:dyDescent="0.2">
      <c r="A148" s="348"/>
      <c r="B148" s="348"/>
      <c r="C148" s="348"/>
      <c r="D148" s="348"/>
    </row>
    <row r="149" spans="1:4" ht="15" x14ac:dyDescent="0.2">
      <c r="A149" s="348"/>
      <c r="B149" s="348"/>
      <c r="C149" s="348"/>
      <c r="D149" s="348"/>
    </row>
    <row r="150" spans="1:4" ht="15" x14ac:dyDescent="0.2">
      <c r="A150" s="348"/>
      <c r="B150" s="348"/>
      <c r="C150" s="348"/>
      <c r="D150" s="348"/>
    </row>
    <row r="151" spans="1:4" ht="15" x14ac:dyDescent="0.2">
      <c r="A151" s="348"/>
      <c r="B151" s="348"/>
      <c r="C151" s="348"/>
      <c r="D151" s="348"/>
    </row>
    <row r="152" spans="1:4" ht="15" x14ac:dyDescent="0.2">
      <c r="A152" s="348"/>
      <c r="B152" s="348"/>
      <c r="C152" s="348"/>
      <c r="D152" s="348"/>
    </row>
    <row r="153" spans="1:4" ht="15" x14ac:dyDescent="0.2">
      <c r="A153" s="348"/>
      <c r="B153" s="348"/>
      <c r="C153" s="348"/>
      <c r="D153" s="348"/>
    </row>
    <row r="154" spans="1:4" ht="15" x14ac:dyDescent="0.2">
      <c r="A154" s="348"/>
      <c r="B154" s="348"/>
      <c r="C154" s="348"/>
      <c r="D154" s="348"/>
    </row>
    <row r="155" spans="1:4" ht="15" x14ac:dyDescent="0.2">
      <c r="A155" s="348"/>
      <c r="B155" s="348"/>
      <c r="C155" s="348"/>
      <c r="D155" s="348"/>
    </row>
    <row r="156" spans="1:4" ht="15" x14ac:dyDescent="0.2">
      <c r="A156" s="348"/>
      <c r="B156" s="348"/>
      <c r="C156" s="348"/>
      <c r="D156" s="348"/>
    </row>
    <row r="157" spans="1:4" ht="15" x14ac:dyDescent="0.2">
      <c r="A157" s="348"/>
      <c r="B157" s="348"/>
      <c r="C157" s="348"/>
      <c r="D157" s="348"/>
    </row>
    <row r="158" spans="1:4" ht="15" x14ac:dyDescent="0.2">
      <c r="A158" s="348"/>
      <c r="B158" s="348"/>
      <c r="C158" s="348"/>
      <c r="D158" s="348"/>
    </row>
    <row r="159" spans="1:4" ht="15" x14ac:dyDescent="0.2">
      <c r="A159" s="348"/>
      <c r="B159" s="348"/>
      <c r="C159" s="348"/>
      <c r="D159" s="348"/>
    </row>
    <row r="160" spans="1:4" ht="15" x14ac:dyDescent="0.2">
      <c r="A160" s="348"/>
      <c r="B160" s="348"/>
      <c r="C160" s="348"/>
      <c r="D160" s="348"/>
    </row>
    <row r="161" spans="1:4" ht="15" x14ac:dyDescent="0.2">
      <c r="A161" s="348"/>
      <c r="B161" s="348"/>
      <c r="C161" s="348"/>
      <c r="D161" s="348"/>
    </row>
    <row r="162" spans="1:4" ht="15" x14ac:dyDescent="0.2">
      <c r="A162" s="348"/>
      <c r="B162" s="348"/>
      <c r="C162" s="348"/>
      <c r="D162" s="348"/>
    </row>
    <row r="163" spans="1:4" ht="15" x14ac:dyDescent="0.2">
      <c r="A163" s="348"/>
      <c r="B163" s="348"/>
      <c r="C163" s="348"/>
      <c r="D163" s="348"/>
    </row>
    <row r="164" spans="1:4" ht="15" x14ac:dyDescent="0.2">
      <c r="A164" s="348"/>
      <c r="B164" s="348"/>
      <c r="C164" s="348"/>
      <c r="D164" s="348"/>
    </row>
    <row r="165" spans="1:4" ht="15" x14ac:dyDescent="0.2">
      <c r="A165" s="348"/>
      <c r="B165" s="348"/>
      <c r="C165" s="348"/>
      <c r="D165" s="348"/>
    </row>
    <row r="166" spans="1:4" ht="15" x14ac:dyDescent="0.2">
      <c r="A166" s="348"/>
      <c r="B166" s="348"/>
      <c r="C166" s="348"/>
      <c r="D166" s="348"/>
    </row>
    <row r="167" spans="1:4" ht="15" x14ac:dyDescent="0.2">
      <c r="A167" s="348"/>
      <c r="B167" s="348"/>
      <c r="C167" s="348"/>
      <c r="D167" s="348"/>
    </row>
    <row r="168" spans="1:4" ht="15" x14ac:dyDescent="0.2">
      <c r="A168" s="348"/>
      <c r="B168" s="348"/>
      <c r="C168" s="348"/>
      <c r="D168" s="348"/>
    </row>
    <row r="169" spans="1:4" ht="15" x14ac:dyDescent="0.2">
      <c r="A169" s="348"/>
      <c r="B169" s="348"/>
      <c r="C169" s="348"/>
      <c r="D169" s="348"/>
    </row>
    <row r="170" spans="1:4" ht="15" x14ac:dyDescent="0.2">
      <c r="A170" s="348"/>
      <c r="B170" s="348"/>
      <c r="C170" s="348"/>
      <c r="D170" s="348"/>
    </row>
    <row r="171" spans="1:4" ht="15" x14ac:dyDescent="0.2">
      <c r="A171" s="348"/>
      <c r="B171" s="348"/>
      <c r="C171" s="348"/>
      <c r="D171" s="348"/>
    </row>
    <row r="172" spans="1:4" ht="15" x14ac:dyDescent="0.2">
      <c r="A172" s="348"/>
      <c r="B172" s="348"/>
      <c r="C172" s="348"/>
      <c r="D172" s="348"/>
    </row>
    <row r="173" spans="1:4" ht="15" x14ac:dyDescent="0.2">
      <c r="A173" s="348"/>
      <c r="B173" s="348"/>
      <c r="C173" s="348"/>
      <c r="D173" s="348"/>
    </row>
    <row r="174" spans="1:4" ht="15" x14ac:dyDescent="0.2">
      <c r="A174" s="348"/>
      <c r="B174" s="348"/>
      <c r="C174" s="348"/>
      <c r="D174" s="348"/>
    </row>
    <row r="175" spans="1:4" ht="15" x14ac:dyDescent="0.2">
      <c r="A175" s="348"/>
      <c r="B175" s="348"/>
      <c r="C175" s="348"/>
      <c r="D175" s="348"/>
    </row>
    <row r="176" spans="1:4" ht="15" x14ac:dyDescent="0.2">
      <c r="A176" s="348"/>
      <c r="B176" s="348"/>
      <c r="C176" s="348"/>
      <c r="D176" s="348"/>
    </row>
    <row r="177" spans="1:4" ht="15" x14ac:dyDescent="0.2">
      <c r="A177" s="348"/>
      <c r="B177" s="348"/>
      <c r="C177" s="348"/>
      <c r="D177" s="348"/>
    </row>
    <row r="178" spans="1:4" ht="15" x14ac:dyDescent="0.2">
      <c r="A178" s="348"/>
      <c r="B178" s="348"/>
      <c r="C178" s="348"/>
      <c r="D178" s="348"/>
    </row>
    <row r="179" spans="1:4" ht="15" x14ac:dyDescent="0.2">
      <c r="A179" s="348"/>
      <c r="B179" s="348"/>
      <c r="C179" s="348"/>
      <c r="D179" s="348"/>
    </row>
    <row r="180" spans="1:4" ht="15" x14ac:dyDescent="0.2">
      <c r="A180" s="348"/>
      <c r="B180" s="348"/>
      <c r="C180" s="348"/>
      <c r="D180" s="348"/>
    </row>
    <row r="181" spans="1:4" ht="15" x14ac:dyDescent="0.2">
      <c r="A181" s="348"/>
      <c r="B181" s="348"/>
      <c r="C181" s="348"/>
      <c r="D181" s="348"/>
    </row>
    <row r="182" spans="1:4" ht="15" x14ac:dyDescent="0.2">
      <c r="A182" s="348"/>
      <c r="B182" s="348"/>
      <c r="C182" s="348"/>
      <c r="D182" s="348"/>
    </row>
    <row r="183" spans="1:4" ht="15" x14ac:dyDescent="0.2">
      <c r="A183" s="348"/>
      <c r="B183" s="348"/>
      <c r="C183" s="348"/>
      <c r="D183" s="348"/>
    </row>
    <row r="184" spans="1:4" ht="15" x14ac:dyDescent="0.2">
      <c r="A184" s="348"/>
      <c r="B184" s="348"/>
      <c r="C184" s="348"/>
      <c r="D184" s="348"/>
    </row>
    <row r="185" spans="1:4" ht="15" x14ac:dyDescent="0.2">
      <c r="A185" s="348"/>
      <c r="B185" s="348"/>
      <c r="C185" s="348"/>
      <c r="D185" s="348"/>
    </row>
    <row r="186" spans="1:4" ht="15" x14ac:dyDescent="0.2">
      <c r="A186" s="348"/>
      <c r="B186" s="348"/>
      <c r="C186" s="348"/>
      <c r="D186" s="348"/>
    </row>
    <row r="187" spans="1:4" ht="15" x14ac:dyDescent="0.2">
      <c r="A187" s="348"/>
      <c r="B187" s="348"/>
      <c r="C187" s="348"/>
      <c r="D187" s="348"/>
    </row>
    <row r="188" spans="1:4" ht="15" x14ac:dyDescent="0.2">
      <c r="A188" s="348"/>
      <c r="B188" s="348"/>
      <c r="C188" s="348"/>
      <c r="D188" s="348"/>
    </row>
    <row r="189" spans="1:4" ht="15" x14ac:dyDescent="0.2">
      <c r="A189" s="348"/>
      <c r="B189" s="348"/>
      <c r="C189" s="348"/>
      <c r="D189" s="348"/>
    </row>
    <row r="190" spans="1:4" ht="15" x14ac:dyDescent="0.2">
      <c r="A190" s="348"/>
      <c r="B190" s="348"/>
      <c r="C190" s="348"/>
      <c r="D190" s="348"/>
    </row>
    <row r="191" spans="1:4" ht="15" x14ac:dyDescent="0.2">
      <c r="A191" s="348"/>
      <c r="B191" s="348"/>
      <c r="C191" s="348"/>
      <c r="D191" s="348"/>
    </row>
    <row r="192" spans="1:4" ht="15" x14ac:dyDescent="0.2">
      <c r="A192" s="348"/>
      <c r="B192" s="348"/>
      <c r="C192" s="348"/>
      <c r="D192" s="348"/>
    </row>
    <row r="193" spans="1:4" ht="15" x14ac:dyDescent="0.2">
      <c r="A193" s="348"/>
      <c r="B193" s="348"/>
      <c r="C193" s="348"/>
      <c r="D193" s="348"/>
    </row>
    <row r="194" spans="1:4" ht="15" x14ac:dyDescent="0.2">
      <c r="A194" s="348"/>
      <c r="B194" s="348"/>
      <c r="C194" s="348"/>
      <c r="D194" s="348"/>
    </row>
    <row r="195" spans="1:4" ht="15" x14ac:dyDescent="0.2">
      <c r="A195" s="348"/>
      <c r="B195" s="348"/>
      <c r="C195" s="348"/>
      <c r="D195" s="348"/>
    </row>
    <row r="196" spans="1:4" ht="15" x14ac:dyDescent="0.2">
      <c r="A196" s="348"/>
      <c r="B196" s="348"/>
      <c r="C196" s="348"/>
      <c r="D196" s="348"/>
    </row>
    <row r="197" spans="1:4" ht="15" x14ac:dyDescent="0.2">
      <c r="A197" s="348"/>
      <c r="B197" s="348"/>
      <c r="C197" s="348"/>
      <c r="D197" s="348"/>
    </row>
    <row r="198" spans="1:4" ht="15" x14ac:dyDescent="0.2">
      <c r="A198" s="348"/>
      <c r="B198" s="348"/>
      <c r="C198" s="348"/>
      <c r="D198" s="348"/>
    </row>
    <row r="199" spans="1:4" ht="15" x14ac:dyDescent="0.2">
      <c r="A199" s="348"/>
      <c r="B199" s="348"/>
      <c r="C199" s="348"/>
      <c r="D199" s="348"/>
    </row>
    <row r="200" spans="1:4" ht="15" x14ac:dyDescent="0.2">
      <c r="A200" s="348"/>
      <c r="B200" s="348"/>
      <c r="C200" s="348"/>
      <c r="D200" s="348"/>
    </row>
    <row r="201" spans="1:4" ht="15" x14ac:dyDescent="0.2">
      <c r="A201" s="348"/>
      <c r="B201" s="348"/>
      <c r="C201" s="348"/>
      <c r="D201" s="348"/>
    </row>
    <row r="202" spans="1:4" ht="15" x14ac:dyDescent="0.2">
      <c r="A202" s="348"/>
      <c r="B202" s="348"/>
      <c r="C202" s="348"/>
      <c r="D202" s="348"/>
    </row>
    <row r="203" spans="1:4" ht="15" x14ac:dyDescent="0.2">
      <c r="A203" s="348"/>
      <c r="B203" s="348"/>
      <c r="C203" s="348"/>
      <c r="D203" s="348"/>
    </row>
    <row r="204" spans="1:4" ht="15" x14ac:dyDescent="0.2">
      <c r="A204" s="348"/>
      <c r="B204" s="348"/>
      <c r="C204" s="348"/>
      <c r="D204" s="348"/>
    </row>
    <row r="205" spans="1:4" ht="15" x14ac:dyDescent="0.2">
      <c r="A205" s="348"/>
      <c r="B205" s="348"/>
      <c r="C205" s="348"/>
      <c r="D205" s="348"/>
    </row>
    <row r="206" spans="1:4" ht="15" x14ac:dyDescent="0.2">
      <c r="A206" s="348"/>
      <c r="B206" s="348"/>
      <c r="C206" s="348"/>
      <c r="D206" s="348"/>
    </row>
    <row r="207" spans="1:4" ht="15" x14ac:dyDescent="0.2">
      <c r="A207" s="348"/>
      <c r="B207" s="348"/>
      <c r="C207" s="348"/>
      <c r="D207" s="348"/>
    </row>
    <row r="208" spans="1:4" ht="15" x14ac:dyDescent="0.2">
      <c r="A208" s="348"/>
      <c r="B208" s="348"/>
      <c r="C208" s="348"/>
      <c r="D208" s="348"/>
    </row>
    <row r="209" spans="1:4" ht="15" x14ac:dyDescent="0.2">
      <c r="A209" s="348"/>
      <c r="B209" s="348"/>
      <c r="C209" s="348"/>
      <c r="D209" s="348"/>
    </row>
    <row r="210" spans="1:4" ht="15" x14ac:dyDescent="0.2">
      <c r="A210" s="348"/>
      <c r="B210" s="348"/>
      <c r="C210" s="348"/>
      <c r="D210" s="348"/>
    </row>
    <row r="211" spans="1:4" ht="15" x14ac:dyDescent="0.2">
      <c r="A211" s="348"/>
      <c r="B211" s="348"/>
      <c r="C211" s="348"/>
      <c r="D211" s="348"/>
    </row>
    <row r="212" spans="1:4" ht="15" x14ac:dyDescent="0.2">
      <c r="A212" s="348"/>
      <c r="B212" s="348"/>
      <c r="C212" s="348"/>
      <c r="D212" s="348"/>
    </row>
    <row r="213" spans="1:4" ht="15" x14ac:dyDescent="0.2">
      <c r="A213" s="348"/>
      <c r="B213" s="348"/>
      <c r="C213" s="348"/>
      <c r="D213" s="348"/>
    </row>
    <row r="214" spans="1:4" ht="15" x14ac:dyDescent="0.2">
      <c r="A214" s="348"/>
      <c r="B214" s="348"/>
      <c r="C214" s="348"/>
      <c r="D214" s="348"/>
    </row>
    <row r="215" spans="1:4" ht="15" x14ac:dyDescent="0.2">
      <c r="A215" s="348"/>
      <c r="B215" s="348"/>
      <c r="C215" s="348"/>
      <c r="D215" s="348"/>
    </row>
    <row r="216" spans="1:4" ht="15" x14ac:dyDescent="0.2">
      <c r="A216" s="348"/>
      <c r="B216" s="348"/>
      <c r="C216" s="348"/>
      <c r="D216" s="348"/>
    </row>
    <row r="217" spans="1:4" ht="15" x14ac:dyDescent="0.2">
      <c r="A217" s="348"/>
      <c r="B217" s="348"/>
      <c r="C217" s="348"/>
      <c r="D217" s="348"/>
    </row>
    <row r="218" spans="1:4" ht="15" x14ac:dyDescent="0.2">
      <c r="A218" s="348"/>
      <c r="B218" s="348"/>
      <c r="C218" s="348"/>
      <c r="D218" s="348"/>
    </row>
    <row r="219" spans="1:4" ht="15" x14ac:dyDescent="0.2">
      <c r="A219" s="348"/>
      <c r="B219" s="348"/>
      <c r="C219" s="348"/>
      <c r="D219" s="348"/>
    </row>
    <row r="220" spans="1:4" ht="15" x14ac:dyDescent="0.2">
      <c r="A220" s="348"/>
      <c r="B220" s="348"/>
      <c r="C220" s="348"/>
      <c r="D220" s="348"/>
    </row>
    <row r="221" spans="1:4" ht="15" x14ac:dyDescent="0.2">
      <c r="A221" s="348"/>
      <c r="B221" s="348"/>
      <c r="C221" s="348"/>
      <c r="D221" s="348"/>
    </row>
    <row r="222" spans="1:4" ht="15" x14ac:dyDescent="0.2">
      <c r="A222" s="348"/>
      <c r="B222" s="348"/>
      <c r="C222" s="348"/>
      <c r="D222" s="348"/>
    </row>
    <row r="223" spans="1:4" ht="15" x14ac:dyDescent="0.2">
      <c r="A223" s="348"/>
      <c r="B223" s="348"/>
      <c r="C223" s="348"/>
      <c r="D223" s="348"/>
    </row>
    <row r="224" spans="1:4" ht="15" x14ac:dyDescent="0.2">
      <c r="A224" s="348"/>
      <c r="B224" s="348"/>
      <c r="C224" s="348"/>
      <c r="D224" s="348"/>
    </row>
    <row r="225" spans="1:4" ht="15" x14ac:dyDescent="0.2">
      <c r="A225" s="348"/>
      <c r="B225" s="348"/>
      <c r="C225" s="348"/>
      <c r="D225" s="348"/>
    </row>
    <row r="226" spans="1:4" ht="15" x14ac:dyDescent="0.2">
      <c r="A226" s="348"/>
      <c r="B226" s="348"/>
      <c r="C226" s="348"/>
      <c r="D226" s="348"/>
    </row>
    <row r="227" spans="1:4" ht="15" x14ac:dyDescent="0.2">
      <c r="A227" s="348"/>
      <c r="B227" s="348"/>
      <c r="C227" s="348"/>
      <c r="D227" s="348"/>
    </row>
    <row r="228" spans="1:4" ht="15" x14ac:dyDescent="0.2">
      <c r="A228" s="348"/>
      <c r="B228" s="348"/>
      <c r="C228" s="348"/>
      <c r="D228" s="348"/>
    </row>
    <row r="229" spans="1:4" ht="15" x14ac:dyDescent="0.2">
      <c r="A229" s="348"/>
      <c r="B229" s="348"/>
      <c r="C229" s="348"/>
      <c r="D229" s="348"/>
    </row>
    <row r="230" spans="1:4" ht="15" x14ac:dyDescent="0.2">
      <c r="A230" s="348"/>
      <c r="B230" s="348"/>
      <c r="C230" s="348"/>
      <c r="D230" s="348"/>
    </row>
    <row r="231" spans="1:4" ht="15" x14ac:dyDescent="0.2">
      <c r="A231" s="348"/>
      <c r="B231" s="348"/>
      <c r="C231" s="348"/>
      <c r="D231" s="348"/>
    </row>
    <row r="232" spans="1:4" ht="15" x14ac:dyDescent="0.2">
      <c r="A232" s="348"/>
      <c r="B232" s="348"/>
      <c r="C232" s="348"/>
      <c r="D232" s="348"/>
    </row>
    <row r="233" spans="1:4" ht="15" x14ac:dyDescent="0.2">
      <c r="A233" s="348"/>
      <c r="B233" s="348"/>
      <c r="C233" s="348"/>
      <c r="D233" s="348"/>
    </row>
    <row r="234" spans="1:4" ht="15" x14ac:dyDescent="0.2">
      <c r="A234" s="348"/>
      <c r="B234" s="348"/>
      <c r="C234" s="348"/>
      <c r="D234" s="348"/>
    </row>
    <row r="235" spans="1:4" ht="15" x14ac:dyDescent="0.2">
      <c r="A235" s="348"/>
      <c r="B235" s="348"/>
      <c r="C235" s="348"/>
      <c r="D235" s="348"/>
    </row>
    <row r="236" spans="1:4" ht="15" x14ac:dyDescent="0.2">
      <c r="A236" s="348"/>
      <c r="B236" s="348"/>
      <c r="C236" s="348"/>
      <c r="D236" s="348"/>
    </row>
    <row r="237" spans="1:4" ht="15" x14ac:dyDescent="0.2">
      <c r="A237" s="348"/>
      <c r="B237" s="348"/>
      <c r="C237" s="348"/>
      <c r="D237" s="348"/>
    </row>
    <row r="238" spans="1:4" ht="15" x14ac:dyDescent="0.2">
      <c r="A238" s="348"/>
      <c r="B238" s="348"/>
      <c r="C238" s="348"/>
      <c r="D238" s="348"/>
    </row>
    <row r="239" spans="1:4" ht="15" x14ac:dyDescent="0.2">
      <c r="A239" s="348"/>
      <c r="B239" s="348"/>
      <c r="C239" s="348"/>
      <c r="D239" s="348"/>
    </row>
    <row r="240" spans="1:4" ht="15" x14ac:dyDescent="0.2">
      <c r="A240" s="348"/>
      <c r="B240" s="348"/>
      <c r="C240" s="348"/>
      <c r="D240" s="348"/>
    </row>
    <row r="241" spans="1:4" ht="15" x14ac:dyDescent="0.2">
      <c r="A241" s="348"/>
      <c r="B241" s="348"/>
      <c r="C241" s="348"/>
      <c r="D241" s="348"/>
    </row>
    <row r="242" spans="1:4" ht="15" x14ac:dyDescent="0.2">
      <c r="A242" s="348"/>
      <c r="B242" s="348"/>
      <c r="C242" s="348"/>
      <c r="D242" s="348"/>
    </row>
    <row r="243" spans="1:4" ht="15" x14ac:dyDescent="0.2">
      <c r="A243" s="348"/>
      <c r="B243" s="348"/>
      <c r="C243" s="348"/>
      <c r="D243" s="348"/>
    </row>
    <row r="244" spans="1:4" ht="15" x14ac:dyDescent="0.2">
      <c r="A244" s="348"/>
      <c r="B244" s="348"/>
      <c r="C244" s="348"/>
      <c r="D244" s="348"/>
    </row>
    <row r="245" spans="1:4" ht="15" x14ac:dyDescent="0.2">
      <c r="A245" s="348"/>
      <c r="B245" s="348"/>
      <c r="C245" s="348"/>
      <c r="D245" s="348"/>
    </row>
    <row r="246" spans="1:4" ht="15" x14ac:dyDescent="0.2">
      <c r="A246" s="348"/>
      <c r="B246" s="348"/>
      <c r="C246" s="348"/>
      <c r="D246" s="348"/>
    </row>
    <row r="247" spans="1:4" ht="15" x14ac:dyDescent="0.2">
      <c r="A247" s="348"/>
      <c r="B247" s="348"/>
      <c r="C247" s="348"/>
      <c r="D247" s="348"/>
    </row>
    <row r="248" spans="1:4" ht="15" x14ac:dyDescent="0.2">
      <c r="A248" s="348"/>
      <c r="B248" s="348"/>
      <c r="C248" s="348"/>
      <c r="D248" s="348"/>
    </row>
    <row r="249" spans="1:4" ht="15" x14ac:dyDescent="0.2">
      <c r="A249" s="348"/>
      <c r="B249" s="348"/>
      <c r="C249" s="348"/>
      <c r="D249" s="348"/>
    </row>
    <row r="250" spans="1:4" ht="15" x14ac:dyDescent="0.2">
      <c r="A250" s="348"/>
      <c r="B250" s="348"/>
      <c r="C250" s="348"/>
      <c r="D250" s="348"/>
    </row>
    <row r="251" spans="1:4" ht="15" x14ac:dyDescent="0.2">
      <c r="A251" s="348"/>
      <c r="B251" s="348"/>
      <c r="C251" s="348"/>
      <c r="D251" s="348"/>
    </row>
    <row r="252" spans="1:4" ht="15" x14ac:dyDescent="0.2">
      <c r="A252" s="348"/>
      <c r="B252" s="348"/>
      <c r="C252" s="348"/>
      <c r="D252" s="348"/>
    </row>
    <row r="253" spans="1:4" ht="15" x14ac:dyDescent="0.2">
      <c r="A253" s="348"/>
      <c r="B253" s="348"/>
      <c r="C253" s="348"/>
      <c r="D253" s="348"/>
    </row>
    <row r="254" spans="1:4" ht="15" x14ac:dyDescent="0.2">
      <c r="A254" s="348"/>
      <c r="B254" s="348"/>
      <c r="C254" s="348"/>
      <c r="D254" s="348"/>
    </row>
    <row r="255" spans="1:4" ht="15" x14ac:dyDescent="0.2">
      <c r="A255" s="348"/>
      <c r="B255" s="348"/>
      <c r="C255" s="348"/>
      <c r="D255" s="348"/>
    </row>
    <row r="256" spans="1:4" ht="15" x14ac:dyDescent="0.2">
      <c r="A256" s="348"/>
      <c r="B256" s="348"/>
      <c r="C256" s="348"/>
      <c r="D256" s="348"/>
    </row>
    <row r="257" spans="1:4" ht="15" x14ac:dyDescent="0.2">
      <c r="A257" s="348"/>
      <c r="B257" s="348"/>
      <c r="C257" s="348"/>
      <c r="D257" s="348"/>
    </row>
    <row r="258" spans="1:4" ht="15" x14ac:dyDescent="0.2">
      <c r="A258" s="348"/>
      <c r="B258" s="348"/>
      <c r="C258" s="348"/>
      <c r="D258" s="348"/>
    </row>
    <row r="259" spans="1:4" ht="15" x14ac:dyDescent="0.2">
      <c r="A259" s="348"/>
      <c r="B259" s="348"/>
      <c r="C259" s="348"/>
      <c r="D259" s="348"/>
    </row>
    <row r="260" spans="1:4" ht="15" x14ac:dyDescent="0.2">
      <c r="A260" s="348"/>
      <c r="B260" s="348"/>
      <c r="C260" s="348"/>
      <c r="D260" s="348"/>
    </row>
    <row r="261" spans="1:4" ht="15" x14ac:dyDescent="0.2">
      <c r="A261" s="348"/>
      <c r="B261" s="348"/>
      <c r="C261" s="348"/>
      <c r="D261" s="348"/>
    </row>
    <row r="262" spans="1:4" ht="15" x14ac:dyDescent="0.2">
      <c r="A262" s="348"/>
      <c r="B262" s="348"/>
      <c r="C262" s="348"/>
      <c r="D262" s="348"/>
    </row>
    <row r="263" spans="1:4" ht="15" x14ac:dyDescent="0.2">
      <c r="A263" s="348"/>
      <c r="B263" s="348"/>
      <c r="C263" s="348"/>
      <c r="D263" s="348"/>
    </row>
    <row r="264" spans="1:4" ht="15" x14ac:dyDescent="0.2">
      <c r="A264" s="348"/>
      <c r="B264" s="348"/>
      <c r="C264" s="348"/>
      <c r="D264" s="348"/>
    </row>
    <row r="265" spans="1:4" ht="15" x14ac:dyDescent="0.2">
      <c r="A265" s="348"/>
      <c r="B265" s="348"/>
      <c r="C265" s="348"/>
      <c r="D265" s="348"/>
    </row>
    <row r="266" spans="1:4" ht="15" x14ac:dyDescent="0.2">
      <c r="A266" s="348"/>
      <c r="B266" s="348"/>
      <c r="C266" s="348"/>
      <c r="D266" s="348"/>
    </row>
    <row r="267" spans="1:4" ht="15" x14ac:dyDescent="0.2">
      <c r="A267" s="348"/>
      <c r="B267" s="348"/>
      <c r="C267" s="348"/>
      <c r="D267" s="348"/>
    </row>
    <row r="268" spans="1:4" ht="15" x14ac:dyDescent="0.2">
      <c r="A268" s="348"/>
      <c r="B268" s="348"/>
      <c r="C268" s="348"/>
      <c r="D268" s="348"/>
    </row>
    <row r="269" spans="1:4" ht="15" x14ac:dyDescent="0.2">
      <c r="A269" s="348"/>
      <c r="B269" s="348"/>
      <c r="C269" s="348"/>
      <c r="D269" s="348"/>
    </row>
    <row r="270" spans="1:4" ht="15" x14ac:dyDescent="0.2">
      <c r="A270" s="348"/>
      <c r="B270" s="348"/>
      <c r="C270" s="348"/>
      <c r="D270" s="348"/>
    </row>
    <row r="271" spans="1:4" ht="15" x14ac:dyDescent="0.2">
      <c r="A271" s="348"/>
      <c r="B271" s="348"/>
      <c r="C271" s="348"/>
      <c r="D271" s="348"/>
    </row>
    <row r="272" spans="1:4" ht="15" x14ac:dyDescent="0.2">
      <c r="A272" s="348"/>
      <c r="B272" s="348"/>
      <c r="C272" s="348"/>
      <c r="D272" s="348"/>
    </row>
    <row r="273" spans="1:4" ht="15" x14ac:dyDescent="0.2">
      <c r="A273" s="348"/>
      <c r="B273" s="348"/>
      <c r="C273" s="348"/>
      <c r="D273" s="348"/>
    </row>
    <row r="274" spans="1:4" ht="15" x14ac:dyDescent="0.2">
      <c r="A274" s="348"/>
      <c r="B274" s="348"/>
      <c r="C274" s="348"/>
      <c r="D274" s="348"/>
    </row>
    <row r="275" spans="1:4" ht="15" x14ac:dyDescent="0.2">
      <c r="A275" s="348"/>
      <c r="B275" s="348"/>
      <c r="C275" s="348"/>
      <c r="D275" s="348"/>
    </row>
    <row r="276" spans="1:4" ht="15" x14ac:dyDescent="0.2">
      <c r="A276" s="348"/>
      <c r="B276" s="348"/>
      <c r="C276" s="348"/>
      <c r="D276" s="348"/>
    </row>
    <row r="277" spans="1:4" ht="15" x14ac:dyDescent="0.2">
      <c r="A277" s="348"/>
      <c r="B277" s="348"/>
      <c r="C277" s="348"/>
      <c r="D277" s="348"/>
    </row>
    <row r="278" spans="1:4" ht="15" x14ac:dyDescent="0.2">
      <c r="A278" s="348"/>
      <c r="B278" s="348"/>
      <c r="C278" s="348"/>
      <c r="D278" s="348"/>
    </row>
    <row r="279" spans="1:4" ht="15" x14ac:dyDescent="0.2">
      <c r="A279" s="348"/>
      <c r="B279" s="348"/>
      <c r="C279" s="348"/>
      <c r="D279" s="348"/>
    </row>
    <row r="280" spans="1:4" ht="15" x14ac:dyDescent="0.2">
      <c r="A280" s="348"/>
      <c r="B280" s="348"/>
      <c r="C280" s="348"/>
      <c r="D280" s="348"/>
    </row>
    <row r="281" spans="1:4" ht="15" x14ac:dyDescent="0.2">
      <c r="A281" s="348"/>
      <c r="B281" s="348"/>
      <c r="C281" s="348"/>
      <c r="D281" s="348"/>
    </row>
    <row r="282" spans="1:4" ht="15" x14ac:dyDescent="0.2">
      <c r="A282" s="348"/>
      <c r="B282" s="348"/>
      <c r="C282" s="348"/>
      <c r="D282" s="348"/>
    </row>
    <row r="283" spans="1:4" ht="15" x14ac:dyDescent="0.2">
      <c r="A283" s="348"/>
      <c r="B283" s="348"/>
      <c r="C283" s="348"/>
      <c r="D283" s="348"/>
    </row>
    <row r="284" spans="1:4" ht="15" x14ac:dyDescent="0.2">
      <c r="A284" s="348"/>
      <c r="B284" s="348"/>
      <c r="C284" s="348"/>
      <c r="D284" s="348"/>
    </row>
    <row r="285" spans="1:4" ht="15" x14ac:dyDescent="0.2">
      <c r="A285" s="348"/>
      <c r="B285" s="348"/>
      <c r="C285" s="348"/>
      <c r="D285" s="348"/>
    </row>
    <row r="286" spans="1:4" ht="15" x14ac:dyDescent="0.2">
      <c r="A286" s="348"/>
      <c r="B286" s="348"/>
      <c r="C286" s="348"/>
      <c r="D286" s="348"/>
    </row>
    <row r="287" spans="1:4" ht="15" x14ac:dyDescent="0.2">
      <c r="A287" s="348"/>
      <c r="B287" s="348"/>
      <c r="C287" s="348"/>
      <c r="D287" s="348"/>
    </row>
    <row r="288" spans="1:4" ht="15" x14ac:dyDescent="0.2">
      <c r="A288" s="348"/>
      <c r="B288" s="348"/>
      <c r="C288" s="348"/>
      <c r="D288" s="348"/>
    </row>
    <row r="289" spans="1:4" ht="15" x14ac:dyDescent="0.2">
      <c r="A289" s="348"/>
      <c r="B289" s="348"/>
      <c r="C289" s="348"/>
      <c r="D289" s="348"/>
    </row>
    <row r="290" spans="1:4" ht="15" x14ac:dyDescent="0.2">
      <c r="A290" s="348"/>
      <c r="B290" s="348"/>
      <c r="C290" s="348"/>
      <c r="D290" s="348"/>
    </row>
    <row r="291" spans="1:4" ht="15" x14ac:dyDescent="0.2">
      <c r="A291" s="348"/>
      <c r="B291" s="348"/>
      <c r="C291" s="348"/>
      <c r="D291" s="348"/>
    </row>
    <row r="292" spans="1:4" ht="15" x14ac:dyDescent="0.2">
      <c r="A292" s="348"/>
      <c r="B292" s="348"/>
      <c r="C292" s="348"/>
      <c r="D292" s="348"/>
    </row>
    <row r="293" spans="1:4" ht="15" x14ac:dyDescent="0.2">
      <c r="A293" s="348"/>
      <c r="B293" s="348"/>
      <c r="C293" s="348"/>
      <c r="D293" s="348"/>
    </row>
    <row r="294" spans="1:4" ht="15" x14ac:dyDescent="0.2">
      <c r="A294" s="348"/>
      <c r="B294" s="348"/>
      <c r="C294" s="348"/>
      <c r="D294" s="348"/>
    </row>
    <row r="295" spans="1:4" ht="15" x14ac:dyDescent="0.2">
      <c r="A295" s="348"/>
      <c r="B295" s="348"/>
      <c r="C295" s="348"/>
      <c r="D295" s="348"/>
    </row>
    <row r="296" spans="1:4" ht="15" x14ac:dyDescent="0.2">
      <c r="A296" s="348"/>
      <c r="B296" s="348"/>
      <c r="C296" s="348"/>
      <c r="D296" s="348"/>
    </row>
    <row r="297" spans="1:4" ht="15" x14ac:dyDescent="0.2">
      <c r="A297" s="348"/>
      <c r="B297" s="348"/>
      <c r="C297" s="348"/>
      <c r="D297" s="348"/>
    </row>
    <row r="298" spans="1:4" ht="15" x14ac:dyDescent="0.2">
      <c r="A298" s="348"/>
      <c r="B298" s="348"/>
      <c r="C298" s="348"/>
      <c r="D298" s="348"/>
    </row>
    <row r="299" spans="1:4" ht="15" x14ac:dyDescent="0.2">
      <c r="A299" s="348"/>
      <c r="B299" s="348"/>
      <c r="C299" s="348"/>
      <c r="D299" s="348"/>
    </row>
    <row r="300" spans="1:4" ht="15" x14ac:dyDescent="0.2">
      <c r="A300" s="348"/>
      <c r="B300" s="348"/>
      <c r="C300" s="348"/>
      <c r="D300" s="348"/>
    </row>
    <row r="301" spans="1:4" ht="15" x14ac:dyDescent="0.2">
      <c r="A301" s="348"/>
      <c r="B301" s="348"/>
      <c r="C301" s="348"/>
      <c r="D301" s="348"/>
    </row>
    <row r="302" spans="1:4" ht="15" x14ac:dyDescent="0.2">
      <c r="A302" s="348"/>
      <c r="B302" s="348"/>
      <c r="C302" s="348"/>
      <c r="D302" s="348"/>
    </row>
    <row r="303" spans="1:4" ht="15" x14ac:dyDescent="0.2">
      <c r="A303" s="348"/>
      <c r="B303" s="348"/>
      <c r="C303" s="348"/>
      <c r="D303" s="348"/>
    </row>
    <row r="304" spans="1:4" ht="15" x14ac:dyDescent="0.2">
      <c r="A304" s="348"/>
      <c r="B304" s="348"/>
      <c r="C304" s="348"/>
      <c r="D304" s="348"/>
    </row>
    <row r="305" spans="1:4" ht="15" x14ac:dyDescent="0.2">
      <c r="A305" s="348"/>
      <c r="B305" s="348"/>
      <c r="C305" s="348"/>
      <c r="D305" s="348"/>
    </row>
    <row r="306" spans="1:4" ht="15" x14ac:dyDescent="0.2">
      <c r="A306" s="348"/>
      <c r="B306" s="348"/>
      <c r="C306" s="348"/>
      <c r="D306" s="348"/>
    </row>
    <row r="307" spans="1:4" ht="15" x14ac:dyDescent="0.2">
      <c r="A307" s="348"/>
      <c r="B307" s="348"/>
      <c r="C307" s="348"/>
      <c r="D307" s="348"/>
    </row>
    <row r="308" spans="1:4" ht="15" x14ac:dyDescent="0.2">
      <c r="A308" s="348"/>
      <c r="B308" s="348"/>
      <c r="C308" s="348"/>
      <c r="D308" s="348"/>
    </row>
    <row r="309" spans="1:4" ht="15" x14ac:dyDescent="0.2">
      <c r="A309" s="348"/>
      <c r="B309" s="348"/>
      <c r="C309" s="348"/>
      <c r="D309" s="348"/>
    </row>
    <row r="310" spans="1:4" ht="15" x14ac:dyDescent="0.2">
      <c r="A310" s="348"/>
      <c r="B310" s="348"/>
      <c r="C310" s="348"/>
      <c r="D310" s="348"/>
    </row>
    <row r="311" spans="1:4" ht="15" x14ac:dyDescent="0.2">
      <c r="A311" s="348"/>
      <c r="B311" s="348"/>
      <c r="C311" s="348"/>
      <c r="D311" s="348"/>
    </row>
    <row r="312" spans="1:4" ht="15" x14ac:dyDescent="0.2">
      <c r="A312" s="348"/>
      <c r="B312" s="348"/>
      <c r="C312" s="348"/>
      <c r="D312" s="348"/>
    </row>
    <row r="313" spans="1:4" ht="15" x14ac:dyDescent="0.2">
      <c r="A313" s="348"/>
      <c r="B313" s="348"/>
      <c r="C313" s="348"/>
      <c r="D313" s="348"/>
    </row>
    <row r="314" spans="1:4" ht="15" x14ac:dyDescent="0.2">
      <c r="A314" s="348"/>
      <c r="B314" s="348"/>
      <c r="C314" s="348"/>
      <c r="D314" s="348"/>
    </row>
    <row r="315" spans="1:4" ht="15" x14ac:dyDescent="0.2">
      <c r="A315" s="348"/>
      <c r="B315" s="348"/>
      <c r="C315" s="348"/>
      <c r="D315" s="348"/>
    </row>
    <row r="316" spans="1:4" ht="15" x14ac:dyDescent="0.2">
      <c r="A316" s="348"/>
      <c r="B316" s="348"/>
      <c r="C316" s="348"/>
      <c r="D316" s="348"/>
    </row>
    <row r="317" spans="1:4" ht="15" x14ac:dyDescent="0.2">
      <c r="A317" s="348"/>
      <c r="B317" s="348"/>
      <c r="C317" s="348"/>
      <c r="D317" s="348"/>
    </row>
    <row r="318" spans="1:4" ht="15" x14ac:dyDescent="0.2">
      <c r="A318" s="348"/>
      <c r="B318" s="348"/>
      <c r="C318" s="348"/>
      <c r="D318" s="348"/>
    </row>
    <row r="319" spans="1:4" ht="15" x14ac:dyDescent="0.2">
      <c r="A319" s="348"/>
      <c r="B319" s="348"/>
      <c r="C319" s="348"/>
      <c r="D319" s="348"/>
    </row>
    <row r="320" spans="1:4" ht="15" x14ac:dyDescent="0.2">
      <c r="A320" s="348"/>
      <c r="B320" s="348"/>
      <c r="C320" s="348"/>
      <c r="D320" s="348"/>
    </row>
    <row r="321" spans="1:4" ht="15" x14ac:dyDescent="0.2">
      <c r="A321" s="348"/>
      <c r="B321" s="348"/>
      <c r="C321" s="348"/>
      <c r="D321" s="348"/>
    </row>
    <row r="322" spans="1:4" ht="15" x14ac:dyDescent="0.2">
      <c r="A322" s="348"/>
      <c r="B322" s="348"/>
      <c r="C322" s="348"/>
      <c r="D322" s="348"/>
    </row>
    <row r="323" spans="1:4" ht="15" x14ac:dyDescent="0.2">
      <c r="A323" s="348"/>
      <c r="B323" s="348"/>
      <c r="C323" s="348"/>
      <c r="D323" s="348"/>
    </row>
    <row r="324" spans="1:4" ht="15" x14ac:dyDescent="0.2">
      <c r="A324" s="348"/>
      <c r="B324" s="348"/>
      <c r="C324" s="348"/>
      <c r="D324" s="348"/>
    </row>
    <row r="325" spans="1:4" ht="15" x14ac:dyDescent="0.2">
      <c r="A325" s="348"/>
      <c r="B325" s="348"/>
      <c r="C325" s="348"/>
      <c r="D325" s="348"/>
    </row>
    <row r="326" spans="1:4" ht="15" x14ac:dyDescent="0.2">
      <c r="A326" s="348"/>
      <c r="B326" s="348"/>
      <c r="C326" s="348"/>
      <c r="D326" s="348"/>
    </row>
    <row r="327" spans="1:4" ht="15" x14ac:dyDescent="0.2">
      <c r="A327" s="348"/>
      <c r="B327" s="348"/>
      <c r="C327" s="348"/>
      <c r="D327" s="348"/>
    </row>
    <row r="328" spans="1:4" ht="15" x14ac:dyDescent="0.2">
      <c r="A328" s="348"/>
      <c r="B328" s="348"/>
      <c r="C328" s="348"/>
      <c r="D328" s="348"/>
    </row>
    <row r="329" spans="1:4" ht="15" x14ac:dyDescent="0.2">
      <c r="A329" s="348"/>
      <c r="B329" s="348"/>
      <c r="C329" s="348"/>
      <c r="D329" s="348"/>
    </row>
    <row r="330" spans="1:4" ht="15" x14ac:dyDescent="0.2">
      <c r="A330" s="348"/>
      <c r="B330" s="348"/>
      <c r="C330" s="348"/>
      <c r="D330" s="348"/>
    </row>
    <row r="331" spans="1:4" ht="15" x14ac:dyDescent="0.2">
      <c r="A331" s="348"/>
      <c r="B331" s="348"/>
      <c r="C331" s="348"/>
      <c r="D331" s="348"/>
    </row>
    <row r="332" spans="1:4" ht="15" x14ac:dyDescent="0.2">
      <c r="A332" s="348"/>
      <c r="B332" s="348"/>
      <c r="C332" s="348"/>
      <c r="D332" s="348"/>
    </row>
    <row r="333" spans="1:4" ht="15" x14ac:dyDescent="0.2">
      <c r="A333" s="348"/>
      <c r="B333" s="348"/>
      <c r="C333" s="348"/>
      <c r="D333" s="348"/>
    </row>
    <row r="334" spans="1:4" ht="15" x14ac:dyDescent="0.2">
      <c r="A334" s="348"/>
      <c r="B334" s="348"/>
      <c r="C334" s="348"/>
      <c r="D334" s="348"/>
    </row>
    <row r="335" spans="1:4" ht="15" x14ac:dyDescent="0.2">
      <c r="A335" s="348"/>
      <c r="B335" s="348"/>
      <c r="C335" s="348"/>
      <c r="D335" s="348"/>
    </row>
    <row r="336" spans="1:4" ht="15" x14ac:dyDescent="0.2">
      <c r="A336" s="348"/>
      <c r="B336" s="348"/>
      <c r="C336" s="348"/>
      <c r="D336" s="348"/>
    </row>
    <row r="337" spans="1:4" ht="15" x14ac:dyDescent="0.2">
      <c r="A337" s="348"/>
      <c r="B337" s="348"/>
      <c r="C337" s="348"/>
      <c r="D337" s="348"/>
    </row>
    <row r="338" spans="1:4" ht="15" x14ac:dyDescent="0.2">
      <c r="A338" s="348"/>
      <c r="B338" s="348"/>
      <c r="C338" s="348"/>
      <c r="D338" s="348"/>
    </row>
    <row r="339" spans="1:4" ht="15" x14ac:dyDescent="0.2">
      <c r="A339" s="348"/>
      <c r="B339" s="348"/>
      <c r="C339" s="348"/>
      <c r="D339" s="348"/>
    </row>
    <row r="340" spans="1:4" ht="15" x14ac:dyDescent="0.2">
      <c r="A340" s="348"/>
      <c r="B340" s="348"/>
      <c r="C340" s="348"/>
      <c r="D340" s="348"/>
    </row>
    <row r="341" spans="1:4" ht="15" x14ac:dyDescent="0.2">
      <c r="A341" s="348"/>
      <c r="B341" s="348"/>
      <c r="C341" s="348"/>
      <c r="D341" s="348"/>
    </row>
    <row r="342" spans="1:4" ht="15" x14ac:dyDescent="0.2">
      <c r="A342" s="348"/>
      <c r="B342" s="348"/>
      <c r="C342" s="348"/>
      <c r="D342" s="348"/>
    </row>
    <row r="343" spans="1:4" ht="15" x14ac:dyDescent="0.2">
      <c r="A343" s="348"/>
      <c r="B343" s="348"/>
      <c r="C343" s="348"/>
      <c r="D343" s="348"/>
    </row>
    <row r="344" spans="1:4" ht="15" x14ac:dyDescent="0.2">
      <c r="A344" s="348"/>
      <c r="B344" s="348"/>
      <c r="C344" s="348"/>
      <c r="D344" s="348"/>
    </row>
    <row r="345" spans="1:4" ht="15" x14ac:dyDescent="0.2">
      <c r="A345" s="348"/>
      <c r="B345" s="348"/>
      <c r="C345" s="348"/>
      <c r="D345" s="348"/>
    </row>
    <row r="346" spans="1:4" ht="15" x14ac:dyDescent="0.2">
      <c r="A346" s="348"/>
      <c r="B346" s="348"/>
      <c r="C346" s="348"/>
      <c r="D346" s="348"/>
    </row>
    <row r="347" spans="1:4" ht="15" x14ac:dyDescent="0.2">
      <c r="A347" s="348"/>
      <c r="B347" s="348"/>
      <c r="C347" s="348"/>
      <c r="D347" s="348"/>
    </row>
    <row r="348" spans="1:4" ht="15" x14ac:dyDescent="0.2">
      <c r="A348" s="348"/>
      <c r="B348" s="348"/>
      <c r="C348" s="348"/>
      <c r="D348" s="348"/>
    </row>
    <row r="349" spans="1:4" ht="15" x14ac:dyDescent="0.2">
      <c r="A349" s="348"/>
      <c r="B349" s="348"/>
      <c r="C349" s="348"/>
      <c r="D349" s="348"/>
    </row>
    <row r="350" spans="1:4" ht="15" x14ac:dyDescent="0.2">
      <c r="A350" s="348"/>
      <c r="B350" s="348"/>
      <c r="C350" s="348"/>
      <c r="D350" s="348"/>
    </row>
    <row r="351" spans="1:4" ht="15" x14ac:dyDescent="0.2">
      <c r="A351" s="348"/>
      <c r="B351" s="348"/>
      <c r="C351" s="348"/>
      <c r="D351" s="348"/>
    </row>
    <row r="352" spans="1:4" ht="15" x14ac:dyDescent="0.2">
      <c r="A352" s="348"/>
      <c r="B352" s="348"/>
      <c r="C352" s="348"/>
      <c r="D352" s="348"/>
    </row>
    <row r="353" spans="1:4" ht="15" x14ac:dyDescent="0.2">
      <c r="A353" s="348"/>
      <c r="B353" s="348"/>
      <c r="C353" s="348"/>
      <c r="D353" s="348"/>
    </row>
    <row r="354" spans="1:4" ht="15" x14ac:dyDescent="0.2">
      <c r="A354" s="348"/>
      <c r="B354" s="348"/>
      <c r="C354" s="348"/>
      <c r="D354" s="348"/>
    </row>
    <row r="355" spans="1:4" ht="15" x14ac:dyDescent="0.2">
      <c r="A355" s="348"/>
      <c r="B355" s="348"/>
      <c r="C355" s="348"/>
      <c r="D355" s="348"/>
    </row>
    <row r="356" spans="1:4" ht="15" x14ac:dyDescent="0.2">
      <c r="A356" s="348"/>
      <c r="B356" s="348"/>
      <c r="C356" s="348"/>
      <c r="D356" s="348"/>
    </row>
    <row r="357" spans="1:4" ht="15" x14ac:dyDescent="0.2">
      <c r="A357" s="348"/>
      <c r="B357" s="348"/>
      <c r="C357" s="348"/>
      <c r="D357" s="348"/>
    </row>
    <row r="358" spans="1:4" ht="15" x14ac:dyDescent="0.2">
      <c r="A358" s="348"/>
      <c r="B358" s="348"/>
      <c r="C358" s="348"/>
      <c r="D358" s="348"/>
    </row>
    <row r="359" spans="1:4" ht="15" x14ac:dyDescent="0.2">
      <c r="A359" s="348"/>
      <c r="B359" s="348"/>
      <c r="C359" s="348"/>
      <c r="D359" s="348"/>
    </row>
    <row r="360" spans="1:4" ht="15" x14ac:dyDescent="0.2">
      <c r="A360" s="348"/>
      <c r="B360" s="348"/>
      <c r="C360" s="348"/>
      <c r="D360" s="348"/>
    </row>
    <row r="361" spans="1:4" ht="15" x14ac:dyDescent="0.2">
      <c r="A361" s="348"/>
      <c r="B361" s="348"/>
      <c r="C361" s="348"/>
      <c r="D361" s="348"/>
    </row>
    <row r="362" spans="1:4" ht="15" x14ac:dyDescent="0.2">
      <c r="A362" s="348"/>
      <c r="B362" s="348"/>
      <c r="C362" s="348"/>
      <c r="D362" s="348"/>
    </row>
    <row r="363" spans="1:4" ht="15" x14ac:dyDescent="0.2">
      <c r="A363" s="348"/>
      <c r="B363" s="348"/>
      <c r="C363" s="348"/>
      <c r="D363" s="348"/>
    </row>
    <row r="364" spans="1:4" ht="15" x14ac:dyDescent="0.2">
      <c r="A364" s="348"/>
      <c r="B364" s="348"/>
      <c r="C364" s="348"/>
      <c r="D364" s="348"/>
    </row>
    <row r="365" spans="1:4" ht="15" x14ac:dyDescent="0.2">
      <c r="A365" s="348"/>
      <c r="B365" s="348"/>
      <c r="C365" s="348"/>
      <c r="D365" s="348"/>
    </row>
    <row r="366" spans="1:4" ht="15" x14ac:dyDescent="0.2">
      <c r="A366" s="348"/>
      <c r="B366" s="348"/>
      <c r="C366" s="348"/>
      <c r="D366" s="348"/>
    </row>
    <row r="367" spans="1:4" ht="15" x14ac:dyDescent="0.2">
      <c r="A367" s="348"/>
      <c r="B367" s="348"/>
      <c r="C367" s="348"/>
      <c r="D367" s="348"/>
    </row>
    <row r="368" spans="1:4" ht="15" x14ac:dyDescent="0.2">
      <c r="A368" s="348"/>
      <c r="B368" s="348"/>
      <c r="C368" s="348"/>
      <c r="D368" s="348"/>
    </row>
    <row r="369" spans="1:4" ht="15" x14ac:dyDescent="0.2">
      <c r="A369" s="348"/>
      <c r="B369" s="348"/>
      <c r="C369" s="348"/>
      <c r="D369" s="348"/>
    </row>
    <row r="370" spans="1:4" ht="15" x14ac:dyDescent="0.2">
      <c r="A370" s="348"/>
      <c r="B370" s="348"/>
      <c r="C370" s="348"/>
      <c r="D370" s="348"/>
    </row>
    <row r="371" spans="1:4" ht="15" x14ac:dyDescent="0.2">
      <c r="A371" s="348"/>
      <c r="B371" s="348"/>
      <c r="C371" s="348"/>
      <c r="D371" s="348"/>
    </row>
    <row r="372" spans="1:4" ht="15" x14ac:dyDescent="0.2">
      <c r="A372" s="348"/>
      <c r="B372" s="348"/>
      <c r="C372" s="348"/>
      <c r="D372" s="348"/>
    </row>
    <row r="373" spans="1:4" ht="15" x14ac:dyDescent="0.2">
      <c r="A373" s="348"/>
      <c r="B373" s="348"/>
      <c r="C373" s="348"/>
      <c r="D373" s="348"/>
    </row>
    <row r="374" spans="1:4" ht="15" x14ac:dyDescent="0.2">
      <c r="A374" s="348"/>
      <c r="B374" s="348"/>
      <c r="C374" s="348"/>
      <c r="D374" s="348"/>
    </row>
    <row r="375" spans="1:4" ht="15" x14ac:dyDescent="0.2">
      <c r="A375" s="348"/>
      <c r="B375" s="348"/>
      <c r="C375" s="348"/>
      <c r="D375" s="348"/>
    </row>
    <row r="376" spans="1:4" ht="15" x14ac:dyDescent="0.2">
      <c r="A376" s="348"/>
      <c r="B376" s="348"/>
      <c r="C376" s="348"/>
      <c r="D376" s="348"/>
    </row>
    <row r="377" spans="1:4" ht="15" x14ac:dyDescent="0.2">
      <c r="A377" s="348"/>
      <c r="B377" s="348"/>
      <c r="C377" s="348"/>
      <c r="D377" s="348"/>
    </row>
    <row r="378" spans="1:4" ht="15" x14ac:dyDescent="0.2">
      <c r="A378" s="348"/>
      <c r="B378" s="348"/>
      <c r="C378" s="348"/>
      <c r="D378" s="348"/>
    </row>
    <row r="379" spans="1:4" ht="15" x14ac:dyDescent="0.2">
      <c r="A379" s="348"/>
      <c r="B379" s="348"/>
      <c r="C379" s="348"/>
      <c r="D379" s="348"/>
    </row>
    <row r="380" spans="1:4" ht="15" x14ac:dyDescent="0.2">
      <c r="A380" s="348"/>
      <c r="B380" s="348"/>
      <c r="C380" s="348"/>
      <c r="D380" s="348"/>
    </row>
    <row r="381" spans="1:4" ht="15" x14ac:dyDescent="0.2">
      <c r="A381" s="348"/>
      <c r="B381" s="348"/>
      <c r="C381" s="348"/>
      <c r="D381" s="348"/>
    </row>
    <row r="382" spans="1:4" ht="15" x14ac:dyDescent="0.2">
      <c r="A382" s="348"/>
      <c r="B382" s="348"/>
      <c r="C382" s="348"/>
      <c r="D382" s="348"/>
    </row>
    <row r="383" spans="1:4" ht="15" x14ac:dyDescent="0.2">
      <c r="A383" s="348"/>
      <c r="B383" s="348"/>
      <c r="C383" s="348"/>
      <c r="D383" s="348"/>
    </row>
    <row r="384" spans="1:4" ht="15" x14ac:dyDescent="0.2">
      <c r="A384" s="348"/>
      <c r="B384" s="348"/>
      <c r="C384" s="348"/>
      <c r="D384" s="348"/>
    </row>
    <row r="385" spans="1:4" ht="15" x14ac:dyDescent="0.2">
      <c r="A385" s="348"/>
      <c r="B385" s="348"/>
      <c r="C385" s="348"/>
      <c r="D385" s="348"/>
    </row>
    <row r="386" spans="1:4" ht="15" x14ac:dyDescent="0.2">
      <c r="A386" s="348"/>
      <c r="B386" s="348"/>
      <c r="C386" s="348"/>
      <c r="D386" s="348"/>
    </row>
    <row r="387" spans="1:4" ht="15" x14ac:dyDescent="0.2">
      <c r="A387" s="348"/>
      <c r="B387" s="348"/>
      <c r="C387" s="348"/>
      <c r="D387" s="348"/>
    </row>
    <row r="388" spans="1:4" ht="15" x14ac:dyDescent="0.2">
      <c r="A388" s="348"/>
      <c r="B388" s="348"/>
      <c r="C388" s="348"/>
      <c r="D388" s="348"/>
    </row>
    <row r="389" spans="1:4" ht="15" x14ac:dyDescent="0.2">
      <c r="A389" s="348"/>
      <c r="B389" s="348"/>
      <c r="C389" s="348"/>
      <c r="D389" s="348"/>
    </row>
    <row r="390" spans="1:4" ht="15" x14ac:dyDescent="0.2">
      <c r="A390" s="348"/>
      <c r="B390" s="348"/>
      <c r="C390" s="348"/>
      <c r="D390" s="348"/>
    </row>
    <row r="391" spans="1:4" ht="15" x14ac:dyDescent="0.2">
      <c r="A391" s="348"/>
      <c r="B391" s="348"/>
      <c r="C391" s="348"/>
      <c r="D391" s="348"/>
    </row>
    <row r="392" spans="1:4" ht="15" x14ac:dyDescent="0.2">
      <c r="A392" s="348"/>
      <c r="B392" s="348"/>
      <c r="C392" s="348"/>
      <c r="D392" s="348"/>
    </row>
    <row r="393" spans="1:4" ht="15" x14ac:dyDescent="0.2">
      <c r="A393" s="348"/>
      <c r="B393" s="348"/>
      <c r="C393" s="348"/>
      <c r="D393" s="348"/>
    </row>
    <row r="394" spans="1:4" ht="15" x14ac:dyDescent="0.2">
      <c r="A394" s="348"/>
      <c r="B394" s="348"/>
      <c r="C394" s="348"/>
      <c r="D394" s="348"/>
    </row>
    <row r="395" spans="1:4" ht="15" x14ac:dyDescent="0.2">
      <c r="A395" s="348"/>
      <c r="B395" s="348"/>
      <c r="C395" s="348"/>
      <c r="D395" s="348"/>
    </row>
    <row r="396" spans="1:4" ht="15" x14ac:dyDescent="0.2">
      <c r="A396" s="348"/>
      <c r="B396" s="348"/>
      <c r="C396" s="348"/>
      <c r="D396" s="348"/>
    </row>
    <row r="397" spans="1:4" ht="15" x14ac:dyDescent="0.2">
      <c r="A397" s="348"/>
      <c r="B397" s="348"/>
      <c r="C397" s="348"/>
      <c r="D397" s="348"/>
    </row>
    <row r="398" spans="1:4" ht="15" x14ac:dyDescent="0.2">
      <c r="A398" s="348"/>
      <c r="B398" s="348"/>
      <c r="C398" s="348"/>
      <c r="D398" s="348"/>
    </row>
    <row r="399" spans="1:4" ht="15" x14ac:dyDescent="0.2">
      <c r="A399" s="348"/>
      <c r="B399" s="348"/>
      <c r="C399" s="348"/>
      <c r="D399" s="348"/>
    </row>
    <row r="400" spans="1:4" ht="15" x14ac:dyDescent="0.2">
      <c r="A400" s="348"/>
      <c r="B400" s="348"/>
      <c r="C400" s="348"/>
      <c r="D400" s="348"/>
    </row>
    <row r="401" spans="1:4" ht="15" x14ac:dyDescent="0.2">
      <c r="A401" s="348"/>
      <c r="B401" s="348"/>
      <c r="C401" s="348"/>
      <c r="D401" s="348"/>
    </row>
    <row r="402" spans="1:4" ht="15" x14ac:dyDescent="0.2">
      <c r="A402" s="348"/>
      <c r="B402" s="348"/>
      <c r="C402" s="348"/>
      <c r="D402" s="348"/>
    </row>
    <row r="403" spans="1:4" ht="15" x14ac:dyDescent="0.2">
      <c r="A403" s="348"/>
      <c r="B403" s="348"/>
      <c r="C403" s="348"/>
      <c r="D403" s="348"/>
    </row>
    <row r="404" spans="1:4" ht="15" x14ac:dyDescent="0.2">
      <c r="A404" s="348"/>
      <c r="B404" s="348"/>
      <c r="C404" s="348"/>
      <c r="D404" s="348"/>
    </row>
    <row r="405" spans="1:4" ht="15" x14ac:dyDescent="0.2">
      <c r="A405" s="348"/>
      <c r="B405" s="348"/>
      <c r="C405" s="348"/>
      <c r="D405" s="348"/>
    </row>
    <row r="406" spans="1:4" ht="15" x14ac:dyDescent="0.2">
      <c r="A406" s="348"/>
      <c r="B406" s="348"/>
      <c r="C406" s="348"/>
      <c r="D406" s="348"/>
    </row>
    <row r="407" spans="1:4" ht="15" x14ac:dyDescent="0.2">
      <c r="A407" s="348"/>
      <c r="B407" s="348"/>
      <c r="C407" s="348"/>
      <c r="D407" s="348"/>
    </row>
    <row r="408" spans="1:4" ht="15" x14ac:dyDescent="0.2">
      <c r="A408" s="348"/>
      <c r="B408" s="348"/>
      <c r="C408" s="348"/>
      <c r="D408" s="348"/>
    </row>
    <row r="409" spans="1:4" ht="15" x14ac:dyDescent="0.2">
      <c r="A409" s="348"/>
      <c r="B409" s="348"/>
      <c r="C409" s="348"/>
      <c r="D409" s="348"/>
    </row>
    <row r="410" spans="1:4" ht="15" x14ac:dyDescent="0.2">
      <c r="A410" s="348"/>
      <c r="B410" s="348"/>
      <c r="C410" s="348"/>
      <c r="D410" s="348"/>
    </row>
    <row r="411" spans="1:4" ht="15" x14ac:dyDescent="0.2">
      <c r="A411" s="348"/>
      <c r="B411" s="348"/>
      <c r="C411" s="348"/>
      <c r="D411" s="348"/>
    </row>
    <row r="412" spans="1:4" ht="15" x14ac:dyDescent="0.2">
      <c r="A412" s="348"/>
      <c r="B412" s="348"/>
      <c r="C412" s="348"/>
      <c r="D412" s="348"/>
    </row>
    <row r="413" spans="1:4" ht="15" x14ac:dyDescent="0.2">
      <c r="A413" s="348"/>
      <c r="B413" s="348"/>
      <c r="C413" s="348"/>
      <c r="D413" s="348"/>
    </row>
    <row r="414" spans="1:4" ht="15" x14ac:dyDescent="0.2">
      <c r="A414" s="348"/>
      <c r="B414" s="348"/>
      <c r="C414" s="348"/>
      <c r="D414" s="348"/>
    </row>
    <row r="415" spans="1:4" ht="15" x14ac:dyDescent="0.2">
      <c r="A415" s="348"/>
      <c r="B415" s="348"/>
      <c r="C415" s="348"/>
      <c r="D415" s="348"/>
    </row>
    <row r="416" spans="1:4" ht="15" x14ac:dyDescent="0.2">
      <c r="A416" s="348"/>
      <c r="B416" s="348"/>
      <c r="C416" s="348"/>
      <c r="D416" s="348"/>
    </row>
    <row r="417" spans="1:4" ht="15" x14ac:dyDescent="0.2">
      <c r="A417" s="348"/>
      <c r="B417" s="348"/>
      <c r="C417" s="348"/>
      <c r="D417" s="348"/>
    </row>
    <row r="418" spans="1:4" ht="15" x14ac:dyDescent="0.2">
      <c r="A418" s="348"/>
      <c r="B418" s="348"/>
      <c r="C418" s="348"/>
      <c r="D418" s="348"/>
    </row>
    <row r="419" spans="1:4" ht="15" x14ac:dyDescent="0.2">
      <c r="A419" s="348"/>
      <c r="B419" s="348"/>
      <c r="C419" s="348"/>
      <c r="D419" s="348"/>
    </row>
    <row r="420" spans="1:4" ht="15" x14ac:dyDescent="0.2">
      <c r="A420" s="348"/>
      <c r="B420" s="348"/>
      <c r="C420" s="348"/>
      <c r="D420" s="348"/>
    </row>
    <row r="421" spans="1:4" ht="15" x14ac:dyDescent="0.2">
      <c r="A421" s="348"/>
      <c r="B421" s="348"/>
      <c r="C421" s="348"/>
      <c r="D421" s="348"/>
    </row>
    <row r="422" spans="1:4" ht="15" x14ac:dyDescent="0.2">
      <c r="A422" s="348"/>
      <c r="B422" s="348"/>
      <c r="C422" s="348"/>
      <c r="D422" s="348"/>
    </row>
    <row r="423" spans="1:4" ht="15" x14ac:dyDescent="0.2">
      <c r="A423" s="348"/>
      <c r="B423" s="348"/>
      <c r="C423" s="348"/>
      <c r="D423" s="348"/>
    </row>
    <row r="424" spans="1:4" ht="15" x14ac:dyDescent="0.2">
      <c r="A424" s="348"/>
      <c r="B424" s="348"/>
      <c r="C424" s="348"/>
      <c r="D424" s="348"/>
    </row>
    <row r="425" spans="1:4" ht="15" x14ac:dyDescent="0.2">
      <c r="A425" s="348"/>
      <c r="B425" s="348"/>
      <c r="C425" s="348"/>
      <c r="D425" s="348"/>
    </row>
    <row r="426" spans="1:4" ht="15" x14ac:dyDescent="0.2">
      <c r="A426" s="348"/>
      <c r="B426" s="348"/>
      <c r="C426" s="348"/>
      <c r="D426" s="348"/>
    </row>
    <row r="427" spans="1:4" ht="15" x14ac:dyDescent="0.2">
      <c r="A427" s="348"/>
      <c r="B427" s="348"/>
      <c r="C427" s="348"/>
      <c r="D427" s="348"/>
    </row>
    <row r="428" spans="1:4" ht="15" x14ac:dyDescent="0.2">
      <c r="A428" s="348"/>
      <c r="B428" s="348"/>
      <c r="C428" s="348"/>
      <c r="D428" s="348"/>
    </row>
    <row r="429" spans="1:4" ht="15" x14ac:dyDescent="0.2">
      <c r="A429" s="348"/>
      <c r="B429" s="348"/>
      <c r="C429" s="348"/>
      <c r="D429" s="348"/>
    </row>
    <row r="430" spans="1:4" ht="15" x14ac:dyDescent="0.2">
      <c r="A430" s="348"/>
      <c r="B430" s="348"/>
      <c r="C430" s="348"/>
      <c r="D430" s="348"/>
    </row>
    <row r="431" spans="1:4" ht="15" x14ac:dyDescent="0.2">
      <c r="A431" s="348"/>
      <c r="B431" s="348"/>
      <c r="C431" s="348"/>
      <c r="D431" s="348"/>
    </row>
    <row r="432" spans="1:4" ht="15" x14ac:dyDescent="0.2">
      <c r="A432" s="348"/>
      <c r="B432" s="348"/>
      <c r="C432" s="348"/>
      <c r="D432" s="348"/>
    </row>
    <row r="433" spans="1:4" ht="15" x14ac:dyDescent="0.2">
      <c r="A433" s="348"/>
      <c r="B433" s="348"/>
      <c r="C433" s="348"/>
      <c r="D433" s="348"/>
    </row>
    <row r="434" spans="1:4" ht="15" x14ac:dyDescent="0.2">
      <c r="A434" s="348"/>
      <c r="B434" s="348"/>
      <c r="C434" s="348"/>
      <c r="D434" s="348"/>
    </row>
    <row r="435" spans="1:4" ht="15" x14ac:dyDescent="0.2">
      <c r="A435" s="348"/>
      <c r="B435" s="348"/>
      <c r="C435" s="348"/>
      <c r="D435" s="348"/>
    </row>
    <row r="436" spans="1:4" ht="15" x14ac:dyDescent="0.2">
      <c r="A436" s="348"/>
      <c r="B436" s="348"/>
      <c r="C436" s="348"/>
      <c r="D436" s="348"/>
    </row>
    <row r="437" spans="1:4" ht="15" x14ac:dyDescent="0.2">
      <c r="A437" s="348"/>
      <c r="B437" s="348"/>
      <c r="C437" s="348"/>
      <c r="D437" s="348"/>
    </row>
    <row r="438" spans="1:4" ht="15" x14ac:dyDescent="0.2">
      <c r="A438" s="348"/>
      <c r="B438" s="348"/>
      <c r="C438" s="348"/>
      <c r="D438" s="348"/>
    </row>
    <row r="439" spans="1:4" ht="15" x14ac:dyDescent="0.2">
      <c r="A439" s="348"/>
      <c r="B439" s="348"/>
      <c r="C439" s="348"/>
      <c r="D439" s="348"/>
    </row>
    <row r="440" spans="1:4" ht="15" x14ac:dyDescent="0.2">
      <c r="A440" s="348"/>
      <c r="B440" s="348"/>
      <c r="C440" s="348"/>
      <c r="D440" s="348"/>
    </row>
    <row r="441" spans="1:4" ht="15" x14ac:dyDescent="0.2">
      <c r="A441" s="348"/>
      <c r="B441" s="348"/>
      <c r="C441" s="348"/>
      <c r="D441" s="348"/>
    </row>
    <row r="442" spans="1:4" ht="15" x14ac:dyDescent="0.2">
      <c r="A442" s="348"/>
      <c r="B442" s="348"/>
      <c r="C442" s="348"/>
      <c r="D442" s="348"/>
    </row>
    <row r="443" spans="1:4" ht="15" x14ac:dyDescent="0.2">
      <c r="A443" s="348"/>
      <c r="B443" s="348"/>
      <c r="C443" s="348"/>
      <c r="D443" s="348"/>
    </row>
    <row r="444" spans="1:4" ht="15" x14ac:dyDescent="0.2">
      <c r="A444" s="348"/>
      <c r="B444" s="348"/>
      <c r="C444" s="348"/>
      <c r="D444" s="348"/>
    </row>
    <row r="445" spans="1:4" ht="15" x14ac:dyDescent="0.2">
      <c r="A445" s="348"/>
      <c r="B445" s="348"/>
      <c r="C445" s="348"/>
      <c r="D445" s="348"/>
    </row>
    <row r="446" spans="1:4" ht="15" x14ac:dyDescent="0.2">
      <c r="A446" s="348"/>
      <c r="B446" s="348"/>
      <c r="C446" s="348"/>
      <c r="D446" s="348"/>
    </row>
    <row r="447" spans="1:4" ht="15" x14ac:dyDescent="0.2">
      <c r="A447" s="348"/>
      <c r="B447" s="348"/>
      <c r="C447" s="348"/>
      <c r="D447" s="348"/>
    </row>
    <row r="448" spans="1:4" ht="15" x14ac:dyDescent="0.2">
      <c r="A448" s="348"/>
      <c r="B448" s="348"/>
      <c r="C448" s="348"/>
      <c r="D448" s="348"/>
    </row>
    <row r="449" spans="1:4" ht="15" x14ac:dyDescent="0.2">
      <c r="A449" s="348"/>
      <c r="B449" s="348"/>
      <c r="C449" s="348"/>
      <c r="D449" s="348"/>
    </row>
    <row r="450" spans="1:4" ht="15" x14ac:dyDescent="0.2">
      <c r="A450" s="348"/>
      <c r="B450" s="348"/>
      <c r="C450" s="348"/>
      <c r="D450" s="348"/>
    </row>
    <row r="451" spans="1:4" ht="15" x14ac:dyDescent="0.2">
      <c r="A451" s="348"/>
      <c r="B451" s="348"/>
      <c r="C451" s="348"/>
      <c r="D451" s="348"/>
    </row>
    <row r="452" spans="1:4" ht="15" x14ac:dyDescent="0.2">
      <c r="A452" s="348"/>
      <c r="B452" s="348"/>
      <c r="C452" s="348"/>
      <c r="D452" s="348"/>
    </row>
    <row r="453" spans="1:4" ht="15" x14ac:dyDescent="0.2">
      <c r="A453" s="348"/>
      <c r="B453" s="348"/>
      <c r="C453" s="348"/>
      <c r="D453" s="348"/>
    </row>
    <row r="454" spans="1:4" ht="15" x14ac:dyDescent="0.2">
      <c r="A454" s="348"/>
      <c r="B454" s="348"/>
      <c r="C454" s="348"/>
      <c r="D454" s="348"/>
    </row>
    <row r="455" spans="1:4" ht="15" x14ac:dyDescent="0.2">
      <c r="A455" s="348"/>
      <c r="B455" s="348"/>
      <c r="C455" s="348"/>
      <c r="D455" s="348"/>
    </row>
    <row r="456" spans="1:4" ht="15" x14ac:dyDescent="0.2">
      <c r="A456" s="348"/>
      <c r="B456" s="348"/>
      <c r="C456" s="348"/>
      <c r="D456" s="348"/>
    </row>
    <row r="457" spans="1:4" ht="15" x14ac:dyDescent="0.2">
      <c r="A457" s="348"/>
      <c r="B457" s="348"/>
      <c r="C457" s="348"/>
      <c r="D457" s="348"/>
    </row>
    <row r="458" spans="1:4" ht="15" x14ac:dyDescent="0.2">
      <c r="A458" s="348"/>
      <c r="B458" s="348"/>
      <c r="C458" s="348"/>
      <c r="D458" s="348"/>
    </row>
    <row r="459" spans="1:4" ht="15" x14ac:dyDescent="0.2">
      <c r="A459" s="348"/>
      <c r="B459" s="348"/>
      <c r="C459" s="348"/>
      <c r="D459" s="348"/>
    </row>
    <row r="460" spans="1:4" ht="15" x14ac:dyDescent="0.2">
      <c r="A460" s="348"/>
      <c r="B460" s="348"/>
      <c r="C460" s="348"/>
      <c r="D460" s="348"/>
    </row>
    <row r="461" spans="1:4" ht="15" x14ac:dyDescent="0.2">
      <c r="A461" s="348"/>
      <c r="B461" s="348"/>
      <c r="C461" s="348"/>
      <c r="D461" s="348"/>
    </row>
    <row r="462" spans="1:4" ht="15" x14ac:dyDescent="0.2">
      <c r="A462" s="348"/>
      <c r="B462" s="348"/>
      <c r="C462" s="348"/>
      <c r="D462" s="348"/>
    </row>
    <row r="463" spans="1:4" ht="15" x14ac:dyDescent="0.2">
      <c r="A463" s="348"/>
      <c r="B463" s="348"/>
      <c r="C463" s="348"/>
      <c r="D463" s="348"/>
    </row>
    <row r="464" spans="1:4" ht="15" x14ac:dyDescent="0.2">
      <c r="A464" s="348"/>
      <c r="B464" s="348"/>
      <c r="C464" s="348"/>
      <c r="D464" s="348"/>
    </row>
    <row r="465" spans="1:4" ht="15" x14ac:dyDescent="0.2">
      <c r="A465" s="348"/>
      <c r="B465" s="348"/>
      <c r="C465" s="348"/>
      <c r="D465" s="348"/>
    </row>
    <row r="466" spans="1:4" ht="15" x14ac:dyDescent="0.2">
      <c r="A466" s="348"/>
      <c r="B466" s="348"/>
      <c r="C466" s="348"/>
      <c r="D466" s="348"/>
    </row>
    <row r="467" spans="1:4" ht="15" x14ac:dyDescent="0.2">
      <c r="A467" s="348"/>
      <c r="B467" s="348"/>
      <c r="C467" s="348"/>
      <c r="D467" s="348"/>
    </row>
    <row r="468" spans="1:4" ht="15" x14ac:dyDescent="0.2">
      <c r="A468" s="348"/>
      <c r="B468" s="348"/>
      <c r="C468" s="348"/>
      <c r="D468" s="348"/>
    </row>
    <row r="469" spans="1:4" ht="15" x14ac:dyDescent="0.2">
      <c r="A469" s="348"/>
      <c r="B469" s="348"/>
      <c r="C469" s="348"/>
      <c r="D469" s="348"/>
    </row>
    <row r="470" spans="1:4" ht="15" x14ac:dyDescent="0.2">
      <c r="A470" s="348"/>
      <c r="B470" s="348"/>
      <c r="C470" s="348"/>
      <c r="D470" s="348"/>
    </row>
    <row r="471" spans="1:4" ht="15" x14ac:dyDescent="0.2">
      <c r="A471" s="348"/>
      <c r="B471" s="348"/>
      <c r="C471" s="348"/>
      <c r="D471" s="348"/>
    </row>
    <row r="472" spans="1:4" ht="15" x14ac:dyDescent="0.2">
      <c r="A472" s="348"/>
      <c r="B472" s="348"/>
      <c r="C472" s="348"/>
      <c r="D472" s="348"/>
    </row>
    <row r="473" spans="1:4" ht="15" x14ac:dyDescent="0.2">
      <c r="A473" s="348"/>
      <c r="B473" s="348"/>
      <c r="C473" s="348"/>
      <c r="D473" s="348"/>
    </row>
    <row r="474" spans="1:4" ht="15" x14ac:dyDescent="0.2">
      <c r="A474" s="348"/>
      <c r="B474" s="348"/>
      <c r="C474" s="348"/>
      <c r="D474" s="348"/>
    </row>
    <row r="475" spans="1:4" ht="15" x14ac:dyDescent="0.2">
      <c r="A475" s="348"/>
      <c r="B475" s="348"/>
      <c r="C475" s="348"/>
      <c r="D475" s="348"/>
    </row>
    <row r="476" spans="1:4" ht="15" x14ac:dyDescent="0.2">
      <c r="A476" s="348"/>
      <c r="B476" s="348"/>
      <c r="C476" s="348"/>
      <c r="D476" s="348"/>
    </row>
    <row r="477" spans="1:4" ht="15" x14ac:dyDescent="0.2">
      <c r="A477" s="348"/>
      <c r="B477" s="348"/>
      <c r="C477" s="348"/>
      <c r="D477" s="348"/>
    </row>
    <row r="478" spans="1:4" ht="15" x14ac:dyDescent="0.2">
      <c r="A478" s="348"/>
      <c r="B478" s="348"/>
      <c r="C478" s="348"/>
      <c r="D478" s="348"/>
    </row>
    <row r="479" spans="1:4" ht="15" x14ac:dyDescent="0.2">
      <c r="A479" s="348"/>
      <c r="B479" s="348"/>
      <c r="C479" s="348"/>
      <c r="D479" s="348"/>
    </row>
    <row r="480" spans="1:4" ht="15" x14ac:dyDescent="0.2">
      <c r="A480" s="348"/>
      <c r="B480" s="348"/>
      <c r="C480" s="348"/>
      <c r="D480" s="348"/>
    </row>
    <row r="481" spans="1:4" ht="15" x14ac:dyDescent="0.2">
      <c r="A481" s="348"/>
      <c r="B481" s="348"/>
      <c r="C481" s="348"/>
      <c r="D481" s="348"/>
    </row>
    <row r="482" spans="1:4" ht="15" x14ac:dyDescent="0.2">
      <c r="A482" s="348"/>
      <c r="B482" s="348"/>
      <c r="C482" s="348"/>
      <c r="D482" s="348"/>
    </row>
    <row r="483" spans="1:4" ht="15" x14ac:dyDescent="0.2">
      <c r="A483" s="348"/>
      <c r="B483" s="348"/>
      <c r="C483" s="348"/>
      <c r="D483" s="348"/>
    </row>
    <row r="484" spans="1:4" ht="15" x14ac:dyDescent="0.2">
      <c r="A484" s="348"/>
      <c r="B484" s="348"/>
      <c r="C484" s="348"/>
      <c r="D484" s="348"/>
    </row>
    <row r="485" spans="1:4" ht="15" x14ac:dyDescent="0.2">
      <c r="A485" s="348"/>
      <c r="B485" s="348"/>
      <c r="C485" s="348"/>
      <c r="D485" s="348"/>
    </row>
    <row r="486" spans="1:4" ht="15" x14ac:dyDescent="0.2">
      <c r="A486" s="348"/>
      <c r="B486" s="348"/>
      <c r="C486" s="348"/>
      <c r="D486" s="348"/>
    </row>
    <row r="487" spans="1:4" ht="15" x14ac:dyDescent="0.2">
      <c r="A487" s="348"/>
      <c r="B487" s="348"/>
      <c r="C487" s="348"/>
      <c r="D487" s="348"/>
    </row>
    <row r="488" spans="1:4" ht="15" x14ac:dyDescent="0.2">
      <c r="A488" s="348"/>
      <c r="B488" s="348"/>
      <c r="C488" s="348"/>
      <c r="D488" s="348"/>
    </row>
    <row r="489" spans="1:4" ht="15" x14ac:dyDescent="0.2">
      <c r="A489" s="348"/>
      <c r="B489" s="348"/>
      <c r="C489" s="348"/>
      <c r="D489" s="348"/>
    </row>
    <row r="490" spans="1:4" ht="15" x14ac:dyDescent="0.2">
      <c r="A490" s="348"/>
      <c r="B490" s="348"/>
      <c r="C490" s="348"/>
      <c r="D490" s="348"/>
    </row>
    <row r="491" spans="1:4" ht="15" x14ac:dyDescent="0.2">
      <c r="A491" s="348"/>
      <c r="B491" s="348"/>
      <c r="C491" s="348"/>
      <c r="D491" s="348"/>
    </row>
    <row r="492" spans="1:4" ht="15" x14ac:dyDescent="0.2">
      <c r="A492" s="348"/>
      <c r="B492" s="348"/>
      <c r="C492" s="348"/>
      <c r="D492" s="348"/>
    </row>
    <row r="493" spans="1:4" ht="15" x14ac:dyDescent="0.2">
      <c r="A493" s="348"/>
      <c r="B493" s="348"/>
      <c r="C493" s="348"/>
      <c r="D493" s="348"/>
    </row>
    <row r="494" spans="1:4" ht="15" x14ac:dyDescent="0.2">
      <c r="A494" s="348"/>
      <c r="B494" s="348"/>
      <c r="C494" s="348"/>
      <c r="D494" s="348"/>
    </row>
    <row r="495" spans="1:4" ht="15" x14ac:dyDescent="0.2">
      <c r="A495" s="348"/>
      <c r="B495" s="348"/>
      <c r="C495" s="348"/>
      <c r="D495" s="348"/>
    </row>
    <row r="496" spans="1:4" ht="15" x14ac:dyDescent="0.2">
      <c r="A496" s="348"/>
      <c r="B496" s="348"/>
      <c r="C496" s="348"/>
      <c r="D496" s="348"/>
    </row>
    <row r="497" spans="1:4" ht="15" x14ac:dyDescent="0.2">
      <c r="A497" s="348"/>
      <c r="B497" s="348"/>
      <c r="C497" s="348"/>
      <c r="D497" s="348"/>
    </row>
    <row r="498" spans="1:4" ht="15" x14ac:dyDescent="0.2">
      <c r="A498" s="348"/>
      <c r="B498" s="348"/>
      <c r="C498" s="348"/>
      <c r="D498" s="348"/>
    </row>
    <row r="499" spans="1:4" ht="15" x14ac:dyDescent="0.2">
      <c r="A499" s="348"/>
      <c r="B499" s="348"/>
      <c r="C499" s="348"/>
      <c r="D499" s="348"/>
    </row>
    <row r="500" spans="1:4" ht="15" x14ac:dyDescent="0.2">
      <c r="A500" s="348"/>
      <c r="B500" s="348"/>
      <c r="C500" s="348"/>
      <c r="D500" s="348"/>
    </row>
    <row r="501" spans="1:4" ht="15" x14ac:dyDescent="0.2">
      <c r="A501" s="348"/>
      <c r="B501" s="348"/>
      <c r="C501" s="348"/>
      <c r="D501" s="348"/>
    </row>
    <row r="502" spans="1:4" ht="15" x14ac:dyDescent="0.2">
      <c r="A502" s="348"/>
      <c r="B502" s="348"/>
      <c r="C502" s="348"/>
      <c r="D502" s="348"/>
    </row>
    <row r="503" spans="1:4" ht="15" x14ac:dyDescent="0.2">
      <c r="A503" s="348"/>
      <c r="B503" s="348"/>
      <c r="C503" s="348"/>
      <c r="D503" s="348"/>
    </row>
    <row r="504" spans="1:4" ht="15" x14ac:dyDescent="0.2">
      <c r="A504" s="348"/>
      <c r="B504" s="348"/>
      <c r="C504" s="348"/>
      <c r="D504" s="348"/>
    </row>
    <row r="505" spans="1:4" ht="15" x14ac:dyDescent="0.2">
      <c r="A505" s="348"/>
      <c r="B505" s="348"/>
      <c r="C505" s="348"/>
      <c r="D505" s="348"/>
    </row>
    <row r="506" spans="1:4" ht="15" x14ac:dyDescent="0.2">
      <c r="A506" s="348"/>
      <c r="B506" s="348"/>
      <c r="C506" s="348"/>
      <c r="D506" s="348"/>
    </row>
    <row r="507" spans="1:4" ht="15" x14ac:dyDescent="0.2">
      <c r="A507" s="348"/>
      <c r="B507" s="348"/>
      <c r="C507" s="348"/>
      <c r="D507" s="348"/>
    </row>
    <row r="508" spans="1:4" ht="15" x14ac:dyDescent="0.2">
      <c r="A508" s="348"/>
      <c r="B508" s="348"/>
      <c r="C508" s="348"/>
      <c r="D508" s="348"/>
    </row>
    <row r="509" spans="1:4" ht="15" x14ac:dyDescent="0.2">
      <c r="A509" s="348"/>
      <c r="B509" s="348"/>
      <c r="C509" s="348"/>
      <c r="D509" s="348"/>
    </row>
    <row r="510" spans="1:4" ht="15" x14ac:dyDescent="0.2">
      <c r="A510" s="348"/>
      <c r="B510" s="348"/>
      <c r="C510" s="348"/>
      <c r="D510" s="348"/>
    </row>
    <row r="511" spans="1:4" ht="15" x14ac:dyDescent="0.2">
      <c r="A511" s="348"/>
      <c r="B511" s="348"/>
      <c r="C511" s="348"/>
      <c r="D511" s="348"/>
    </row>
    <row r="512" spans="1:4" ht="15" x14ac:dyDescent="0.2">
      <c r="A512" s="348"/>
      <c r="B512" s="348"/>
      <c r="C512" s="348"/>
      <c r="D512" s="348"/>
    </row>
    <row r="513" spans="1:4" ht="15" x14ac:dyDescent="0.2">
      <c r="A513" s="348"/>
      <c r="B513" s="348"/>
      <c r="C513" s="348"/>
      <c r="D513" s="348"/>
    </row>
    <row r="514" spans="1:4" ht="15" x14ac:dyDescent="0.2">
      <c r="A514" s="348"/>
      <c r="B514" s="348"/>
      <c r="C514" s="348"/>
      <c r="D514" s="348"/>
    </row>
    <row r="515" spans="1:4" ht="15" x14ac:dyDescent="0.2">
      <c r="A515" s="348"/>
      <c r="B515" s="348"/>
      <c r="C515" s="348"/>
      <c r="D515" s="348"/>
    </row>
    <row r="516" spans="1:4" ht="15" x14ac:dyDescent="0.2">
      <c r="A516" s="348"/>
      <c r="B516" s="348"/>
      <c r="C516" s="348"/>
      <c r="D516" s="348"/>
    </row>
    <row r="517" spans="1:4" ht="15" x14ac:dyDescent="0.2">
      <c r="A517" s="348"/>
      <c r="B517" s="348"/>
      <c r="C517" s="348"/>
      <c r="D517" s="348"/>
    </row>
    <row r="518" spans="1:4" ht="15" x14ac:dyDescent="0.2">
      <c r="A518" s="348"/>
      <c r="B518" s="348"/>
      <c r="C518" s="348"/>
      <c r="D518" s="348"/>
    </row>
    <row r="519" spans="1:4" ht="15" x14ac:dyDescent="0.2">
      <c r="A519" s="348"/>
      <c r="B519" s="348"/>
      <c r="C519" s="348"/>
      <c r="D519" s="348"/>
    </row>
    <row r="520" spans="1:4" ht="15" x14ac:dyDescent="0.2">
      <c r="A520" s="348"/>
      <c r="B520" s="348"/>
      <c r="C520" s="348"/>
      <c r="D520" s="348"/>
    </row>
    <row r="521" spans="1:4" ht="15" x14ac:dyDescent="0.2">
      <c r="A521" s="348"/>
      <c r="B521" s="348"/>
      <c r="C521" s="348"/>
      <c r="D521" s="348"/>
    </row>
    <row r="522" spans="1:4" ht="15" x14ac:dyDescent="0.2">
      <c r="A522" s="348"/>
      <c r="B522" s="348"/>
      <c r="C522" s="348"/>
      <c r="D522" s="348"/>
    </row>
    <row r="523" spans="1:4" ht="15" x14ac:dyDescent="0.2">
      <c r="A523" s="348"/>
      <c r="B523" s="348"/>
      <c r="C523" s="348"/>
      <c r="D523" s="348"/>
    </row>
    <row r="524" spans="1:4" ht="15" x14ac:dyDescent="0.2">
      <c r="A524" s="348"/>
      <c r="B524" s="348"/>
      <c r="C524" s="348"/>
      <c r="D524" s="348"/>
    </row>
    <row r="525" spans="1:4" ht="15" x14ac:dyDescent="0.2">
      <c r="A525" s="348"/>
      <c r="B525" s="348"/>
      <c r="C525" s="348"/>
      <c r="D525" s="348"/>
    </row>
    <row r="526" spans="1:4" ht="15" x14ac:dyDescent="0.2">
      <c r="A526" s="348"/>
      <c r="B526" s="348"/>
      <c r="C526" s="348"/>
      <c r="D526" s="348"/>
    </row>
    <row r="527" spans="1:4" ht="15" x14ac:dyDescent="0.2">
      <c r="A527" s="348"/>
      <c r="B527" s="348"/>
      <c r="C527" s="348"/>
      <c r="D527" s="348"/>
    </row>
    <row r="528" spans="1:4" ht="15" x14ac:dyDescent="0.2">
      <c r="A528" s="348"/>
      <c r="B528" s="348"/>
      <c r="C528" s="348"/>
      <c r="D528" s="348"/>
    </row>
    <row r="529" spans="1:4" ht="15" x14ac:dyDescent="0.2">
      <c r="A529" s="348"/>
      <c r="B529" s="348"/>
      <c r="C529" s="348"/>
      <c r="D529" s="348"/>
    </row>
    <row r="530" spans="1:4" ht="15" x14ac:dyDescent="0.2">
      <c r="A530" s="348"/>
      <c r="B530" s="348"/>
      <c r="C530" s="348"/>
      <c r="D530" s="348"/>
    </row>
    <row r="531" spans="1:4" ht="15" x14ac:dyDescent="0.2">
      <c r="A531" s="348"/>
      <c r="B531" s="348"/>
      <c r="C531" s="348"/>
      <c r="D531" s="348"/>
    </row>
    <row r="532" spans="1:4" ht="15" x14ac:dyDescent="0.2">
      <c r="A532" s="348"/>
      <c r="B532" s="348"/>
      <c r="C532" s="348"/>
      <c r="D532" s="348"/>
    </row>
    <row r="533" spans="1:4" ht="15" x14ac:dyDescent="0.2">
      <c r="A533" s="348"/>
      <c r="B533" s="348"/>
      <c r="C533" s="348"/>
      <c r="D533" s="348"/>
    </row>
    <row r="534" spans="1:4" ht="15" x14ac:dyDescent="0.2">
      <c r="A534" s="348"/>
      <c r="B534" s="348"/>
      <c r="C534" s="348"/>
      <c r="D534" s="348"/>
    </row>
    <row r="535" spans="1:4" ht="15" x14ac:dyDescent="0.2">
      <c r="A535" s="348"/>
      <c r="B535" s="348"/>
      <c r="C535" s="348"/>
      <c r="D535" s="348"/>
    </row>
    <row r="536" spans="1:4" ht="15" x14ac:dyDescent="0.2">
      <c r="A536" s="348"/>
      <c r="B536" s="348"/>
      <c r="C536" s="348"/>
      <c r="D536" s="348"/>
    </row>
    <row r="537" spans="1:4" ht="15" x14ac:dyDescent="0.2">
      <c r="A537" s="348"/>
      <c r="B537" s="348"/>
      <c r="C537" s="348"/>
      <c r="D537" s="348"/>
    </row>
    <row r="538" spans="1:4" ht="15" x14ac:dyDescent="0.2">
      <c r="A538" s="348"/>
      <c r="B538" s="348"/>
      <c r="C538" s="348"/>
      <c r="D538" s="348"/>
    </row>
    <row r="539" spans="1:4" ht="15" x14ac:dyDescent="0.2">
      <c r="A539" s="348"/>
      <c r="B539" s="348"/>
      <c r="C539" s="348"/>
      <c r="D539" s="348"/>
    </row>
    <row r="540" spans="1:4" ht="15" x14ac:dyDescent="0.2">
      <c r="A540" s="348"/>
      <c r="B540" s="348"/>
      <c r="C540" s="348"/>
      <c r="D540" s="348"/>
    </row>
    <row r="541" spans="1:4" ht="15" x14ac:dyDescent="0.2">
      <c r="A541" s="348"/>
      <c r="B541" s="348"/>
      <c r="C541" s="348"/>
      <c r="D541" s="348"/>
    </row>
    <row r="542" spans="1:4" ht="15" x14ac:dyDescent="0.2">
      <c r="A542" s="348"/>
      <c r="B542" s="348"/>
      <c r="C542" s="348"/>
      <c r="D542" s="348"/>
    </row>
    <row r="543" spans="1:4" ht="15" x14ac:dyDescent="0.2">
      <c r="A543" s="348"/>
      <c r="B543" s="348"/>
      <c r="C543" s="348"/>
      <c r="D543" s="348"/>
    </row>
    <row r="544" spans="1:4" ht="15" x14ac:dyDescent="0.2">
      <c r="A544" s="348"/>
      <c r="B544" s="348"/>
      <c r="C544" s="348"/>
      <c r="D544" s="348"/>
    </row>
    <row r="545" spans="1:4" ht="15" x14ac:dyDescent="0.2">
      <c r="A545" s="348"/>
      <c r="B545" s="348"/>
      <c r="C545" s="348"/>
      <c r="D545" s="348"/>
    </row>
    <row r="546" spans="1:4" ht="15" x14ac:dyDescent="0.2">
      <c r="A546" s="348"/>
      <c r="B546" s="348"/>
      <c r="C546" s="348"/>
      <c r="D546" s="348"/>
    </row>
    <row r="547" spans="1:4" ht="15" x14ac:dyDescent="0.2">
      <c r="A547" s="348"/>
      <c r="B547" s="348"/>
      <c r="C547" s="348"/>
      <c r="D547" s="348"/>
    </row>
    <row r="548" spans="1:4" ht="15" x14ac:dyDescent="0.2">
      <c r="A548" s="348"/>
      <c r="B548" s="348"/>
      <c r="C548" s="348"/>
      <c r="D548" s="348"/>
    </row>
    <row r="549" spans="1:4" ht="15" x14ac:dyDescent="0.2">
      <c r="A549" s="348"/>
      <c r="B549" s="348"/>
      <c r="C549" s="348"/>
      <c r="D549" s="348"/>
    </row>
    <row r="550" spans="1:4" ht="15" x14ac:dyDescent="0.2">
      <c r="A550" s="348"/>
      <c r="B550" s="348"/>
      <c r="C550" s="348"/>
      <c r="D550" s="348"/>
    </row>
    <row r="551" spans="1:4" ht="15" x14ac:dyDescent="0.2">
      <c r="A551" s="348"/>
      <c r="B551" s="348"/>
      <c r="C551" s="348"/>
      <c r="D551" s="348"/>
    </row>
    <row r="552" spans="1:4" ht="15" x14ac:dyDescent="0.2">
      <c r="A552" s="348"/>
      <c r="B552" s="348"/>
      <c r="C552" s="348"/>
      <c r="D552" s="348"/>
    </row>
    <row r="553" spans="1:4" ht="15" x14ac:dyDescent="0.2">
      <c r="A553" s="348"/>
      <c r="B553" s="348"/>
      <c r="C553" s="348"/>
      <c r="D553" s="348"/>
    </row>
    <row r="554" spans="1:4" ht="15" x14ac:dyDescent="0.2">
      <c r="A554" s="348"/>
      <c r="B554" s="348"/>
      <c r="C554" s="348"/>
      <c r="D554" s="348"/>
    </row>
    <row r="555" spans="1:4" ht="15" x14ac:dyDescent="0.2">
      <c r="A555" s="348"/>
      <c r="B555" s="348"/>
      <c r="C555" s="348"/>
      <c r="D555" s="348"/>
    </row>
    <row r="556" spans="1:4" ht="15" x14ac:dyDescent="0.2">
      <c r="A556" s="348"/>
      <c r="B556" s="348"/>
      <c r="C556" s="348"/>
      <c r="D556" s="348"/>
    </row>
    <row r="557" spans="1:4" ht="15" x14ac:dyDescent="0.2">
      <c r="A557" s="348"/>
      <c r="B557" s="348"/>
      <c r="C557" s="348"/>
      <c r="D557" s="348"/>
    </row>
    <row r="558" spans="1:4" ht="15" x14ac:dyDescent="0.2">
      <c r="A558" s="348"/>
      <c r="B558" s="348"/>
      <c r="C558" s="348"/>
      <c r="D558" s="348"/>
    </row>
    <row r="559" spans="1:4" ht="15" x14ac:dyDescent="0.2">
      <c r="A559" s="348"/>
      <c r="B559" s="348"/>
      <c r="C559" s="348"/>
      <c r="D559" s="348"/>
    </row>
    <row r="560" spans="1:4" ht="15" x14ac:dyDescent="0.2">
      <c r="A560" s="348"/>
      <c r="B560" s="348"/>
      <c r="C560" s="348"/>
      <c r="D560" s="348"/>
    </row>
    <row r="561" spans="1:4" ht="15" x14ac:dyDescent="0.2">
      <c r="A561" s="348"/>
      <c r="B561" s="348"/>
      <c r="C561" s="348"/>
      <c r="D561" s="348"/>
    </row>
    <row r="562" spans="1:4" ht="15" x14ac:dyDescent="0.2">
      <c r="A562" s="348"/>
      <c r="B562" s="348"/>
      <c r="C562" s="348"/>
      <c r="D562" s="348"/>
    </row>
    <row r="563" spans="1:4" ht="15" x14ac:dyDescent="0.2">
      <c r="A563" s="348"/>
      <c r="B563" s="348"/>
      <c r="C563" s="348"/>
      <c r="D563" s="348"/>
    </row>
    <row r="564" spans="1:4" ht="15" x14ac:dyDescent="0.2">
      <c r="A564" s="348"/>
      <c r="B564" s="348"/>
      <c r="C564" s="348"/>
      <c r="D564" s="348"/>
    </row>
    <row r="565" spans="1:4" ht="15" x14ac:dyDescent="0.2">
      <c r="A565" s="348"/>
      <c r="B565" s="348"/>
      <c r="C565" s="348"/>
      <c r="D565" s="348"/>
    </row>
    <row r="566" spans="1:4" ht="15" x14ac:dyDescent="0.2">
      <c r="A566" s="348"/>
      <c r="B566" s="348"/>
      <c r="C566" s="348"/>
      <c r="D566" s="348"/>
    </row>
    <row r="567" spans="1:4" ht="15" x14ac:dyDescent="0.2">
      <c r="A567" s="348"/>
      <c r="B567" s="348"/>
      <c r="C567" s="348"/>
      <c r="D567" s="348"/>
    </row>
    <row r="568" spans="1:4" ht="15" x14ac:dyDescent="0.2">
      <c r="A568" s="348"/>
      <c r="B568" s="348"/>
      <c r="C568" s="348"/>
      <c r="D568" s="348"/>
    </row>
    <row r="569" spans="1:4" ht="15" x14ac:dyDescent="0.2">
      <c r="A569" s="348"/>
      <c r="B569" s="348"/>
      <c r="C569" s="348"/>
      <c r="D569" s="348"/>
    </row>
    <row r="570" spans="1:4" ht="15" x14ac:dyDescent="0.2">
      <c r="A570" s="348"/>
      <c r="B570" s="348"/>
      <c r="C570" s="348"/>
      <c r="D570" s="348"/>
    </row>
    <row r="571" spans="1:4" ht="15" x14ac:dyDescent="0.2">
      <c r="A571" s="348"/>
      <c r="B571" s="348"/>
      <c r="C571" s="348"/>
      <c r="D571" s="348"/>
    </row>
    <row r="572" spans="1:4" ht="15" x14ac:dyDescent="0.2">
      <c r="A572" s="348"/>
      <c r="B572" s="348"/>
      <c r="C572" s="348"/>
      <c r="D572" s="348"/>
    </row>
    <row r="573" spans="1:4" ht="15" x14ac:dyDescent="0.2">
      <c r="A573" s="348"/>
      <c r="B573" s="348"/>
      <c r="C573" s="348"/>
      <c r="D573" s="348"/>
    </row>
    <row r="574" spans="1:4" ht="15" x14ac:dyDescent="0.2">
      <c r="A574" s="348"/>
      <c r="B574" s="348"/>
      <c r="C574" s="348"/>
      <c r="D574" s="348"/>
    </row>
    <row r="575" spans="1:4" ht="15" x14ac:dyDescent="0.2">
      <c r="A575" s="348"/>
      <c r="B575" s="348"/>
      <c r="C575" s="348"/>
      <c r="D575" s="348"/>
    </row>
    <row r="576" spans="1:4" ht="15" x14ac:dyDescent="0.2">
      <c r="A576" s="348"/>
      <c r="B576" s="348"/>
      <c r="C576" s="348"/>
      <c r="D576" s="348"/>
    </row>
    <row r="577" spans="1:4" ht="15" x14ac:dyDescent="0.2">
      <c r="A577" s="348"/>
      <c r="B577" s="348"/>
      <c r="C577" s="348"/>
      <c r="D577" s="348"/>
    </row>
    <row r="578" spans="1:4" ht="15" x14ac:dyDescent="0.2">
      <c r="A578" s="348"/>
      <c r="B578" s="348"/>
      <c r="C578" s="348"/>
      <c r="D578" s="348"/>
    </row>
    <row r="579" spans="1:4" ht="15" x14ac:dyDescent="0.2">
      <c r="A579" s="348"/>
      <c r="B579" s="348"/>
      <c r="C579" s="348"/>
      <c r="D579" s="348"/>
    </row>
    <row r="580" spans="1:4" ht="15" x14ac:dyDescent="0.2">
      <c r="A580" s="348"/>
      <c r="B580" s="348"/>
      <c r="C580" s="348"/>
      <c r="D580" s="348"/>
    </row>
    <row r="581" spans="1:4" ht="15" x14ac:dyDescent="0.2">
      <c r="A581" s="348"/>
      <c r="B581" s="348"/>
      <c r="C581" s="348"/>
      <c r="D581" s="348"/>
    </row>
    <row r="582" spans="1:4" ht="15" x14ac:dyDescent="0.2">
      <c r="A582" s="348"/>
      <c r="B582" s="348"/>
      <c r="C582" s="348"/>
      <c r="D582" s="348"/>
    </row>
    <row r="583" spans="1:4" ht="15" x14ac:dyDescent="0.2">
      <c r="A583" s="348"/>
      <c r="B583" s="348"/>
      <c r="C583" s="348"/>
      <c r="D583" s="348"/>
    </row>
    <row r="584" spans="1:4" ht="15" x14ac:dyDescent="0.2">
      <c r="A584" s="348"/>
      <c r="B584" s="348"/>
      <c r="C584" s="348"/>
      <c r="D584" s="348"/>
    </row>
    <row r="585" spans="1:4" ht="15" x14ac:dyDescent="0.2">
      <c r="A585" s="348"/>
      <c r="B585" s="348"/>
      <c r="C585" s="348"/>
      <c r="D585" s="348"/>
    </row>
    <row r="586" spans="1:4" ht="15" x14ac:dyDescent="0.2">
      <c r="A586" s="348"/>
      <c r="B586" s="348"/>
      <c r="C586" s="348"/>
      <c r="D586" s="348"/>
    </row>
    <row r="587" spans="1:4" ht="15" x14ac:dyDescent="0.2">
      <c r="A587" s="348"/>
      <c r="B587" s="348"/>
      <c r="C587" s="348"/>
      <c r="D587" s="348"/>
    </row>
    <row r="588" spans="1:4" ht="15" x14ac:dyDescent="0.2">
      <c r="A588" s="348"/>
      <c r="B588" s="348"/>
      <c r="C588" s="348"/>
      <c r="D588" s="348"/>
    </row>
    <row r="589" spans="1:4" ht="15" x14ac:dyDescent="0.2">
      <c r="A589" s="348"/>
      <c r="B589" s="348"/>
      <c r="C589" s="348"/>
      <c r="D589" s="348"/>
    </row>
    <row r="590" spans="1:4" ht="15" x14ac:dyDescent="0.2">
      <c r="A590" s="348"/>
      <c r="B590" s="348"/>
      <c r="C590" s="348"/>
      <c r="D590" s="348"/>
    </row>
    <row r="591" spans="1:4" ht="15" x14ac:dyDescent="0.2">
      <c r="A591" s="348"/>
      <c r="B591" s="348"/>
      <c r="C591" s="348"/>
      <c r="D591" s="348"/>
    </row>
    <row r="592" spans="1:4" ht="15" x14ac:dyDescent="0.2">
      <c r="A592" s="348"/>
      <c r="B592" s="348"/>
      <c r="C592" s="348"/>
      <c r="D592" s="348"/>
    </row>
    <row r="593" spans="1:4" ht="15" x14ac:dyDescent="0.2">
      <c r="A593" s="348"/>
      <c r="B593" s="348"/>
      <c r="C593" s="348"/>
      <c r="D593" s="348"/>
    </row>
    <row r="594" spans="1:4" ht="15" x14ac:dyDescent="0.2">
      <c r="A594" s="348"/>
      <c r="B594" s="348"/>
      <c r="C594" s="348"/>
      <c r="D594" s="348"/>
    </row>
    <row r="595" spans="1:4" ht="15" x14ac:dyDescent="0.2">
      <c r="A595" s="348"/>
      <c r="B595" s="348"/>
      <c r="C595" s="348"/>
      <c r="D595" s="348"/>
    </row>
    <row r="596" spans="1:4" ht="15" x14ac:dyDescent="0.2">
      <c r="A596" s="348"/>
      <c r="B596" s="348"/>
      <c r="C596" s="348"/>
      <c r="D596" s="348"/>
    </row>
    <row r="597" spans="1:4" ht="15" x14ac:dyDescent="0.2">
      <c r="A597" s="348"/>
      <c r="B597" s="348"/>
      <c r="C597" s="348"/>
      <c r="D597" s="348"/>
    </row>
    <row r="598" spans="1:4" ht="15" x14ac:dyDescent="0.2">
      <c r="A598" s="348"/>
      <c r="B598" s="348"/>
      <c r="C598" s="348"/>
      <c r="D598" s="348"/>
    </row>
    <row r="599" spans="1:4" ht="15" x14ac:dyDescent="0.2">
      <c r="A599" s="348"/>
      <c r="B599" s="348"/>
      <c r="C599" s="348"/>
      <c r="D599" s="348"/>
    </row>
    <row r="600" spans="1:4" ht="15" x14ac:dyDescent="0.2">
      <c r="A600" s="348"/>
      <c r="B600" s="348"/>
      <c r="C600" s="348"/>
      <c r="D600" s="348"/>
    </row>
    <row r="601" spans="1:4" ht="15" x14ac:dyDescent="0.2">
      <c r="A601" s="348"/>
      <c r="B601" s="348"/>
      <c r="C601" s="348"/>
      <c r="D601" s="348"/>
    </row>
    <row r="602" spans="1:4" ht="15" x14ac:dyDescent="0.2">
      <c r="A602" s="348"/>
      <c r="B602" s="348"/>
      <c r="C602" s="348"/>
      <c r="D602" s="348"/>
    </row>
    <row r="603" spans="1:4" ht="15" x14ac:dyDescent="0.2">
      <c r="A603" s="348"/>
      <c r="B603" s="348"/>
      <c r="C603" s="348"/>
      <c r="D603" s="348"/>
    </row>
    <row r="604" spans="1:4" ht="15" x14ac:dyDescent="0.2">
      <c r="A604" s="348"/>
      <c r="B604" s="348"/>
      <c r="C604" s="348"/>
      <c r="D604" s="348"/>
    </row>
    <row r="605" spans="1:4" ht="15" x14ac:dyDescent="0.2">
      <c r="A605" s="348"/>
      <c r="B605" s="348"/>
      <c r="C605" s="348"/>
      <c r="D605" s="348"/>
    </row>
    <row r="606" spans="1:4" ht="15" x14ac:dyDescent="0.2">
      <c r="A606" s="348"/>
      <c r="B606" s="348"/>
      <c r="C606" s="348"/>
      <c r="D606" s="348"/>
    </row>
    <row r="607" spans="1:4" ht="15" x14ac:dyDescent="0.2">
      <c r="A607" s="348"/>
      <c r="B607" s="348"/>
      <c r="C607" s="348"/>
      <c r="D607" s="348"/>
    </row>
    <row r="608" spans="1:4" ht="15" x14ac:dyDescent="0.2">
      <c r="A608" s="348"/>
      <c r="B608" s="348"/>
      <c r="C608" s="348"/>
      <c r="D608" s="348"/>
    </row>
    <row r="609" spans="1:4" ht="15" x14ac:dyDescent="0.2">
      <c r="A609" s="348"/>
      <c r="B609" s="348"/>
      <c r="C609" s="348"/>
      <c r="D609" s="348"/>
    </row>
    <row r="610" spans="1:4" ht="15" x14ac:dyDescent="0.2">
      <c r="A610" s="348"/>
      <c r="B610" s="348"/>
      <c r="C610" s="348"/>
      <c r="D610" s="348"/>
    </row>
    <row r="611" spans="1:4" ht="15" x14ac:dyDescent="0.2">
      <c r="A611" s="348"/>
      <c r="B611" s="348"/>
      <c r="C611" s="348"/>
      <c r="D611" s="348"/>
    </row>
    <row r="612" spans="1:4" ht="15" x14ac:dyDescent="0.2">
      <c r="A612" s="348"/>
      <c r="B612" s="348"/>
      <c r="C612" s="348"/>
      <c r="D612" s="348"/>
    </row>
    <row r="613" spans="1:4" ht="15" x14ac:dyDescent="0.2">
      <c r="A613" s="348"/>
      <c r="B613" s="348"/>
      <c r="C613" s="348"/>
      <c r="D613" s="348"/>
    </row>
    <row r="614" spans="1:4" ht="15" x14ac:dyDescent="0.2">
      <c r="A614" s="348"/>
      <c r="B614" s="348"/>
      <c r="C614" s="348"/>
      <c r="D614" s="348"/>
    </row>
    <row r="615" spans="1:4" ht="15" x14ac:dyDescent="0.2">
      <c r="A615" s="348"/>
      <c r="B615" s="348"/>
      <c r="C615" s="348"/>
      <c r="D615" s="348"/>
    </row>
    <row r="616" spans="1:4" ht="15" x14ac:dyDescent="0.2">
      <c r="A616" s="348"/>
      <c r="B616" s="348"/>
      <c r="C616" s="348"/>
      <c r="D616" s="348"/>
    </row>
    <row r="617" spans="1:4" ht="15" x14ac:dyDescent="0.2">
      <c r="A617" s="348"/>
      <c r="B617" s="348"/>
      <c r="C617" s="348"/>
      <c r="D617" s="348"/>
    </row>
    <row r="618" spans="1:4" ht="15" x14ac:dyDescent="0.2">
      <c r="A618" s="348"/>
      <c r="B618" s="348"/>
      <c r="C618" s="348"/>
      <c r="D618" s="348"/>
    </row>
    <row r="619" spans="1:4" ht="15" x14ac:dyDescent="0.2">
      <c r="A619" s="348"/>
      <c r="B619" s="348"/>
      <c r="C619" s="348"/>
      <c r="D619" s="348"/>
    </row>
    <row r="620" spans="1:4" ht="15" x14ac:dyDescent="0.2">
      <c r="A620" s="348"/>
      <c r="B620" s="348"/>
      <c r="C620" s="348"/>
      <c r="D620" s="348"/>
    </row>
    <row r="621" spans="1:4" ht="15" x14ac:dyDescent="0.2">
      <c r="A621" s="348"/>
      <c r="B621" s="348"/>
      <c r="C621" s="348"/>
      <c r="D621" s="348"/>
    </row>
    <row r="622" spans="1:4" ht="15" x14ac:dyDescent="0.2">
      <c r="A622" s="348"/>
      <c r="B622" s="348"/>
      <c r="C622" s="348"/>
      <c r="D622" s="348"/>
    </row>
    <row r="623" spans="1:4" ht="15" x14ac:dyDescent="0.2">
      <c r="A623" s="348"/>
      <c r="B623" s="348"/>
      <c r="C623" s="348"/>
      <c r="D623" s="348"/>
    </row>
    <row r="624" spans="1:4" ht="15" x14ac:dyDescent="0.2">
      <c r="A624" s="348"/>
      <c r="B624" s="348"/>
      <c r="C624" s="348"/>
      <c r="D624" s="348"/>
    </row>
    <row r="625" spans="1:4" ht="15" x14ac:dyDescent="0.2">
      <c r="A625" s="348"/>
      <c r="B625" s="348"/>
      <c r="C625" s="348"/>
      <c r="D625" s="348"/>
    </row>
    <row r="626" spans="1:4" ht="15" x14ac:dyDescent="0.2">
      <c r="A626" s="348"/>
      <c r="B626" s="348"/>
      <c r="C626" s="348"/>
      <c r="D626" s="348"/>
    </row>
    <row r="627" spans="1:4" ht="15" x14ac:dyDescent="0.2">
      <c r="A627" s="348"/>
      <c r="B627" s="348"/>
      <c r="C627" s="348"/>
      <c r="D627" s="348"/>
    </row>
    <row r="628" spans="1:4" ht="15" x14ac:dyDescent="0.2">
      <c r="A628" s="348"/>
      <c r="B628" s="348"/>
      <c r="C628" s="348"/>
      <c r="D628" s="348"/>
    </row>
    <row r="629" spans="1:4" ht="15" x14ac:dyDescent="0.2">
      <c r="A629" s="348"/>
      <c r="B629" s="348"/>
      <c r="C629" s="348"/>
      <c r="D629" s="348"/>
    </row>
    <row r="630" spans="1:4" ht="15" x14ac:dyDescent="0.2">
      <c r="A630" s="348"/>
      <c r="B630" s="348"/>
      <c r="C630" s="348"/>
      <c r="D630" s="348"/>
    </row>
    <row r="631" spans="1:4" ht="15" x14ac:dyDescent="0.2">
      <c r="A631" s="348"/>
      <c r="B631" s="348"/>
      <c r="C631" s="348"/>
      <c r="D631" s="348"/>
    </row>
    <row r="632" spans="1:4" ht="15" x14ac:dyDescent="0.2">
      <c r="A632" s="348"/>
      <c r="B632" s="348"/>
      <c r="C632" s="348"/>
      <c r="D632" s="348"/>
    </row>
    <row r="633" spans="1:4" ht="15" x14ac:dyDescent="0.2">
      <c r="A633" s="348"/>
      <c r="B633" s="348"/>
      <c r="C633" s="348"/>
      <c r="D633" s="348"/>
    </row>
    <row r="634" spans="1:4" ht="15" x14ac:dyDescent="0.2">
      <c r="A634" s="348"/>
      <c r="B634" s="348"/>
      <c r="C634" s="348"/>
      <c r="D634" s="348"/>
    </row>
    <row r="635" spans="1:4" ht="15" x14ac:dyDescent="0.2">
      <c r="A635" s="348"/>
      <c r="B635" s="348"/>
      <c r="C635" s="348"/>
      <c r="D635" s="348"/>
    </row>
    <row r="636" spans="1:4" ht="15" x14ac:dyDescent="0.2">
      <c r="A636" s="348"/>
      <c r="B636" s="348"/>
      <c r="C636" s="348"/>
      <c r="D636" s="348"/>
    </row>
    <row r="637" spans="1:4" ht="15" x14ac:dyDescent="0.2">
      <c r="A637" s="348"/>
      <c r="B637" s="348"/>
      <c r="C637" s="348"/>
      <c r="D637" s="348"/>
    </row>
    <row r="638" spans="1:4" ht="15" x14ac:dyDescent="0.2">
      <c r="A638" s="348"/>
      <c r="B638" s="348"/>
      <c r="C638" s="348"/>
      <c r="D638" s="348"/>
    </row>
    <row r="639" spans="1:4" ht="15" x14ac:dyDescent="0.2">
      <c r="A639" s="348"/>
      <c r="B639" s="348"/>
      <c r="C639" s="348"/>
      <c r="D639" s="348"/>
    </row>
    <row r="640" spans="1:4" ht="15" x14ac:dyDescent="0.2">
      <c r="A640" s="348"/>
      <c r="B640" s="348"/>
      <c r="C640" s="348"/>
      <c r="D640" s="348"/>
    </row>
    <row r="641" spans="1:4" ht="15" x14ac:dyDescent="0.2">
      <c r="A641" s="348"/>
      <c r="B641" s="348"/>
      <c r="C641" s="348"/>
      <c r="D641" s="348"/>
    </row>
    <row r="642" spans="1:4" ht="15" x14ac:dyDescent="0.2">
      <c r="A642" s="348"/>
      <c r="B642" s="348"/>
      <c r="C642" s="348"/>
      <c r="D642" s="348"/>
    </row>
    <row r="643" spans="1:4" ht="15" x14ac:dyDescent="0.2">
      <c r="A643" s="348"/>
      <c r="B643" s="348"/>
      <c r="C643" s="348"/>
      <c r="D643" s="348"/>
    </row>
    <row r="644" spans="1:4" ht="15" x14ac:dyDescent="0.2">
      <c r="A644" s="348"/>
      <c r="B644" s="348"/>
      <c r="C644" s="348"/>
      <c r="D644" s="348"/>
    </row>
    <row r="645" spans="1:4" ht="15" x14ac:dyDescent="0.2">
      <c r="A645" s="348"/>
      <c r="B645" s="348"/>
      <c r="C645" s="348"/>
      <c r="D645" s="348"/>
    </row>
    <row r="646" spans="1:4" ht="15" x14ac:dyDescent="0.2">
      <c r="A646" s="348"/>
      <c r="B646" s="348"/>
      <c r="C646" s="348"/>
      <c r="D646" s="348"/>
    </row>
    <row r="647" spans="1:4" ht="15" x14ac:dyDescent="0.2">
      <c r="A647" s="348"/>
      <c r="B647" s="348"/>
      <c r="C647" s="348"/>
      <c r="D647" s="348"/>
    </row>
    <row r="648" spans="1:4" ht="15" x14ac:dyDescent="0.2">
      <c r="A648" s="348"/>
      <c r="B648" s="348"/>
      <c r="C648" s="348"/>
      <c r="D648" s="348"/>
    </row>
    <row r="649" spans="1:4" ht="15" x14ac:dyDescent="0.2">
      <c r="A649" s="348"/>
      <c r="B649" s="348"/>
      <c r="C649" s="348"/>
      <c r="D649" s="348"/>
    </row>
    <row r="650" spans="1:4" ht="15" x14ac:dyDescent="0.2">
      <c r="A650" s="348"/>
      <c r="B650" s="348"/>
      <c r="C650" s="348"/>
      <c r="D650" s="348"/>
    </row>
    <row r="651" spans="1:4" ht="15" x14ac:dyDescent="0.2">
      <c r="A651" s="348"/>
      <c r="B651" s="348"/>
      <c r="C651" s="348"/>
      <c r="D651" s="348"/>
    </row>
    <row r="652" spans="1:4" ht="15" x14ac:dyDescent="0.2">
      <c r="A652" s="348"/>
      <c r="B652" s="348"/>
      <c r="C652" s="348"/>
      <c r="D652" s="348"/>
    </row>
    <row r="653" spans="1:4" ht="15" x14ac:dyDescent="0.2">
      <c r="A653" s="348"/>
      <c r="B653" s="348"/>
      <c r="C653" s="348"/>
      <c r="D653" s="348"/>
    </row>
    <row r="654" spans="1:4" ht="15" x14ac:dyDescent="0.2">
      <c r="A654" s="348"/>
      <c r="B654" s="348"/>
      <c r="C654" s="348"/>
      <c r="D654" s="348"/>
    </row>
  </sheetData>
  <mergeCells count="47">
    <mergeCell ref="R5:S5"/>
    <mergeCell ref="F64:F65"/>
    <mergeCell ref="D36:D37"/>
    <mergeCell ref="D32:D33"/>
    <mergeCell ref="D58:D59"/>
    <mergeCell ref="D50:D51"/>
    <mergeCell ref="D46:D47"/>
    <mergeCell ref="D48:D49"/>
    <mergeCell ref="D38:D39"/>
    <mergeCell ref="D42:D43"/>
    <mergeCell ref="O8:P8"/>
    <mergeCell ref="D18:D19"/>
    <mergeCell ref="D20:D21"/>
    <mergeCell ref="D22:D23"/>
    <mergeCell ref="D10:D11"/>
    <mergeCell ref="D12:D13"/>
    <mergeCell ref="A5:H5"/>
    <mergeCell ref="M5:N5"/>
    <mergeCell ref="I8:L8"/>
    <mergeCell ref="M8:N8"/>
    <mergeCell ref="D70:D71"/>
    <mergeCell ref="D26:D27"/>
    <mergeCell ref="D28:D29"/>
    <mergeCell ref="D34:D35"/>
    <mergeCell ref="D44:D45"/>
    <mergeCell ref="D40:D41"/>
    <mergeCell ref="D62:D63"/>
    <mergeCell ref="D54:D55"/>
    <mergeCell ref="D56:D57"/>
    <mergeCell ref="D52:D53"/>
    <mergeCell ref="D30:D31"/>
    <mergeCell ref="D60:D61"/>
    <mergeCell ref="M88:N88"/>
    <mergeCell ref="M90:N90"/>
    <mergeCell ref="M89:N89"/>
    <mergeCell ref="M106:N106"/>
    <mergeCell ref="C8:C9"/>
    <mergeCell ref="D98:F98"/>
    <mergeCell ref="D76:D77"/>
    <mergeCell ref="D72:D73"/>
    <mergeCell ref="D74:D75"/>
    <mergeCell ref="D68:D69"/>
    <mergeCell ref="D14:D15"/>
    <mergeCell ref="D16:D17"/>
    <mergeCell ref="D24:D25"/>
    <mergeCell ref="D66:D67"/>
    <mergeCell ref="D64:D65"/>
  </mergeCells>
  <phoneticPr fontId="2" type="noConversion"/>
  <conditionalFormatting sqref="R36 R10 R12 R14 R16 R20 R22 R50 R26 R28 R34 R38 R40 R42 R44 R46 R48 R18 R54">
    <cfRule type="cellIs" dxfId="469" priority="1" stopIfTrue="1" operator="notEqual">
      <formula>O10+P10</formula>
    </cfRule>
  </conditionalFormatting>
  <conditionalFormatting sqref="R24">
    <cfRule type="cellIs" dxfId="468" priority="2" stopIfTrue="1" operator="notEqual">
      <formula>O24+P24+$Q$24</formula>
    </cfRule>
  </conditionalFormatting>
  <conditionalFormatting sqref="R52">
    <cfRule type="cellIs" dxfId="467" priority="3" stopIfTrue="1" operator="notEqual">
      <formula>O52+P52+$Q$52</formula>
    </cfRule>
  </conditionalFormatting>
  <conditionalFormatting sqref="O82:R88 L44 O89:O106 P62:Q62 O66:Q66 O68:Q68 O64:Q64 O70:Q70 O74:Q74 O72:Q72 L62 L64 L66:L68 L70 L72 L74 L76 O76:R79 P58:Q58 P60:Q60 L58:L60 O50:Q50 L50 O48:Q48 L48 O46:Q46 L46 O42:Q42 L42 O40:Q40 L40 O38:Q38 L38 O36:Q36 L36 P56:Q56 O52:Q52 L54 L56 L52 O34:Q34 L34 O28:Q28 L28 O26:Q26 L26 O24:Q24 L24 O22:Q22 L22 O20:Q20 L20 L18 O16:Q16 L16 O14:Q14 L14 O12:Q12 L12 O10:Q10 L10 P30:Q30 P32:Q32 O54:Q54 L32 L30 O44:Q44 O18:Q18">
    <cfRule type="cellIs" dxfId="466" priority="4" stopIfTrue="1" operator="lessThan">
      <formula>0</formula>
    </cfRule>
    <cfRule type="cellIs" dxfId="465" priority="5" stopIfTrue="1" operator="equal">
      <formula>0</formula>
    </cfRule>
  </conditionalFormatting>
  <conditionalFormatting sqref="S62 S64 S66 S68 S70 S72 S74 S58 S60 S50 S48 S46 S42 S40 S38 S36 S54 S56 S34 S28 S26 S24 S22 S20 S18 S16 S14 S12 S10 S30 S32 S44 S52">
    <cfRule type="cellIs" dxfId="464" priority="6" stopIfTrue="1" operator="lessThan">
      <formula>-0.01</formula>
    </cfRule>
    <cfRule type="cellIs" dxfId="463" priority="7" stopIfTrue="1" operator="greaterThan">
      <formula>0.01</formula>
    </cfRule>
  </conditionalFormatting>
  <conditionalFormatting sqref="R30">
    <cfRule type="cellIs" dxfId="462" priority="8" stopIfTrue="1" operator="notEqual">
      <formula>$O$30+$P$30</formula>
    </cfRule>
  </conditionalFormatting>
  <conditionalFormatting sqref="R32">
    <cfRule type="cellIs" dxfId="461" priority="9" stopIfTrue="1" operator="notEqual">
      <formula>$O$32+$P$32</formula>
    </cfRule>
  </conditionalFormatting>
  <conditionalFormatting sqref="R56">
    <cfRule type="cellIs" dxfId="460" priority="10" stopIfTrue="1" operator="notEqual">
      <formula>$O$56+$P$56</formula>
    </cfRule>
  </conditionalFormatting>
  <conditionalFormatting sqref="R58">
    <cfRule type="cellIs" dxfId="459" priority="11" stopIfTrue="1" operator="notEqual">
      <formula>$O$58+$P$58</formula>
    </cfRule>
  </conditionalFormatting>
  <conditionalFormatting sqref="R60">
    <cfRule type="cellIs" dxfId="458" priority="12" stopIfTrue="1" operator="notEqual">
      <formula>$O$60+$P$60</formula>
    </cfRule>
  </conditionalFormatting>
  <conditionalFormatting sqref="R62">
    <cfRule type="cellIs" dxfId="457" priority="13" stopIfTrue="1" operator="notEqual">
      <formula>$O$62+$P$62</formula>
    </cfRule>
  </conditionalFormatting>
  <conditionalFormatting sqref="R64">
    <cfRule type="cellIs" dxfId="456" priority="14" stopIfTrue="1" operator="notEqual">
      <formula>$O$64+$P$64</formula>
    </cfRule>
  </conditionalFormatting>
  <conditionalFormatting sqref="R66">
    <cfRule type="cellIs" dxfId="455" priority="15" stopIfTrue="1" operator="notEqual">
      <formula>$O$66+$P$66</formula>
    </cfRule>
  </conditionalFormatting>
  <conditionalFormatting sqref="R68">
    <cfRule type="cellIs" dxfId="454" priority="16" stopIfTrue="1" operator="notEqual">
      <formula>$O$68+$P$68</formula>
    </cfRule>
  </conditionalFormatting>
  <conditionalFormatting sqref="R70">
    <cfRule type="cellIs" dxfId="453" priority="17" stopIfTrue="1" operator="notEqual">
      <formula>$O$70+$P$70</formula>
    </cfRule>
  </conditionalFormatting>
  <conditionalFormatting sqref="R72">
    <cfRule type="cellIs" dxfId="452" priority="18" stopIfTrue="1" operator="notEqual">
      <formula>$O$72+$P$72</formula>
    </cfRule>
  </conditionalFormatting>
  <conditionalFormatting sqref="R74">
    <cfRule type="cellIs" dxfId="451" priority="19" stopIfTrue="1" operator="notEqual">
      <formula>$O$74+$P$74</formula>
    </cfRule>
  </conditionalFormatting>
  <conditionalFormatting sqref="J80">
    <cfRule type="cellIs" dxfId="450" priority="20" stopIfTrue="1" operator="notEqual">
      <formula>0</formula>
    </cfRule>
  </conditionalFormatting>
  <conditionalFormatting sqref="R80">
    <cfRule type="cellIs" dxfId="449" priority="21" stopIfTrue="1" operator="notEqual">
      <formula>2840899</formula>
    </cfRule>
    <cfRule type="cellIs" dxfId="448" priority="22" stopIfTrue="1" operator="notEqual">
      <formula>ROUND($O$80+$P$80+$Q$80,2)</formula>
    </cfRule>
  </conditionalFormatting>
  <conditionalFormatting sqref="G80">
    <cfRule type="cellIs" dxfId="447" priority="23" stopIfTrue="1" operator="notEqual">
      <formula>1102750</formula>
    </cfRule>
  </conditionalFormatting>
  <conditionalFormatting sqref="H80">
    <cfRule type="cellIs" dxfId="446" priority="24" stopIfTrue="1" operator="notEqual">
      <formula>1105590</formula>
    </cfRule>
  </conditionalFormatting>
  <conditionalFormatting sqref="M80">
    <cfRule type="cellIs" dxfId="445" priority="25" stopIfTrue="1" operator="notEqual">
      <formula>2843</formula>
    </cfRule>
  </conditionalFormatting>
  <conditionalFormatting sqref="N80">
    <cfRule type="cellIs" dxfId="444" priority="26" stopIfTrue="1" operator="notEqual">
      <formula>-3</formula>
    </cfRule>
  </conditionalFormatting>
  <conditionalFormatting sqref="N81">
    <cfRule type="cellIs" dxfId="443" priority="27" stopIfTrue="1" operator="notEqual">
      <formula>2840</formula>
    </cfRule>
  </conditionalFormatting>
  <pageMargins left="0.59055118110236227" right="0.59055118110236227" top="0.78740157480314965" bottom="0.78740157480314965" header="0.51181102362204722" footer="0.51181102362204722"/>
  <pageSetup paperSize="9" scale="75" firstPageNumber="422" orientation="landscape" useFirstPageNumber="1" r:id="rId1"/>
  <headerFooter alignWithMargins="0">
    <oddFooter>&amp;L&amp;"Arial,Kurzíva"&amp;9Zastupitelstvo Olomouckého kraje 24.6.2011
5. - Rozpočet Olomouckého kraje 2010-závěrečný účet 
Příloha č.16 : Financování hospodaření příspěvkových organizací Olomouckého kraje&amp;R&amp;"Arial,Kurzíva"Strana &amp;P (celkem 474)</oddFooter>
  </headerFooter>
  <rowBreaks count="2" manualBreakCount="2">
    <brk id="33" max="16383" man="1"/>
    <brk id="6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200</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78</v>
      </c>
      <c r="F4" s="527"/>
      <c r="G4" s="527"/>
      <c r="H4" s="527"/>
      <c r="I4" s="527"/>
    </row>
    <row r="5" spans="1:11" ht="9" customHeight="1" x14ac:dyDescent="0.25">
      <c r="A5" s="7"/>
      <c r="E5" s="531" t="s">
        <v>2</v>
      </c>
      <c r="F5" s="531"/>
      <c r="G5" s="531"/>
      <c r="H5" s="531"/>
      <c r="I5" s="531"/>
    </row>
    <row r="6" spans="1:11" ht="19.5" x14ac:dyDescent="0.4">
      <c r="A6" s="8" t="s">
        <v>4</v>
      </c>
      <c r="E6" s="533" t="s">
        <v>79</v>
      </c>
      <c r="F6" s="533"/>
      <c r="G6" s="533"/>
      <c r="H6" s="8" t="s">
        <v>5</v>
      </c>
      <c r="I6" s="440" t="s">
        <v>80</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54181</v>
      </c>
      <c r="F16" s="31">
        <v>55213</v>
      </c>
      <c r="G16" s="30">
        <f>H16+I16</f>
        <v>55246</v>
      </c>
      <c r="H16" s="32">
        <v>55246</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49829</v>
      </c>
      <c r="F18" s="31">
        <v>55213</v>
      </c>
      <c r="G18" s="30">
        <f>H18+I18</f>
        <v>55247</v>
      </c>
      <c r="H18" s="32">
        <v>55247</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v>
      </c>
      <c r="H24" s="44">
        <f>H18-H16-H22</f>
        <v>1</v>
      </c>
      <c r="I24" s="44">
        <f>I18-I16-I22</f>
        <v>0</v>
      </c>
    </row>
    <row r="26" spans="1:9" x14ac:dyDescent="0.2">
      <c r="H26" s="443"/>
    </row>
    <row r="28" spans="1:9" ht="19.5" x14ac:dyDescent="0.4">
      <c r="A28" s="45" t="s">
        <v>23</v>
      </c>
      <c r="B28" s="45" t="s">
        <v>24</v>
      </c>
      <c r="C28" s="45"/>
      <c r="D28" s="46"/>
      <c r="E28" s="46"/>
      <c r="F28" s="446"/>
      <c r="G28" s="48">
        <v>227.01</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227.01</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0" x14ac:dyDescent="0.2">
      <c r="A33" s="536"/>
      <c r="B33" s="536"/>
      <c r="C33" s="536"/>
      <c r="D33" s="536"/>
      <c r="E33" s="536"/>
      <c r="F33" s="536"/>
      <c r="G33" s="536"/>
      <c r="H33" s="536"/>
      <c r="I33" s="536"/>
    </row>
    <row r="34" spans="1:10" x14ac:dyDescent="0.2">
      <c r="A34" s="536"/>
      <c r="B34" s="536"/>
      <c r="C34" s="536"/>
      <c r="D34" s="536"/>
      <c r="E34" s="536"/>
      <c r="F34" s="536"/>
      <c r="G34" s="536"/>
      <c r="H34" s="536"/>
      <c r="I34" s="536"/>
    </row>
    <row r="35" spans="1:10" ht="19.5" x14ac:dyDescent="0.4">
      <c r="A35" s="45" t="s">
        <v>31</v>
      </c>
      <c r="B35" s="45" t="s">
        <v>32</v>
      </c>
      <c r="C35" s="45"/>
      <c r="D35" s="56"/>
      <c r="E35" s="57"/>
      <c r="F35" s="46"/>
      <c r="G35" s="58"/>
      <c r="H35" s="446"/>
      <c r="I35" s="446"/>
    </row>
    <row r="36" spans="1:10" ht="18.75" x14ac:dyDescent="0.4">
      <c r="A36" s="45"/>
      <c r="B36" s="45"/>
      <c r="C36" s="45"/>
      <c r="D36" s="56"/>
      <c r="F36" s="449" t="s">
        <v>33</v>
      </c>
      <c r="G36" s="60" t="s">
        <v>9</v>
      </c>
      <c r="H36" s="446"/>
      <c r="I36" s="450" t="s">
        <v>34</v>
      </c>
    </row>
    <row r="37" spans="1:10" ht="16.5" x14ac:dyDescent="0.35">
      <c r="A37" s="62" t="s">
        <v>35</v>
      </c>
      <c r="B37" s="63"/>
      <c r="C37" s="64"/>
      <c r="D37" s="63"/>
      <c r="E37" s="57"/>
      <c r="F37" s="65">
        <v>26544</v>
      </c>
      <c r="G37" s="65">
        <v>26576</v>
      </c>
      <c r="H37" s="447" t="s">
        <v>36</v>
      </c>
      <c r="I37" s="451">
        <f>IF(F37=0,"nerozp.",G37/F37)</f>
        <v>1.0012055455093429</v>
      </c>
      <c r="J37" s="486"/>
    </row>
    <row r="38" spans="1:10" ht="16.5" x14ac:dyDescent="0.35">
      <c r="A38" s="62" t="s">
        <v>37</v>
      </c>
      <c r="B38" s="63"/>
      <c r="C38" s="64"/>
      <c r="D38" s="67"/>
      <c r="E38" s="67"/>
      <c r="F38" s="65">
        <v>1055.7729999999999</v>
      </c>
      <c r="G38" s="65">
        <v>1055.7729999999999</v>
      </c>
      <c r="H38" s="447" t="s">
        <v>36</v>
      </c>
      <c r="I38" s="451">
        <f>IF(F38=0,"nerozp.",G38/F38)</f>
        <v>1</v>
      </c>
    </row>
    <row r="39" spans="1:10" ht="16.5" x14ac:dyDescent="0.35">
      <c r="A39" s="62" t="s">
        <v>38</v>
      </c>
      <c r="B39" s="63"/>
      <c r="C39" s="64"/>
      <c r="D39" s="67"/>
      <c r="E39" s="67"/>
      <c r="F39" s="65">
        <v>0</v>
      </c>
      <c r="G39" s="65">
        <v>0</v>
      </c>
      <c r="H39" s="447" t="s">
        <v>36</v>
      </c>
      <c r="I39" s="451" t="str">
        <f>IF(F39=0,"nerozp.",G39/F39)</f>
        <v>nerozp.</v>
      </c>
    </row>
    <row r="40" spans="1:10" ht="16.5" x14ac:dyDescent="0.35">
      <c r="A40" s="62" t="s">
        <v>39</v>
      </c>
      <c r="B40" s="63"/>
      <c r="C40" s="64"/>
      <c r="D40" s="57"/>
      <c r="E40" s="57"/>
      <c r="F40" s="65">
        <v>808.77300000000002</v>
      </c>
      <c r="G40" s="65">
        <v>808.77300000000002</v>
      </c>
      <c r="H40" s="447" t="s">
        <v>36</v>
      </c>
      <c r="I40" s="451">
        <f>IF(F40=0,"nerozp.",G40/F40)</f>
        <v>1</v>
      </c>
    </row>
    <row r="41" spans="1:10" ht="16.5" x14ac:dyDescent="0.35">
      <c r="A41" s="62" t="s">
        <v>40</v>
      </c>
      <c r="B41" s="63"/>
      <c r="C41" s="64"/>
      <c r="D41" s="57"/>
      <c r="E41" s="57"/>
      <c r="F41" s="65">
        <v>0</v>
      </c>
      <c r="G41" s="65">
        <v>0</v>
      </c>
      <c r="H41" s="447" t="s">
        <v>36</v>
      </c>
      <c r="I41" s="451" t="str">
        <f>IF(F41=0,"nerozp.",G41/F41)</f>
        <v>nerozp.</v>
      </c>
    </row>
    <row r="42" spans="1:10" ht="14.25" x14ac:dyDescent="0.2">
      <c r="A42" s="68" t="s">
        <v>41</v>
      </c>
      <c r="B42" s="69"/>
      <c r="C42" s="70"/>
      <c r="D42" s="71"/>
      <c r="E42" s="71"/>
      <c r="F42" s="72"/>
      <c r="G42" s="72"/>
      <c r="H42" s="452"/>
      <c r="I42" s="453"/>
    </row>
    <row r="43" spans="1:10" ht="26.25" customHeight="1" x14ac:dyDescent="0.2">
      <c r="A43" s="75"/>
      <c r="B43" s="546" t="s">
        <v>165</v>
      </c>
      <c r="C43" s="547"/>
      <c r="D43" s="547"/>
      <c r="E43" s="547"/>
      <c r="F43" s="547"/>
      <c r="G43" s="547"/>
      <c r="H43" s="547"/>
      <c r="I43" s="547"/>
    </row>
    <row r="44" spans="1:10" ht="19.5" thickBot="1" x14ac:dyDescent="0.45">
      <c r="A44" s="45" t="s">
        <v>42</v>
      </c>
      <c r="B44" s="45" t="s">
        <v>43</v>
      </c>
      <c r="C44" s="78"/>
      <c r="D44" s="57"/>
      <c r="E44" s="57"/>
      <c r="F44" s="446"/>
      <c r="G44" s="79"/>
      <c r="H44" s="528" t="s">
        <v>44</v>
      </c>
      <c r="I44" s="529"/>
    </row>
    <row r="45" spans="1:10" ht="18.75" thickTop="1" x14ac:dyDescent="0.35">
      <c r="A45" s="80"/>
      <c r="B45" s="454"/>
      <c r="C45" s="81"/>
      <c r="D45" s="454"/>
      <c r="E45" s="82" t="s">
        <v>45</v>
      </c>
      <c r="F45" s="455" t="s">
        <v>46</v>
      </c>
      <c r="G45" s="455" t="s">
        <v>47</v>
      </c>
      <c r="H45" s="456" t="s">
        <v>48</v>
      </c>
      <c r="I45" s="457" t="s">
        <v>49</v>
      </c>
    </row>
    <row r="46" spans="1:10" x14ac:dyDescent="0.2">
      <c r="A46" s="458"/>
      <c r="B46" s="446"/>
      <c r="C46" s="446"/>
      <c r="D46" s="446"/>
      <c r="E46" s="458"/>
      <c r="F46" s="534"/>
      <c r="G46" s="459"/>
      <c r="H46" s="460">
        <v>40543</v>
      </c>
      <c r="I46" s="461">
        <v>40543</v>
      </c>
    </row>
    <row r="47" spans="1:10" x14ac:dyDescent="0.2">
      <c r="A47" s="458"/>
      <c r="B47" s="446"/>
      <c r="C47" s="446"/>
      <c r="D47" s="446"/>
      <c r="E47" s="458"/>
      <c r="F47" s="534"/>
      <c r="G47" s="462"/>
      <c r="H47" s="462"/>
      <c r="I47" s="463"/>
    </row>
    <row r="48" spans="1:10" ht="13.5" thickBot="1" x14ac:dyDescent="0.25">
      <c r="A48" s="464"/>
      <c r="B48" s="465"/>
      <c r="C48" s="465"/>
      <c r="D48" s="465"/>
      <c r="E48" s="464"/>
      <c r="F48" s="466"/>
      <c r="G48" s="466"/>
      <c r="H48" s="466"/>
      <c r="I48" s="467"/>
    </row>
    <row r="49" spans="1:9" ht="13.5" thickTop="1" x14ac:dyDescent="0.2">
      <c r="A49" s="468"/>
      <c r="B49" s="469"/>
      <c r="C49" s="469" t="s">
        <v>27</v>
      </c>
      <c r="D49" s="469"/>
      <c r="E49" s="470">
        <v>2565</v>
      </c>
      <c r="F49" s="471">
        <v>0</v>
      </c>
      <c r="G49" s="472">
        <v>0</v>
      </c>
      <c r="H49" s="472">
        <f>E49+F49-G49</f>
        <v>2565</v>
      </c>
      <c r="I49" s="473">
        <v>2565</v>
      </c>
    </row>
    <row r="50" spans="1:9" x14ac:dyDescent="0.2">
      <c r="A50" s="474"/>
      <c r="B50" s="475"/>
      <c r="C50" s="475" t="s">
        <v>50</v>
      </c>
      <c r="D50" s="475"/>
      <c r="E50" s="476">
        <v>43852.17</v>
      </c>
      <c r="F50" s="477">
        <v>526356</v>
      </c>
      <c r="G50" s="478">
        <v>514270</v>
      </c>
      <c r="H50" s="478">
        <f>E50+F50-G50</f>
        <v>55938.170000000042</v>
      </c>
      <c r="I50" s="479">
        <v>33783.89</v>
      </c>
    </row>
    <row r="51" spans="1:9" x14ac:dyDescent="0.2">
      <c r="A51" s="474"/>
      <c r="B51" s="475"/>
      <c r="C51" s="475" t="s">
        <v>28</v>
      </c>
      <c r="D51" s="475"/>
      <c r="E51" s="476">
        <v>6943.62</v>
      </c>
      <c r="F51" s="477">
        <v>40198.81</v>
      </c>
      <c r="G51" s="478">
        <v>40000</v>
      </c>
      <c r="H51" s="478">
        <f>E51+F51-G51</f>
        <v>7142.43</v>
      </c>
      <c r="I51" s="479">
        <v>7142.43</v>
      </c>
    </row>
    <row r="52" spans="1:9" x14ac:dyDescent="0.2">
      <c r="A52" s="474"/>
      <c r="B52" s="475"/>
      <c r="C52" s="475" t="s">
        <v>51</v>
      </c>
      <c r="D52" s="475"/>
      <c r="E52" s="476">
        <v>39213</v>
      </c>
      <c r="F52" s="477">
        <v>3014667</v>
      </c>
      <c r="G52" s="478">
        <v>2909267</v>
      </c>
      <c r="H52" s="478">
        <f>E52+F52-G52</f>
        <v>144613</v>
      </c>
      <c r="I52" s="479">
        <v>144613</v>
      </c>
    </row>
    <row r="53" spans="1:9" ht="18.75" thickBot="1" x14ac:dyDescent="0.4">
      <c r="A53" s="85" t="s">
        <v>15</v>
      </c>
      <c r="B53" s="86"/>
      <c r="C53" s="86"/>
      <c r="D53" s="86"/>
      <c r="E53" s="480">
        <f>SUM(E49:E52)</f>
        <v>92573.790000000008</v>
      </c>
      <c r="F53" s="88">
        <f>SUM(F49:F52)</f>
        <v>3581221.81</v>
      </c>
      <c r="G53" s="88">
        <f>SUM(G49:G52)</f>
        <v>3463537</v>
      </c>
      <c r="H53" s="88">
        <f>SUM(H49:H52)</f>
        <v>210258.60000000003</v>
      </c>
      <c r="I53" s="89">
        <f>SUM(I49:I52)</f>
        <v>188104.32000000001</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E4:I4"/>
    <mergeCell ref="F46:F47"/>
    <mergeCell ref="E6:G6"/>
    <mergeCell ref="A32:I34"/>
    <mergeCell ref="E7:I7"/>
    <mergeCell ref="H13:I13"/>
    <mergeCell ref="H44:I44"/>
    <mergeCell ref="B43:I43"/>
  </mergeCells>
  <phoneticPr fontId="2" type="noConversion"/>
  <conditionalFormatting sqref="I37">
    <cfRule type="cellIs" dxfId="338" priority="1" stopIfTrue="1" operator="greaterThan">
      <formula>1</formula>
    </cfRule>
  </conditionalFormatting>
  <conditionalFormatting sqref="I41:I42">
    <cfRule type="cellIs" dxfId="337" priority="2" stopIfTrue="1" operator="greaterThan">
      <formula>1</formula>
    </cfRule>
  </conditionalFormatting>
  <conditionalFormatting sqref="I40 I38">
    <cfRule type="cellIs" dxfId="336" priority="3" stopIfTrue="1" operator="greaterThan">
      <formula>1</formula>
    </cfRule>
    <cfRule type="cellIs" dxfId="335" priority="4" stopIfTrue="1" operator="lessThan">
      <formula>1</formula>
    </cfRule>
  </conditionalFormatting>
  <conditionalFormatting sqref="H24">
    <cfRule type="cellIs" dxfId="334" priority="5" stopIfTrue="1" operator="notEqual">
      <formula>$H$18-$H$16-$H$22</formula>
    </cfRule>
  </conditionalFormatting>
  <conditionalFormatting sqref="G28">
    <cfRule type="cellIs" dxfId="333" priority="6" stopIfTrue="1" operator="notEqual">
      <formula>$G$29+$G$30+$G$31</formula>
    </cfRule>
  </conditionalFormatting>
  <conditionalFormatting sqref="H49:H52">
    <cfRule type="cellIs" dxfId="332" priority="7" stopIfTrue="1" operator="notEqual">
      <formula>E49+F49-G49</formula>
    </cfRule>
  </conditionalFormatting>
  <conditionalFormatting sqref="I53">
    <cfRule type="cellIs" dxfId="331" priority="8" stopIfTrue="1" operator="notEqual">
      <formula>$I$49+$I$50+$I$51+$I$52</formula>
    </cfRule>
  </conditionalFormatting>
  <conditionalFormatting sqref="H53">
    <cfRule type="cellIs" dxfId="330" priority="9" stopIfTrue="1" operator="notEqual">
      <formula>E53+F53-G53</formula>
    </cfRule>
    <cfRule type="cellIs" dxfId="329" priority="10" stopIfTrue="1" operator="notEqual">
      <formula>SUM($H$49:$H$52)</formula>
    </cfRule>
  </conditionalFormatting>
  <conditionalFormatting sqref="G18 G16">
    <cfRule type="cellIs" dxfId="328" priority="11" stopIfTrue="1" operator="notEqual">
      <formula>H16+I16</formula>
    </cfRule>
  </conditionalFormatting>
  <conditionalFormatting sqref="I24">
    <cfRule type="cellIs" dxfId="327" priority="12" stopIfTrue="1" operator="notEqual">
      <formula>I18-I16-I22</formula>
    </cfRule>
  </conditionalFormatting>
  <conditionalFormatting sqref="G24">
    <cfRule type="cellIs" dxfId="326"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201</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81</v>
      </c>
      <c r="F4" s="527"/>
      <c r="G4" s="527"/>
      <c r="H4" s="527"/>
      <c r="I4" s="527"/>
    </row>
    <row r="5" spans="1:11" ht="9" customHeight="1" x14ac:dyDescent="0.25">
      <c r="A5" s="7"/>
      <c r="E5" s="531" t="s">
        <v>2</v>
      </c>
      <c r="F5" s="531"/>
      <c r="G5" s="531"/>
      <c r="H5" s="531"/>
      <c r="I5" s="531"/>
    </row>
    <row r="6" spans="1:11" ht="19.5" x14ac:dyDescent="0.4">
      <c r="A6" s="8" t="s">
        <v>4</v>
      </c>
      <c r="E6" s="533" t="s">
        <v>82</v>
      </c>
      <c r="F6" s="533"/>
      <c r="G6" s="533"/>
      <c r="H6" s="8" t="s">
        <v>5</v>
      </c>
      <c r="I6" s="440" t="s">
        <v>83</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78716</v>
      </c>
      <c r="F16" s="31">
        <v>80437</v>
      </c>
      <c r="G16" s="30">
        <f>H16+I16</f>
        <v>80474</v>
      </c>
      <c r="H16" s="32">
        <v>80474</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76909</v>
      </c>
      <c r="F18" s="31">
        <v>80437</v>
      </c>
      <c r="G18" s="30">
        <f>H18+I18</f>
        <v>80482</v>
      </c>
      <c r="H18" s="32">
        <v>80482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8</v>
      </c>
      <c r="H24" s="44">
        <f>H18-H16-H22</f>
        <v>8</v>
      </c>
      <c r="I24" s="44">
        <f>I18-I16-I22</f>
        <v>0</v>
      </c>
    </row>
    <row r="26" spans="1:9" x14ac:dyDescent="0.2">
      <c r="H26" s="443"/>
    </row>
    <row r="28" spans="1:9" ht="19.5" x14ac:dyDescent="0.4">
      <c r="A28" s="45" t="s">
        <v>23</v>
      </c>
      <c r="B28" s="45" t="s">
        <v>24</v>
      </c>
      <c r="C28" s="45"/>
      <c r="D28" s="46"/>
      <c r="E28" s="46"/>
      <c r="F28" s="446"/>
      <c r="G28" s="48">
        <v>7677.45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6677.45+1000</f>
        <v>7677.45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ht="7.5" customHeight="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41091</v>
      </c>
      <c r="G37" s="65">
        <v>42190</v>
      </c>
      <c r="H37" s="447" t="s">
        <v>36</v>
      </c>
      <c r="I37" s="451">
        <f>IF(F37=0,"nerozp.",G37/F37)</f>
        <v>1.0267455160497432</v>
      </c>
    </row>
    <row r="38" spans="1:11" ht="16.5" x14ac:dyDescent="0.35">
      <c r="A38" s="62" t="s">
        <v>37</v>
      </c>
      <c r="B38" s="63"/>
      <c r="C38" s="64"/>
      <c r="D38" s="67"/>
      <c r="E38" s="67"/>
      <c r="F38" s="65">
        <v>884.72199999999998</v>
      </c>
      <c r="G38" s="65">
        <v>879.95899999999995</v>
      </c>
      <c r="H38" s="447" t="s">
        <v>36</v>
      </c>
      <c r="I38" s="451">
        <f>IF(F38=0,"nerozp.",G38/F38)</f>
        <v>0.99461638797271912</v>
      </c>
      <c r="K38" s="490"/>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664.72199999999998</v>
      </c>
      <c r="G40" s="65">
        <v>664.72199999999998</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167</v>
      </c>
      <c r="C42" s="70"/>
      <c r="D42" s="71"/>
      <c r="E42" s="71"/>
      <c r="F42" s="72"/>
      <c r="G42" s="72"/>
      <c r="H42" s="452"/>
      <c r="I42" s="453"/>
    </row>
    <row r="43" spans="1:11" ht="39.75" customHeight="1" x14ac:dyDescent="0.2">
      <c r="A43" s="75"/>
      <c r="B43" s="546" t="s">
        <v>166</v>
      </c>
      <c r="C43" s="548"/>
      <c r="D43" s="548"/>
      <c r="E43" s="548"/>
      <c r="F43" s="548"/>
      <c r="G43" s="548"/>
      <c r="H43" s="548"/>
      <c r="I43" s="548"/>
      <c r="K43" s="495"/>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28065</v>
      </c>
      <c r="F49" s="471">
        <v>0</v>
      </c>
      <c r="G49" s="472">
        <v>5259</v>
      </c>
      <c r="H49" s="472">
        <f>E49+F49-G49</f>
        <v>22806</v>
      </c>
      <c r="I49" s="473">
        <v>22806</v>
      </c>
    </row>
    <row r="50" spans="1:9" x14ac:dyDescent="0.2">
      <c r="A50" s="474"/>
      <c r="B50" s="475"/>
      <c r="C50" s="475" t="s">
        <v>50</v>
      </c>
      <c r="D50" s="475"/>
      <c r="E50" s="476">
        <v>293270.67</v>
      </c>
      <c r="F50" s="477">
        <v>846955</v>
      </c>
      <c r="G50" s="478">
        <v>822472</v>
      </c>
      <c r="H50" s="478">
        <f>E50+F50-G50</f>
        <v>317753.66999999993</v>
      </c>
      <c r="I50" s="479">
        <v>321229.36</v>
      </c>
    </row>
    <row r="51" spans="1:9" x14ac:dyDescent="0.2">
      <c r="A51" s="474"/>
      <c r="B51" s="475"/>
      <c r="C51" s="475" t="s">
        <v>28</v>
      </c>
      <c r="D51" s="475"/>
      <c r="E51" s="476">
        <v>10085.299999999999</v>
      </c>
      <c r="F51" s="477">
        <v>990479.71</v>
      </c>
      <c r="G51" s="478">
        <v>421220.4</v>
      </c>
      <c r="H51" s="478">
        <f>E51+F51-G51</f>
        <v>579344.61</v>
      </c>
      <c r="I51" s="479">
        <v>579344.61</v>
      </c>
    </row>
    <row r="52" spans="1:9" x14ac:dyDescent="0.2">
      <c r="A52" s="474"/>
      <c r="B52" s="475"/>
      <c r="C52" s="475" t="s">
        <v>51</v>
      </c>
      <c r="D52" s="475"/>
      <c r="E52" s="476">
        <v>38516.400000000001</v>
      </c>
      <c r="F52" s="477">
        <v>991759</v>
      </c>
      <c r="G52" s="478">
        <v>864190</v>
      </c>
      <c r="H52" s="478">
        <f>E52+F52-G52</f>
        <v>166085.40000000002</v>
      </c>
      <c r="I52" s="479">
        <v>166085.4</v>
      </c>
    </row>
    <row r="53" spans="1:9" ht="18.75" thickBot="1" x14ac:dyDescent="0.4">
      <c r="A53" s="85" t="s">
        <v>15</v>
      </c>
      <c r="B53" s="86"/>
      <c r="C53" s="86"/>
      <c r="D53" s="86"/>
      <c r="E53" s="480">
        <f>SUM(E49:E52)</f>
        <v>369937.37</v>
      </c>
      <c r="F53" s="88">
        <f>SUM(F49:F52)</f>
        <v>2829193.71</v>
      </c>
      <c r="G53" s="88">
        <f>SUM(G49:G52)</f>
        <v>2113141.4</v>
      </c>
      <c r="H53" s="481">
        <f>SUM(H49:H52)</f>
        <v>1085989.68</v>
      </c>
      <c r="I53" s="89">
        <f>SUM(I49:I52)</f>
        <v>1089465.3699999999</v>
      </c>
    </row>
    <row r="54" spans="1:9" ht="18.75" thickTop="1" x14ac:dyDescent="0.35">
      <c r="A54" s="90"/>
      <c r="B54" s="91"/>
      <c r="C54" s="91"/>
      <c r="D54" s="57"/>
      <c r="E54" s="57"/>
      <c r="F54" s="446"/>
      <c r="G54" s="79"/>
      <c r="H54" s="449"/>
      <c r="I54" s="449"/>
    </row>
    <row r="55" spans="1:9" ht="18" hidden="1"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F46:F47"/>
    <mergeCell ref="E6:G6"/>
    <mergeCell ref="A32:I34"/>
    <mergeCell ref="E7:I7"/>
    <mergeCell ref="H13:I13"/>
    <mergeCell ref="B43:I43"/>
    <mergeCell ref="E4:I4"/>
    <mergeCell ref="H44:I44"/>
    <mergeCell ref="A2:D2"/>
    <mergeCell ref="E3:I3"/>
    <mergeCell ref="E2:I2"/>
    <mergeCell ref="E5:I5"/>
  </mergeCells>
  <phoneticPr fontId="2" type="noConversion"/>
  <conditionalFormatting sqref="I37">
    <cfRule type="cellIs" dxfId="325" priority="1" stopIfTrue="1" operator="greaterThan">
      <formula>1</formula>
    </cfRule>
  </conditionalFormatting>
  <conditionalFormatting sqref="I41:I42">
    <cfRule type="cellIs" dxfId="324" priority="2" stopIfTrue="1" operator="greaterThan">
      <formula>1</formula>
    </cfRule>
  </conditionalFormatting>
  <conditionalFormatting sqref="I40 I38">
    <cfRule type="cellIs" dxfId="323" priority="3" stopIfTrue="1" operator="greaterThan">
      <formula>1</formula>
    </cfRule>
    <cfRule type="cellIs" dxfId="322" priority="4" stopIfTrue="1" operator="lessThan">
      <formula>1</formula>
    </cfRule>
  </conditionalFormatting>
  <conditionalFormatting sqref="H24">
    <cfRule type="cellIs" dxfId="321" priority="5" stopIfTrue="1" operator="notEqual">
      <formula>$H$18-$H$16-$H$22</formula>
    </cfRule>
  </conditionalFormatting>
  <conditionalFormatting sqref="G28">
    <cfRule type="cellIs" dxfId="320" priority="6" stopIfTrue="1" operator="notEqual">
      <formula>$G$29+$G$30+$G$31</formula>
    </cfRule>
  </conditionalFormatting>
  <conditionalFormatting sqref="H49:H52">
    <cfRule type="cellIs" dxfId="319" priority="7" stopIfTrue="1" operator="notEqual">
      <formula>E49+F49-G49</formula>
    </cfRule>
  </conditionalFormatting>
  <conditionalFormatting sqref="I53">
    <cfRule type="cellIs" dxfId="318" priority="8" stopIfTrue="1" operator="notEqual">
      <formula>$I$49+$I$50+$I$51+$I$52</formula>
    </cfRule>
  </conditionalFormatting>
  <conditionalFormatting sqref="H53">
    <cfRule type="cellIs" dxfId="317" priority="9" stopIfTrue="1" operator="notEqual">
      <formula>E53+F53-G53</formula>
    </cfRule>
    <cfRule type="cellIs" dxfId="316" priority="10" stopIfTrue="1" operator="notEqual">
      <formula>SUM($H$49:$H$52)</formula>
    </cfRule>
  </conditionalFormatting>
  <conditionalFormatting sqref="G18 G16">
    <cfRule type="cellIs" dxfId="315" priority="11" stopIfTrue="1" operator="notEqual">
      <formula>H16+I16</formula>
    </cfRule>
  </conditionalFormatting>
  <conditionalFormatting sqref="I24">
    <cfRule type="cellIs" dxfId="314" priority="12" stopIfTrue="1" operator="notEqual">
      <formula>I18-I16-I22</formula>
    </cfRule>
  </conditionalFormatting>
  <conditionalFormatting sqref="G24">
    <cfRule type="cellIs" dxfId="313"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firstPageNumber="434"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202</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84</v>
      </c>
      <c r="F4" s="527"/>
      <c r="G4" s="527"/>
      <c r="H4" s="527"/>
      <c r="I4" s="527"/>
    </row>
    <row r="5" spans="1:11" ht="9" customHeight="1" x14ac:dyDescent="0.25">
      <c r="A5" s="7"/>
      <c r="E5" s="531" t="s">
        <v>2</v>
      </c>
      <c r="F5" s="531"/>
      <c r="G5" s="531"/>
      <c r="H5" s="531"/>
      <c r="I5" s="531"/>
    </row>
    <row r="6" spans="1:11" ht="19.5" x14ac:dyDescent="0.4">
      <c r="A6" s="8" t="s">
        <v>4</v>
      </c>
      <c r="E6" s="533" t="s">
        <v>85</v>
      </c>
      <c r="F6" s="533"/>
      <c r="G6" s="533"/>
      <c r="H6" s="8" t="s">
        <v>5</v>
      </c>
      <c r="I6" s="440" t="s">
        <v>86</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22101</v>
      </c>
      <c r="F16" s="31">
        <v>22264</v>
      </c>
      <c r="G16" s="30">
        <f>H16+I16</f>
        <v>22688</v>
      </c>
      <c r="H16" s="32">
        <v>22688</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19742</v>
      </c>
      <c r="F18" s="31">
        <v>22264</v>
      </c>
      <c r="G18" s="30">
        <f>H18+I18</f>
        <v>22945</v>
      </c>
      <c r="H18" s="32">
        <v>22945</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257</v>
      </c>
      <c r="H24" s="44">
        <f>H18-H16-H22</f>
        <v>257</v>
      </c>
      <c r="I24" s="44">
        <f>I18-I16-I22</f>
        <v>0</v>
      </c>
    </row>
    <row r="26" spans="1:9" x14ac:dyDescent="0.2">
      <c r="H26" s="443"/>
    </row>
    <row r="28" spans="1:9" ht="19.5" x14ac:dyDescent="0.4">
      <c r="A28" s="45" t="s">
        <v>23</v>
      </c>
      <c r="B28" s="45" t="s">
        <v>24</v>
      </c>
      <c r="C28" s="45"/>
      <c r="D28" s="46"/>
      <c r="E28" s="46"/>
      <c r="F28" s="446"/>
      <c r="G28" s="48">
        <v>257414.3</v>
      </c>
      <c r="H28" s="447" t="s">
        <v>25</v>
      </c>
      <c r="I28" s="446"/>
    </row>
    <row r="29" spans="1:9" ht="18.75" x14ac:dyDescent="0.4">
      <c r="A29" s="23"/>
      <c r="B29" s="23"/>
      <c r="C29" s="50" t="s">
        <v>26</v>
      </c>
      <c r="D29" s="51"/>
      <c r="E29" s="52"/>
      <c r="F29" s="443" t="s">
        <v>27</v>
      </c>
      <c r="G29" s="40">
        <v>0</v>
      </c>
      <c r="H29" s="447" t="s">
        <v>25</v>
      </c>
      <c r="I29" s="443"/>
    </row>
    <row r="30" spans="1:9" ht="18.75" x14ac:dyDescent="0.4">
      <c r="A30" s="23"/>
      <c r="B30" s="23"/>
      <c r="C30" s="50"/>
      <c r="D30" s="51"/>
      <c r="E30" s="52"/>
      <c r="F30" s="448" t="s">
        <v>28</v>
      </c>
      <c r="G30" s="40">
        <f>247414.3+10000</f>
        <v>257414.3</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11922</v>
      </c>
      <c r="G37" s="65">
        <v>11922</v>
      </c>
      <c r="H37" s="447" t="s">
        <v>36</v>
      </c>
      <c r="I37" s="451">
        <f>IF(F37=0,"nerozp.",G37/F37)</f>
        <v>1</v>
      </c>
    </row>
    <row r="38" spans="1:11" ht="16.5" x14ac:dyDescent="0.35">
      <c r="A38" s="62" t="s">
        <v>37</v>
      </c>
      <c r="B38" s="63"/>
      <c r="C38" s="64"/>
      <c r="D38" s="67"/>
      <c r="E38" s="67"/>
      <c r="F38" s="65">
        <v>660.63499999999999</v>
      </c>
      <c r="G38" s="65">
        <v>662.85500000000002</v>
      </c>
      <c r="H38" s="447" t="s">
        <v>36</v>
      </c>
      <c r="I38" s="451">
        <f>IF(F38=0,"nerozp.",G38/F38)</f>
        <v>1.0033604032483898</v>
      </c>
      <c r="K38" s="486"/>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495.63499999999999</v>
      </c>
      <c r="G40" s="65">
        <v>495.63499999999999</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168</v>
      </c>
      <c r="C42" s="70"/>
      <c r="D42" s="71"/>
      <c r="E42" s="71"/>
      <c r="F42" s="72"/>
      <c r="G42" s="72"/>
      <c r="H42" s="452"/>
      <c r="I42" s="453"/>
    </row>
    <row r="43" spans="1:11" ht="16.5" x14ac:dyDescent="0.35">
      <c r="A43" s="75"/>
      <c r="B43" s="76"/>
      <c r="C43" s="77"/>
      <c r="D43" s="71"/>
      <c r="E43" s="71"/>
      <c r="F43" s="72"/>
      <c r="G43" s="72"/>
      <c r="H43" s="452"/>
      <c r="I43" s="453"/>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14270</v>
      </c>
      <c r="F49" s="471">
        <v>0</v>
      </c>
      <c r="G49" s="472">
        <v>0</v>
      </c>
      <c r="H49" s="472">
        <f>E49+F49-G49</f>
        <v>14270</v>
      </c>
      <c r="I49" s="473">
        <v>14270</v>
      </c>
    </row>
    <row r="50" spans="1:9" x14ac:dyDescent="0.2">
      <c r="A50" s="474"/>
      <c r="B50" s="475"/>
      <c r="C50" s="475" t="s">
        <v>50</v>
      </c>
      <c r="D50" s="475"/>
      <c r="E50" s="476">
        <v>212212.44</v>
      </c>
      <c r="F50" s="477">
        <v>236539</v>
      </c>
      <c r="G50" s="478">
        <v>222707.55</v>
      </c>
      <c r="H50" s="478">
        <f>E50+F50-G50</f>
        <v>226043.89</v>
      </c>
      <c r="I50" s="479">
        <v>210229.67</v>
      </c>
    </row>
    <row r="51" spans="1:9" x14ac:dyDescent="0.2">
      <c r="A51" s="474"/>
      <c r="B51" s="475"/>
      <c r="C51" s="475" t="s">
        <v>28</v>
      </c>
      <c r="D51" s="475"/>
      <c r="E51" s="476">
        <v>339645.09</v>
      </c>
      <c r="F51" s="477">
        <v>167948.36</v>
      </c>
      <c r="G51" s="478">
        <v>174118</v>
      </c>
      <c r="H51" s="478">
        <f>E51+F51-G51</f>
        <v>333475.45</v>
      </c>
      <c r="I51" s="479">
        <v>333475.45</v>
      </c>
    </row>
    <row r="52" spans="1:9" x14ac:dyDescent="0.2">
      <c r="A52" s="474"/>
      <c r="B52" s="475"/>
      <c r="C52" s="475" t="s">
        <v>51</v>
      </c>
      <c r="D52" s="475"/>
      <c r="E52" s="476">
        <v>22795.8</v>
      </c>
      <c r="F52" s="477">
        <v>772855</v>
      </c>
      <c r="G52" s="478">
        <v>588225</v>
      </c>
      <c r="H52" s="478">
        <f>E52+F52-G52</f>
        <v>207425.80000000005</v>
      </c>
      <c r="I52" s="479">
        <v>207425.8</v>
      </c>
    </row>
    <row r="53" spans="1:9" ht="18.75" thickBot="1" x14ac:dyDescent="0.4">
      <c r="A53" s="85" t="s">
        <v>15</v>
      </c>
      <c r="B53" s="86"/>
      <c r="C53" s="86"/>
      <c r="D53" s="86"/>
      <c r="E53" s="480">
        <f>SUM(E49:E52)</f>
        <v>588923.33000000007</v>
      </c>
      <c r="F53" s="88">
        <f>SUM(F49:F52)</f>
        <v>1177342.3599999999</v>
      </c>
      <c r="G53" s="88">
        <f>SUM(G49:G52)</f>
        <v>985050.55</v>
      </c>
      <c r="H53" s="481">
        <f>SUM(H49:H52)</f>
        <v>781215.14000000013</v>
      </c>
      <c r="I53" s="89">
        <f>SUM(I49:I52)</f>
        <v>765400.91999999993</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312" priority="1" stopIfTrue="1" operator="greaterThan">
      <formula>1</formula>
    </cfRule>
  </conditionalFormatting>
  <conditionalFormatting sqref="I41:I43">
    <cfRule type="cellIs" dxfId="311" priority="2" stopIfTrue="1" operator="greaterThan">
      <formula>1</formula>
    </cfRule>
  </conditionalFormatting>
  <conditionalFormatting sqref="I40 I38">
    <cfRule type="cellIs" dxfId="310" priority="3" stopIfTrue="1" operator="greaterThan">
      <formula>1</formula>
    </cfRule>
    <cfRule type="cellIs" dxfId="309" priority="4" stopIfTrue="1" operator="lessThan">
      <formula>1</formula>
    </cfRule>
  </conditionalFormatting>
  <conditionalFormatting sqref="H24">
    <cfRule type="cellIs" dxfId="308" priority="5" stopIfTrue="1" operator="notEqual">
      <formula>$H$18-$H$16-$H$22</formula>
    </cfRule>
  </conditionalFormatting>
  <conditionalFormatting sqref="G28">
    <cfRule type="cellIs" dxfId="307" priority="6" stopIfTrue="1" operator="notEqual">
      <formula>$G$29+$G$30+$G$31</formula>
    </cfRule>
  </conditionalFormatting>
  <conditionalFormatting sqref="H49:H52">
    <cfRule type="cellIs" dxfId="306" priority="7" stopIfTrue="1" operator="notEqual">
      <formula>E49+F49-G49</formula>
    </cfRule>
  </conditionalFormatting>
  <conditionalFormatting sqref="I53">
    <cfRule type="cellIs" dxfId="305" priority="8" stopIfTrue="1" operator="notEqual">
      <formula>$I$49+$I$50+$I$51+$I$52</formula>
    </cfRule>
  </conditionalFormatting>
  <conditionalFormatting sqref="H53">
    <cfRule type="cellIs" dxfId="304" priority="9" stopIfTrue="1" operator="notEqual">
      <formula>E53+F53-G53</formula>
    </cfRule>
    <cfRule type="cellIs" dxfId="303" priority="10" stopIfTrue="1" operator="notEqual">
      <formula>SUM($H$49:$H$52)</formula>
    </cfRule>
  </conditionalFormatting>
  <conditionalFormatting sqref="G18 G16">
    <cfRule type="cellIs" dxfId="302" priority="11" stopIfTrue="1" operator="notEqual">
      <formula>H16+I16</formula>
    </cfRule>
  </conditionalFormatting>
  <conditionalFormatting sqref="I24">
    <cfRule type="cellIs" dxfId="301" priority="12" stopIfTrue="1" operator="notEqual">
      <formula>I18-I16-I22</formula>
    </cfRule>
  </conditionalFormatting>
  <conditionalFormatting sqref="G24">
    <cfRule type="cellIs" dxfId="300"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firstPageNumber="43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87</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88</v>
      </c>
      <c r="F4" s="527"/>
      <c r="G4" s="527"/>
      <c r="H4" s="527"/>
      <c r="I4" s="527"/>
    </row>
    <row r="5" spans="1:11" ht="9" customHeight="1" x14ac:dyDescent="0.25">
      <c r="A5" s="7"/>
      <c r="E5" s="531" t="s">
        <v>2</v>
      </c>
      <c r="F5" s="531"/>
      <c r="G5" s="531"/>
      <c r="H5" s="531"/>
      <c r="I5" s="531"/>
    </row>
    <row r="6" spans="1:11" ht="19.5" x14ac:dyDescent="0.4">
      <c r="A6" s="8" t="s">
        <v>4</v>
      </c>
      <c r="E6" s="533" t="s">
        <v>89</v>
      </c>
      <c r="F6" s="533"/>
      <c r="G6" s="533"/>
      <c r="H6" s="8" t="s">
        <v>5</v>
      </c>
      <c r="I6" s="440" t="s">
        <v>90</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69222</v>
      </c>
      <c r="F16" s="31">
        <v>69463.98</v>
      </c>
      <c r="G16" s="30">
        <f>H16+I16</f>
        <v>69430</v>
      </c>
      <c r="H16" s="32">
        <v>69430</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64287</v>
      </c>
      <c r="F18" s="31">
        <v>69463.98</v>
      </c>
      <c r="G18" s="30">
        <f>H18+I18</f>
        <v>69463</v>
      </c>
      <c r="H18" s="32">
        <v>69463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33</v>
      </c>
      <c r="H24" s="44">
        <f>H18-H16-H22</f>
        <v>33</v>
      </c>
      <c r="I24" s="44">
        <f>I18-I16-I22</f>
        <v>0</v>
      </c>
    </row>
    <row r="26" spans="1:9" x14ac:dyDescent="0.2">
      <c r="H26" s="443"/>
    </row>
    <row r="28" spans="1:9" ht="18" customHeight="1" x14ac:dyDescent="0.4">
      <c r="A28" s="45" t="s">
        <v>23</v>
      </c>
      <c r="B28" s="45" t="s">
        <v>24</v>
      </c>
      <c r="C28" s="45"/>
      <c r="D28" s="46"/>
      <c r="E28" s="46"/>
      <c r="F28" s="446"/>
      <c r="G28" s="48">
        <v>32808.86</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32808.86</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34518</v>
      </c>
      <c r="G37" s="65">
        <v>34518</v>
      </c>
      <c r="H37" s="447" t="s">
        <v>36</v>
      </c>
      <c r="I37" s="451">
        <f>IF(F37=0,"nerozp.",G37/F37)</f>
        <v>1</v>
      </c>
    </row>
    <row r="38" spans="1:11" ht="16.5" x14ac:dyDescent="0.35">
      <c r="A38" s="62" t="s">
        <v>37</v>
      </c>
      <c r="B38" s="63"/>
      <c r="C38" s="64"/>
      <c r="D38" s="67"/>
      <c r="E38" s="67"/>
      <c r="F38" s="65">
        <v>1840.0730000000001</v>
      </c>
      <c r="G38" s="65">
        <v>1840.133</v>
      </c>
      <c r="H38" s="447" t="s">
        <v>36</v>
      </c>
      <c r="I38" s="451">
        <f>IF(F38=0,"nerozp.",G38/F38)</f>
        <v>1.000032607401989</v>
      </c>
      <c r="K38" s="490"/>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1385.0730000000001</v>
      </c>
      <c r="G40" s="65">
        <v>1385.0730000000001</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169</v>
      </c>
      <c r="C42" s="70"/>
      <c r="D42" s="71"/>
      <c r="E42" s="71"/>
      <c r="F42" s="72"/>
      <c r="G42" s="72"/>
      <c r="H42" s="452"/>
      <c r="I42" s="453"/>
    </row>
    <row r="43" spans="1:11" ht="16.5" x14ac:dyDescent="0.35">
      <c r="A43" s="75"/>
      <c r="B43" s="76"/>
      <c r="C43" s="77"/>
      <c r="D43" s="71"/>
      <c r="E43" s="71"/>
      <c r="F43" s="72"/>
      <c r="G43" s="72"/>
      <c r="H43" s="452"/>
      <c r="I43" s="453"/>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52000</v>
      </c>
      <c r="F49" s="471">
        <v>0</v>
      </c>
      <c r="G49" s="472">
        <v>0</v>
      </c>
      <c r="H49" s="472">
        <f>E49+F49-G49</f>
        <v>52000</v>
      </c>
      <c r="I49" s="473">
        <v>52000</v>
      </c>
    </row>
    <row r="50" spans="1:9" x14ac:dyDescent="0.2">
      <c r="A50" s="474"/>
      <c r="B50" s="475"/>
      <c r="C50" s="475" t="s">
        <v>50</v>
      </c>
      <c r="D50" s="475"/>
      <c r="E50" s="476">
        <v>1019235.29</v>
      </c>
      <c r="F50" s="477">
        <v>690962</v>
      </c>
      <c r="G50" s="478">
        <v>507741</v>
      </c>
      <c r="H50" s="478">
        <f>E50+F50-G50</f>
        <v>1202456.29</v>
      </c>
      <c r="I50" s="479">
        <v>950707.4</v>
      </c>
    </row>
    <row r="51" spans="1:9" x14ac:dyDescent="0.2">
      <c r="A51" s="474"/>
      <c r="B51" s="475"/>
      <c r="C51" s="475" t="s">
        <v>28</v>
      </c>
      <c r="D51" s="475"/>
      <c r="E51" s="476">
        <v>104353.19</v>
      </c>
      <c r="F51" s="477">
        <v>94628.14</v>
      </c>
      <c r="G51" s="478">
        <v>93516</v>
      </c>
      <c r="H51" s="478">
        <f>E51+F51-G51</f>
        <v>105465.33000000002</v>
      </c>
      <c r="I51" s="479">
        <v>105465.33</v>
      </c>
    </row>
    <row r="52" spans="1:9" x14ac:dyDescent="0.2">
      <c r="A52" s="474"/>
      <c r="B52" s="475"/>
      <c r="C52" s="475" t="s">
        <v>51</v>
      </c>
      <c r="D52" s="475"/>
      <c r="E52" s="476">
        <v>15389.58</v>
      </c>
      <c r="F52" s="477">
        <v>1997373</v>
      </c>
      <c r="G52" s="478">
        <v>1794229</v>
      </c>
      <c r="H52" s="478">
        <f>E52+F52-G52</f>
        <v>218533.58000000007</v>
      </c>
      <c r="I52" s="479">
        <v>218533.58</v>
      </c>
    </row>
    <row r="53" spans="1:9" ht="18.75" thickBot="1" x14ac:dyDescent="0.4">
      <c r="A53" s="85" t="s">
        <v>15</v>
      </c>
      <c r="B53" s="86"/>
      <c r="C53" s="86"/>
      <c r="D53" s="86"/>
      <c r="E53" s="480">
        <f>SUM(E49:E52)</f>
        <v>1190978.06</v>
      </c>
      <c r="F53" s="88">
        <f>SUM(F49:F52)</f>
        <v>2782963.14</v>
      </c>
      <c r="G53" s="88">
        <f>SUM(G49:G52)</f>
        <v>2395486</v>
      </c>
      <c r="H53" s="88">
        <f>SUM(H49:H52)</f>
        <v>1578455.2000000002</v>
      </c>
      <c r="I53" s="89">
        <f>SUM(I49:I52)</f>
        <v>1326706.31</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299" priority="1" stopIfTrue="1" operator="greaterThan">
      <formula>1</formula>
    </cfRule>
  </conditionalFormatting>
  <conditionalFormatting sqref="I41:I43">
    <cfRule type="cellIs" dxfId="298" priority="2" stopIfTrue="1" operator="greaterThan">
      <formula>1</formula>
    </cfRule>
  </conditionalFormatting>
  <conditionalFormatting sqref="I40 I38">
    <cfRule type="cellIs" dxfId="297" priority="3" stopIfTrue="1" operator="greaterThan">
      <formula>1</formula>
    </cfRule>
    <cfRule type="cellIs" dxfId="296" priority="4" stopIfTrue="1" operator="lessThan">
      <formula>1</formula>
    </cfRule>
  </conditionalFormatting>
  <conditionalFormatting sqref="H24">
    <cfRule type="cellIs" dxfId="295" priority="5" stopIfTrue="1" operator="notEqual">
      <formula>$H$18-$H$16-$H$22</formula>
    </cfRule>
  </conditionalFormatting>
  <conditionalFormatting sqref="G28">
    <cfRule type="cellIs" dxfId="294" priority="6" stopIfTrue="1" operator="notEqual">
      <formula>$G$29+$G$30+$G$31</formula>
    </cfRule>
  </conditionalFormatting>
  <conditionalFormatting sqref="H49:H52">
    <cfRule type="cellIs" dxfId="293" priority="7" stopIfTrue="1" operator="notEqual">
      <formula>E49+F49-G49</formula>
    </cfRule>
  </conditionalFormatting>
  <conditionalFormatting sqref="I53">
    <cfRule type="cellIs" dxfId="292" priority="8" stopIfTrue="1" operator="notEqual">
      <formula>$I$49+$I$50+$I$51+$I$52</formula>
    </cfRule>
  </conditionalFormatting>
  <conditionalFormatting sqref="H53">
    <cfRule type="cellIs" dxfId="291" priority="9" stopIfTrue="1" operator="notEqual">
      <formula>E53+F53-G53</formula>
    </cfRule>
    <cfRule type="cellIs" dxfId="290" priority="10" stopIfTrue="1" operator="notEqual">
      <formula>SUM($H$49:$H$52)</formula>
    </cfRule>
  </conditionalFormatting>
  <conditionalFormatting sqref="G18 G16">
    <cfRule type="cellIs" dxfId="289" priority="11" stopIfTrue="1" operator="notEqual">
      <formula>H16+I16</formula>
    </cfRule>
  </conditionalFormatting>
  <conditionalFormatting sqref="I24">
    <cfRule type="cellIs" dxfId="288" priority="12" stopIfTrue="1" operator="notEqual">
      <formula>I18-I16-I22</formula>
    </cfRule>
  </conditionalFormatting>
  <conditionalFormatting sqref="G24">
    <cfRule type="cellIs" dxfId="287"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203</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91</v>
      </c>
      <c r="F4" s="527"/>
      <c r="G4" s="527"/>
      <c r="H4" s="527"/>
      <c r="I4" s="527"/>
    </row>
    <row r="5" spans="1:11" ht="9" customHeight="1" x14ac:dyDescent="0.25">
      <c r="A5" s="7"/>
      <c r="E5" s="531" t="s">
        <v>2</v>
      </c>
      <c r="F5" s="531"/>
      <c r="G5" s="531"/>
      <c r="H5" s="531"/>
      <c r="I5" s="531"/>
    </row>
    <row r="6" spans="1:11" ht="19.5" x14ac:dyDescent="0.4">
      <c r="A6" s="8" t="s">
        <v>4</v>
      </c>
      <c r="E6" s="533" t="s">
        <v>92</v>
      </c>
      <c r="F6" s="533"/>
      <c r="G6" s="533"/>
      <c r="H6" s="8" t="s">
        <v>5</v>
      </c>
      <c r="I6" s="440" t="s">
        <v>93</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10694</v>
      </c>
      <c r="F16" s="31">
        <v>10642</v>
      </c>
      <c r="G16" s="30">
        <f>H16+I16</f>
        <v>10436</v>
      </c>
      <c r="H16" s="32">
        <v>10436</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9078</v>
      </c>
      <c r="F18" s="31">
        <v>10642</v>
      </c>
      <c r="G18" s="30">
        <f>H18+I18</f>
        <v>10649</v>
      </c>
      <c r="H18" s="32">
        <v>10649</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213</v>
      </c>
      <c r="H24" s="44">
        <f>H18-H16-H22</f>
        <v>213</v>
      </c>
      <c r="I24" s="44">
        <f>I18-I16-I22</f>
        <v>0</v>
      </c>
    </row>
    <row r="26" spans="1:9" x14ac:dyDescent="0.2">
      <c r="H26" s="443"/>
    </row>
    <row r="28" spans="1:9" ht="19.5" x14ac:dyDescent="0.4">
      <c r="A28" s="45" t="s">
        <v>23</v>
      </c>
      <c r="B28" s="45" t="s">
        <v>24</v>
      </c>
      <c r="C28" s="45"/>
      <c r="D28" s="46"/>
      <c r="E28" s="46"/>
      <c r="F28" s="446"/>
      <c r="G28" s="48">
        <v>213541.45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213541.45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6300</v>
      </c>
      <c r="G37" s="65">
        <v>6303</v>
      </c>
      <c r="H37" s="447" t="s">
        <v>36</v>
      </c>
      <c r="I37" s="451">
        <f>IF(F37=0,"nerozp.",G37/F37)</f>
        <v>1.0004761904761905</v>
      </c>
    </row>
    <row r="38" spans="1:9" ht="16.5" x14ac:dyDescent="0.35">
      <c r="A38" s="62" t="s">
        <v>37</v>
      </c>
      <c r="B38" s="63"/>
      <c r="C38" s="64"/>
      <c r="D38" s="67"/>
      <c r="E38" s="67"/>
      <c r="F38" s="65">
        <v>82.927999999999997</v>
      </c>
      <c r="G38" s="65">
        <v>82.93</v>
      </c>
      <c r="H38" s="447" t="s">
        <v>36</v>
      </c>
      <c r="I38" s="451">
        <f>IF(F38=0,"nerozp.",G38/F38)</f>
        <v>1.0000241173065794</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62.445999999999998</v>
      </c>
      <c r="G40" s="65">
        <v>62.445999999999998</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26.25" customHeight="1" x14ac:dyDescent="0.2">
      <c r="A43" s="75"/>
      <c r="B43" s="546" t="s">
        <v>170</v>
      </c>
      <c r="C43" s="548"/>
      <c r="D43" s="548"/>
      <c r="E43" s="548"/>
      <c r="F43" s="548"/>
      <c r="G43" s="548"/>
      <c r="H43" s="548"/>
      <c r="I43" s="548"/>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3000</v>
      </c>
      <c r="F49" s="471">
        <v>0</v>
      </c>
      <c r="G49" s="472">
        <v>3000</v>
      </c>
      <c r="H49" s="472">
        <f>E49+F49-G49</f>
        <v>0</v>
      </c>
      <c r="I49" s="473">
        <v>0</v>
      </c>
    </row>
    <row r="50" spans="1:9" x14ac:dyDescent="0.2">
      <c r="A50" s="474"/>
      <c r="B50" s="475"/>
      <c r="C50" s="475" t="s">
        <v>50</v>
      </c>
      <c r="D50" s="475"/>
      <c r="E50" s="476">
        <v>152551.1</v>
      </c>
      <c r="F50" s="477">
        <v>123653</v>
      </c>
      <c r="G50" s="478">
        <v>174349</v>
      </c>
      <c r="H50" s="478">
        <f>E50+F50-G50</f>
        <v>101855.09999999998</v>
      </c>
      <c r="I50" s="479">
        <v>37401.1</v>
      </c>
    </row>
    <row r="51" spans="1:9" x14ac:dyDescent="0.2">
      <c r="A51" s="474"/>
      <c r="B51" s="475"/>
      <c r="C51" s="475" t="s">
        <v>28</v>
      </c>
      <c r="D51" s="475"/>
      <c r="E51" s="476">
        <v>662.45</v>
      </c>
      <c r="F51" s="477">
        <v>292430.42</v>
      </c>
      <c r="G51" s="478">
        <v>0</v>
      </c>
      <c r="H51" s="478">
        <f>E51+F51-G51</f>
        <v>293092.87</v>
      </c>
      <c r="I51" s="479">
        <v>293092.87</v>
      </c>
    </row>
    <row r="52" spans="1:9" x14ac:dyDescent="0.2">
      <c r="A52" s="474"/>
      <c r="B52" s="475"/>
      <c r="C52" s="475" t="s">
        <v>51</v>
      </c>
      <c r="D52" s="475"/>
      <c r="E52" s="476">
        <v>233.82</v>
      </c>
      <c r="F52" s="477">
        <v>82928</v>
      </c>
      <c r="G52" s="478">
        <v>62446</v>
      </c>
      <c r="H52" s="478">
        <f>E52+F52-G52</f>
        <v>20715.820000000007</v>
      </c>
      <c r="I52" s="479">
        <v>20715.82</v>
      </c>
    </row>
    <row r="53" spans="1:9" ht="18.75" thickBot="1" x14ac:dyDescent="0.4">
      <c r="A53" s="85" t="s">
        <v>15</v>
      </c>
      <c r="B53" s="86"/>
      <c r="C53" s="86"/>
      <c r="D53" s="86"/>
      <c r="E53" s="480">
        <f>SUM(E49:E52)</f>
        <v>156447.37000000002</v>
      </c>
      <c r="F53" s="88">
        <f>SUM(F49:F52)</f>
        <v>499011.42</v>
      </c>
      <c r="G53" s="88">
        <f>SUM(G49:G52)</f>
        <v>239795</v>
      </c>
      <c r="H53" s="481">
        <f>SUM(H49:H52)</f>
        <v>415663.79</v>
      </c>
      <c r="I53" s="89">
        <f>SUM(I49:I52)</f>
        <v>351209.79</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F46:F47"/>
    <mergeCell ref="E6:G6"/>
    <mergeCell ref="A32:I34"/>
    <mergeCell ref="E7:I7"/>
    <mergeCell ref="H13:I13"/>
    <mergeCell ref="B43:I43"/>
    <mergeCell ref="E4:I4"/>
    <mergeCell ref="H44:I44"/>
    <mergeCell ref="A2:D2"/>
    <mergeCell ref="E3:I3"/>
    <mergeCell ref="E2:I2"/>
    <mergeCell ref="E5:I5"/>
  </mergeCells>
  <phoneticPr fontId="2" type="noConversion"/>
  <conditionalFormatting sqref="I37">
    <cfRule type="cellIs" dxfId="286" priority="1" stopIfTrue="1" operator="greaterThan">
      <formula>1</formula>
    </cfRule>
  </conditionalFormatting>
  <conditionalFormatting sqref="I41:I42">
    <cfRule type="cellIs" dxfId="285" priority="2" stopIfTrue="1" operator="greaterThan">
      <formula>1</formula>
    </cfRule>
  </conditionalFormatting>
  <conditionalFormatting sqref="I40 I38">
    <cfRule type="cellIs" dxfId="284" priority="3" stopIfTrue="1" operator="greaterThan">
      <formula>1</formula>
    </cfRule>
    <cfRule type="cellIs" dxfId="283" priority="4" stopIfTrue="1" operator="lessThan">
      <formula>1</formula>
    </cfRule>
  </conditionalFormatting>
  <conditionalFormatting sqref="H24">
    <cfRule type="cellIs" dxfId="282" priority="5" stopIfTrue="1" operator="notEqual">
      <formula>$H$18-$H$16-$H$22</formula>
    </cfRule>
  </conditionalFormatting>
  <conditionalFormatting sqref="G28">
    <cfRule type="cellIs" dxfId="281" priority="6" stopIfTrue="1" operator="notEqual">
      <formula>$G$29+$G$30+$G$31</formula>
    </cfRule>
  </conditionalFormatting>
  <conditionalFormatting sqref="H49:H52">
    <cfRule type="cellIs" dxfId="280" priority="7" stopIfTrue="1" operator="notEqual">
      <formula>E49+F49-G49</formula>
    </cfRule>
  </conditionalFormatting>
  <conditionalFormatting sqref="I53">
    <cfRule type="cellIs" dxfId="279" priority="8" stopIfTrue="1" operator="notEqual">
      <formula>$I$49+$I$50+$I$51+$I$52</formula>
    </cfRule>
  </conditionalFormatting>
  <conditionalFormatting sqref="H53">
    <cfRule type="cellIs" dxfId="278" priority="9" stopIfTrue="1" operator="notEqual">
      <formula>E53+F53-G53</formula>
    </cfRule>
    <cfRule type="cellIs" dxfId="277" priority="10" stopIfTrue="1" operator="notEqual">
      <formula>SUM($H$49:$H$52)</formula>
    </cfRule>
  </conditionalFormatting>
  <conditionalFormatting sqref="G18 G16">
    <cfRule type="cellIs" dxfId="276" priority="11" stopIfTrue="1" operator="notEqual">
      <formula>H16+I16</formula>
    </cfRule>
  </conditionalFormatting>
  <conditionalFormatting sqref="I24">
    <cfRule type="cellIs" dxfId="275" priority="12" stopIfTrue="1" operator="notEqual">
      <formula>I18-I16-I22</formula>
    </cfRule>
  </conditionalFormatting>
  <conditionalFormatting sqref="G24">
    <cfRule type="cellIs" dxfId="274"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204</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94</v>
      </c>
      <c r="F4" s="527"/>
      <c r="G4" s="527"/>
      <c r="H4" s="527"/>
      <c r="I4" s="527"/>
    </row>
    <row r="5" spans="1:11" ht="9" customHeight="1" x14ac:dyDescent="0.25">
      <c r="A5" s="7"/>
      <c r="E5" s="531" t="s">
        <v>2</v>
      </c>
      <c r="F5" s="531"/>
      <c r="G5" s="531"/>
      <c r="H5" s="531"/>
      <c r="I5" s="531"/>
    </row>
    <row r="6" spans="1:11" ht="19.5" x14ac:dyDescent="0.4">
      <c r="A6" s="8" t="s">
        <v>4</v>
      </c>
      <c r="E6" s="533" t="s">
        <v>95</v>
      </c>
      <c r="F6" s="533"/>
      <c r="G6" s="533"/>
      <c r="H6" s="8" t="s">
        <v>5</v>
      </c>
      <c r="I6" s="440" t="s">
        <v>96</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10564</v>
      </c>
      <c r="F16" s="31">
        <v>10391</v>
      </c>
      <c r="G16" s="30">
        <f>H16+I16</f>
        <v>10168</v>
      </c>
      <c r="H16" s="32">
        <v>10168</v>
      </c>
      <c r="I16" s="32">
        <v>0</v>
      </c>
    </row>
    <row r="17" spans="1:9" ht="16.5" x14ac:dyDescent="0.35">
      <c r="A17" s="33"/>
      <c r="B17" s="442"/>
      <c r="C17" s="442"/>
      <c r="D17" s="442"/>
      <c r="E17" s="442"/>
      <c r="F17" s="442"/>
      <c r="G17" s="489"/>
      <c r="H17" s="442"/>
      <c r="I17" s="442"/>
    </row>
    <row r="18" spans="1:9" ht="19.5" x14ac:dyDescent="0.4">
      <c r="A18" s="29" t="s">
        <v>19</v>
      </c>
      <c r="B18" s="34"/>
      <c r="C18" s="34"/>
      <c r="D18" s="34"/>
      <c r="E18" s="30">
        <v>9782</v>
      </c>
      <c r="F18" s="31">
        <v>10391</v>
      </c>
      <c r="G18" s="30">
        <f>H18+I18</f>
        <v>10391</v>
      </c>
      <c r="H18" s="32">
        <v>10391</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223</v>
      </c>
      <c r="H24" s="44">
        <f>H18-H16-H22</f>
        <v>223</v>
      </c>
      <c r="I24" s="44">
        <f>I18-I16-I22</f>
        <v>0</v>
      </c>
    </row>
    <row r="26" spans="1:9" x14ac:dyDescent="0.2">
      <c r="H26" s="443"/>
    </row>
    <row r="28" spans="1:9" ht="19.5" x14ac:dyDescent="0.4">
      <c r="A28" s="45" t="s">
        <v>23</v>
      </c>
      <c r="B28" s="45" t="s">
        <v>24</v>
      </c>
      <c r="C28" s="45"/>
      <c r="D28" s="46"/>
      <c r="E28" s="46"/>
      <c r="F28" s="446"/>
      <c r="G28" s="48">
        <v>223644.85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223644.85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6161</v>
      </c>
      <c r="G37" s="65">
        <v>5750</v>
      </c>
      <c r="H37" s="447" t="s">
        <v>36</v>
      </c>
      <c r="I37" s="451">
        <f>IF(F37=0,"nerozp.",G37/F37)</f>
        <v>0.93329005031650702</v>
      </c>
      <c r="K37" s="490"/>
    </row>
    <row r="38" spans="1:11" ht="16.5" x14ac:dyDescent="0.35">
      <c r="A38" s="62" t="s">
        <v>37</v>
      </c>
      <c r="B38" s="63"/>
      <c r="C38" s="64"/>
      <c r="D38" s="67"/>
      <c r="E38" s="67"/>
      <c r="F38" s="65">
        <v>70.680000000000007</v>
      </c>
      <c r="G38" s="65">
        <v>70.662000000000006</v>
      </c>
      <c r="H38" s="447" t="s">
        <v>36</v>
      </c>
      <c r="I38" s="451">
        <f>IF(F38=0,"nerozp.",G38/F38)</f>
        <v>0.9997453310696095</v>
      </c>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52.76</v>
      </c>
      <c r="G40" s="65">
        <v>52.76</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171</v>
      </c>
      <c r="C42" s="70"/>
      <c r="D42" s="71"/>
      <c r="E42" s="71"/>
      <c r="F42" s="72"/>
      <c r="G42" s="72"/>
      <c r="H42" s="452"/>
      <c r="I42" s="453"/>
    </row>
    <row r="43" spans="1:11" ht="16.5" x14ac:dyDescent="0.35">
      <c r="A43" s="75"/>
      <c r="B43" s="76"/>
      <c r="C43" s="77"/>
      <c r="D43" s="71"/>
      <c r="E43" s="71"/>
      <c r="F43" s="72"/>
      <c r="G43" s="72"/>
      <c r="H43" s="452"/>
      <c r="I43" s="453"/>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7200</v>
      </c>
      <c r="F49" s="471">
        <v>0</v>
      </c>
      <c r="G49" s="472">
        <v>0</v>
      </c>
      <c r="H49" s="472">
        <f>E49+F49-G49</f>
        <v>7200</v>
      </c>
      <c r="I49" s="473">
        <v>7200</v>
      </c>
    </row>
    <row r="50" spans="1:9" x14ac:dyDescent="0.2">
      <c r="A50" s="474"/>
      <c r="B50" s="475"/>
      <c r="C50" s="475" t="s">
        <v>50</v>
      </c>
      <c r="D50" s="475"/>
      <c r="E50" s="476">
        <v>45892.1</v>
      </c>
      <c r="F50" s="477">
        <v>73424</v>
      </c>
      <c r="G50" s="478">
        <v>83060</v>
      </c>
      <c r="H50" s="478">
        <f>E50+F50-G50</f>
        <v>36256.100000000006</v>
      </c>
      <c r="I50" s="479">
        <v>28856</v>
      </c>
    </row>
    <row r="51" spans="1:9" x14ac:dyDescent="0.2">
      <c r="A51" s="474"/>
      <c r="B51" s="475"/>
      <c r="C51" s="475" t="s">
        <v>28</v>
      </c>
      <c r="D51" s="475"/>
      <c r="E51" s="476">
        <v>232309.56</v>
      </c>
      <c r="F51" s="477">
        <v>260069.33</v>
      </c>
      <c r="G51" s="478">
        <v>0</v>
      </c>
      <c r="H51" s="478">
        <f>E51+F51-G51</f>
        <v>492378.89</v>
      </c>
      <c r="I51" s="479">
        <v>492378.89</v>
      </c>
    </row>
    <row r="52" spans="1:9" x14ac:dyDescent="0.2">
      <c r="A52" s="474"/>
      <c r="B52" s="475"/>
      <c r="C52" s="475" t="s">
        <v>51</v>
      </c>
      <c r="D52" s="475"/>
      <c r="E52" s="476">
        <v>12.91</v>
      </c>
      <c r="F52" s="477">
        <v>70662</v>
      </c>
      <c r="G52" s="478">
        <v>52760</v>
      </c>
      <c r="H52" s="478">
        <f>E52+F52-G52</f>
        <v>17914.910000000003</v>
      </c>
      <c r="I52" s="479">
        <v>17914.91</v>
      </c>
    </row>
    <row r="53" spans="1:9" ht="18.75" thickBot="1" x14ac:dyDescent="0.4">
      <c r="A53" s="85" t="s">
        <v>15</v>
      </c>
      <c r="B53" s="86"/>
      <c r="C53" s="86"/>
      <c r="D53" s="86"/>
      <c r="E53" s="480">
        <f>SUM(E49:E52)</f>
        <v>285414.56999999995</v>
      </c>
      <c r="F53" s="88">
        <f>SUM(F49:F52)</f>
        <v>404155.32999999996</v>
      </c>
      <c r="G53" s="88">
        <f>SUM(G49:G52)</f>
        <v>135820</v>
      </c>
      <c r="H53" s="481">
        <f>SUM(H49:H52)</f>
        <v>553749.9</v>
      </c>
      <c r="I53" s="89">
        <f>SUM(I49:I52)</f>
        <v>546349.80000000005</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273" priority="1" stopIfTrue="1" operator="greaterThan">
      <formula>1</formula>
    </cfRule>
  </conditionalFormatting>
  <conditionalFormatting sqref="I41:I43">
    <cfRule type="cellIs" dxfId="272" priority="2" stopIfTrue="1" operator="greaterThan">
      <formula>1</formula>
    </cfRule>
  </conditionalFormatting>
  <conditionalFormatting sqref="I40 I38">
    <cfRule type="cellIs" dxfId="271" priority="3" stopIfTrue="1" operator="greaterThan">
      <formula>1</formula>
    </cfRule>
    <cfRule type="cellIs" dxfId="270" priority="4" stopIfTrue="1" operator="lessThan">
      <formula>1</formula>
    </cfRule>
  </conditionalFormatting>
  <conditionalFormatting sqref="H24">
    <cfRule type="cellIs" dxfId="269" priority="5" stopIfTrue="1" operator="notEqual">
      <formula>$H$18-$H$16-$H$22</formula>
    </cfRule>
  </conditionalFormatting>
  <conditionalFormatting sqref="G28">
    <cfRule type="cellIs" dxfId="268" priority="6" stopIfTrue="1" operator="notEqual">
      <formula>$G$29+$G$30+$G$31</formula>
    </cfRule>
  </conditionalFormatting>
  <conditionalFormatting sqref="H49:H52">
    <cfRule type="cellIs" dxfId="267" priority="7" stopIfTrue="1" operator="notEqual">
      <formula>E49+F49-G49</formula>
    </cfRule>
  </conditionalFormatting>
  <conditionalFormatting sqref="I53">
    <cfRule type="cellIs" dxfId="266" priority="8" stopIfTrue="1" operator="notEqual">
      <formula>$I$49+$I$50+$I$51+$I$52</formula>
    </cfRule>
  </conditionalFormatting>
  <conditionalFormatting sqref="H53">
    <cfRule type="cellIs" dxfId="265" priority="9" stopIfTrue="1" operator="notEqual">
      <formula>E53+F53-G53</formula>
    </cfRule>
    <cfRule type="cellIs" dxfId="264" priority="10" stopIfTrue="1" operator="notEqual">
      <formula>SUM($H$49:$H$52)</formula>
    </cfRule>
  </conditionalFormatting>
  <conditionalFormatting sqref="G18 G16">
    <cfRule type="cellIs" dxfId="263" priority="11" stopIfTrue="1" operator="notEqual">
      <formula>H16+I16</formula>
    </cfRule>
  </conditionalFormatting>
  <conditionalFormatting sqref="I24">
    <cfRule type="cellIs" dxfId="262" priority="12" stopIfTrue="1" operator="notEqual">
      <formula>I18-I16-I22</formula>
    </cfRule>
  </conditionalFormatting>
  <conditionalFormatting sqref="G24">
    <cfRule type="cellIs" dxfId="261"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97</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98</v>
      </c>
      <c r="F4" s="527"/>
      <c r="G4" s="527"/>
      <c r="H4" s="527"/>
      <c r="I4" s="527"/>
    </row>
    <row r="5" spans="1:11" ht="9" customHeight="1" x14ac:dyDescent="0.25">
      <c r="A5" s="7"/>
      <c r="E5" s="531" t="s">
        <v>2</v>
      </c>
      <c r="F5" s="531"/>
      <c r="G5" s="531"/>
      <c r="H5" s="531"/>
      <c r="I5" s="531"/>
    </row>
    <row r="6" spans="1:11" ht="19.5" x14ac:dyDescent="0.4">
      <c r="A6" s="8" t="s">
        <v>4</v>
      </c>
      <c r="E6" s="533" t="s">
        <v>99</v>
      </c>
      <c r="F6" s="533"/>
      <c r="G6" s="533"/>
      <c r="H6" s="8" t="s">
        <v>5</v>
      </c>
      <c r="I6" s="440" t="s">
        <v>100</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54762</v>
      </c>
      <c r="F16" s="31">
        <v>55023</v>
      </c>
      <c r="G16" s="30">
        <f>H16+I16</f>
        <v>54018</v>
      </c>
      <c r="H16" s="32">
        <v>54018</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52390</v>
      </c>
      <c r="F18" s="31">
        <v>55023</v>
      </c>
      <c r="G18" s="30">
        <f>H18+I18</f>
        <v>54032</v>
      </c>
      <c r="H18" s="32">
        <v>54032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14</v>
      </c>
      <c r="H24" s="44">
        <f>H18-H16-H22</f>
        <v>14</v>
      </c>
      <c r="I24" s="44">
        <f>I18-I16-I22</f>
        <v>0</v>
      </c>
    </row>
    <row r="26" spans="1:9" x14ac:dyDescent="0.2">
      <c r="H26" s="443"/>
    </row>
    <row r="28" spans="1:9" ht="19.5" x14ac:dyDescent="0.4">
      <c r="A28" s="45" t="s">
        <v>23</v>
      </c>
      <c r="B28" s="45" t="s">
        <v>24</v>
      </c>
      <c r="C28" s="45"/>
      <c r="D28" s="46"/>
      <c r="E28" s="46"/>
      <c r="F28" s="446"/>
      <c r="G28" s="48">
        <v>14589.23</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13589.23+1000</f>
        <v>14589.23</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27350</v>
      </c>
      <c r="G37" s="65">
        <v>26847</v>
      </c>
      <c r="H37" s="447" t="s">
        <v>36</v>
      </c>
      <c r="I37" s="451">
        <f>IF(F37=0,"nerozp.",G37/F37)</f>
        <v>0.98160877513711153</v>
      </c>
    </row>
    <row r="38" spans="1:9" ht="16.5" x14ac:dyDescent="0.35">
      <c r="A38" s="62" t="s">
        <v>37</v>
      </c>
      <c r="B38" s="63"/>
      <c r="C38" s="64"/>
      <c r="D38" s="67"/>
      <c r="E38" s="67"/>
      <c r="F38" s="65">
        <v>1246</v>
      </c>
      <c r="G38" s="65">
        <v>1246.79</v>
      </c>
      <c r="H38" s="447" t="s">
        <v>36</v>
      </c>
      <c r="I38" s="451">
        <f>IF(F38=0,"nerozp.",G38/F38)</f>
        <v>1.0006340288924558</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948</v>
      </c>
      <c r="G40" s="65">
        <v>948</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172</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116200</v>
      </c>
      <c r="F49" s="471">
        <v>0</v>
      </c>
      <c r="G49" s="472">
        <v>0</v>
      </c>
      <c r="H49" s="472">
        <f>E49+F49-G49</f>
        <v>116200</v>
      </c>
      <c r="I49" s="473">
        <v>116200</v>
      </c>
    </row>
    <row r="50" spans="1:9" x14ac:dyDescent="0.2">
      <c r="A50" s="474"/>
      <c r="B50" s="475"/>
      <c r="C50" s="475" t="s">
        <v>50</v>
      </c>
      <c r="D50" s="475"/>
      <c r="E50" s="476">
        <v>904040.33</v>
      </c>
      <c r="F50" s="477">
        <v>533959</v>
      </c>
      <c r="G50" s="478">
        <v>475617</v>
      </c>
      <c r="H50" s="478">
        <f>E50+F50-G50</f>
        <v>962382.33000000007</v>
      </c>
      <c r="I50" s="479">
        <v>666526.87</v>
      </c>
    </row>
    <row r="51" spans="1:9" x14ac:dyDescent="0.2">
      <c r="A51" s="474"/>
      <c r="B51" s="475"/>
      <c r="C51" s="475" t="s">
        <v>28</v>
      </c>
      <c r="D51" s="475"/>
      <c r="E51" s="476">
        <v>41074.410000000003</v>
      </c>
      <c r="F51" s="477">
        <v>128823.87</v>
      </c>
      <c r="G51" s="478">
        <v>0</v>
      </c>
      <c r="H51" s="478">
        <f>E51+F51-G51</f>
        <v>169898.28</v>
      </c>
      <c r="I51" s="479">
        <v>169898.28</v>
      </c>
    </row>
    <row r="52" spans="1:9" x14ac:dyDescent="0.2">
      <c r="A52" s="474"/>
      <c r="B52" s="475"/>
      <c r="C52" s="475" t="s">
        <v>51</v>
      </c>
      <c r="D52" s="475"/>
      <c r="E52" s="476">
        <v>34727.06</v>
      </c>
      <c r="F52" s="477">
        <v>1514785.7</v>
      </c>
      <c r="G52" s="478">
        <v>1252189</v>
      </c>
      <c r="H52" s="478">
        <f>E52+F52-G52</f>
        <v>297323.76</v>
      </c>
      <c r="I52" s="479">
        <v>297323.76</v>
      </c>
    </row>
    <row r="53" spans="1:9" ht="18.75" thickBot="1" x14ac:dyDescent="0.4">
      <c r="A53" s="85" t="s">
        <v>15</v>
      </c>
      <c r="B53" s="86"/>
      <c r="C53" s="86"/>
      <c r="D53" s="86"/>
      <c r="E53" s="480">
        <f>SUM(E49:E52)</f>
        <v>1096041.8</v>
      </c>
      <c r="F53" s="88">
        <f>SUM(F49:F52)</f>
        <v>2177568.5699999998</v>
      </c>
      <c r="G53" s="88">
        <f>SUM(G49:G52)</f>
        <v>1727806</v>
      </c>
      <c r="H53" s="481">
        <f>SUM(H49:H52)</f>
        <v>1545804.37</v>
      </c>
      <c r="I53" s="89">
        <f>SUM(I49:I52)</f>
        <v>1249948.9100000001</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260" priority="1" stopIfTrue="1" operator="greaterThan">
      <formula>1</formula>
    </cfRule>
  </conditionalFormatting>
  <conditionalFormatting sqref="I41:I43">
    <cfRule type="cellIs" dxfId="259" priority="2" stopIfTrue="1" operator="greaterThan">
      <formula>1</formula>
    </cfRule>
  </conditionalFormatting>
  <conditionalFormatting sqref="I40 I38">
    <cfRule type="cellIs" dxfId="258" priority="3" stopIfTrue="1" operator="greaterThan">
      <formula>1</formula>
    </cfRule>
    <cfRule type="cellIs" dxfId="257" priority="4" stopIfTrue="1" operator="lessThan">
      <formula>1</formula>
    </cfRule>
  </conditionalFormatting>
  <conditionalFormatting sqref="H24">
    <cfRule type="cellIs" dxfId="256" priority="5" stopIfTrue="1" operator="notEqual">
      <formula>$H$18-$H$16-$H$22</formula>
    </cfRule>
  </conditionalFormatting>
  <conditionalFormatting sqref="G28">
    <cfRule type="cellIs" dxfId="255" priority="6" stopIfTrue="1" operator="notEqual">
      <formula>$G$29+$G$30+$G$31</formula>
    </cfRule>
  </conditionalFormatting>
  <conditionalFormatting sqref="H49:H52">
    <cfRule type="cellIs" dxfId="254" priority="7" stopIfTrue="1" operator="notEqual">
      <formula>E49+F49-G49</formula>
    </cfRule>
  </conditionalFormatting>
  <conditionalFormatting sqref="I53">
    <cfRule type="cellIs" dxfId="253" priority="8" stopIfTrue="1" operator="notEqual">
      <formula>$I$49+$I$50+$I$51+$I$52</formula>
    </cfRule>
  </conditionalFormatting>
  <conditionalFormatting sqref="H53">
    <cfRule type="cellIs" dxfId="252" priority="9" stopIfTrue="1" operator="notEqual">
      <formula>E53+F53-G53</formula>
    </cfRule>
    <cfRule type="cellIs" dxfId="251" priority="10" stopIfTrue="1" operator="notEqual">
      <formula>SUM($H$49:$H$52)</formula>
    </cfRule>
  </conditionalFormatting>
  <conditionalFormatting sqref="G18 G16">
    <cfRule type="cellIs" dxfId="250" priority="11" stopIfTrue="1" operator="notEqual">
      <formula>H16+I16</formula>
    </cfRule>
  </conditionalFormatting>
  <conditionalFormatting sqref="I24">
    <cfRule type="cellIs" dxfId="249" priority="12" stopIfTrue="1" operator="notEqual">
      <formula>I18-I16-I22</formula>
    </cfRule>
  </conditionalFormatting>
  <conditionalFormatting sqref="G24">
    <cfRule type="cellIs" dxfId="248"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topLeftCell="A23"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101</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102</v>
      </c>
      <c r="F4" s="527"/>
      <c r="G4" s="527"/>
      <c r="H4" s="527"/>
      <c r="I4" s="527"/>
    </row>
    <row r="5" spans="1:11" ht="9" customHeight="1" x14ac:dyDescent="0.25">
      <c r="A5" s="7"/>
      <c r="E5" s="531" t="s">
        <v>2</v>
      </c>
      <c r="F5" s="531"/>
      <c r="G5" s="531"/>
      <c r="H5" s="531"/>
      <c r="I5" s="531"/>
    </row>
    <row r="6" spans="1:11" ht="19.5" x14ac:dyDescent="0.4">
      <c r="A6" s="8" t="s">
        <v>4</v>
      </c>
      <c r="E6" s="533" t="s">
        <v>103</v>
      </c>
      <c r="F6" s="533"/>
      <c r="G6" s="533"/>
      <c r="H6" s="8" t="s">
        <v>5</v>
      </c>
      <c r="I6" s="440" t="s">
        <v>104</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21829</v>
      </c>
      <c r="F16" s="31">
        <v>22177.07</v>
      </c>
      <c r="G16" s="30">
        <f>H16+I16</f>
        <v>22153</v>
      </c>
      <c r="H16" s="32">
        <v>22153</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20228</v>
      </c>
      <c r="F18" s="31">
        <v>22177.07</v>
      </c>
      <c r="G18" s="30">
        <f>H18+I18</f>
        <v>22368</v>
      </c>
      <c r="H18" s="32">
        <v>22368</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215</v>
      </c>
      <c r="H24" s="44">
        <f>H18-H16-H22</f>
        <v>215</v>
      </c>
      <c r="I24" s="44">
        <f>I18-I16-I22</f>
        <v>0</v>
      </c>
    </row>
    <row r="26" spans="1:9" x14ac:dyDescent="0.2">
      <c r="H26" s="443"/>
    </row>
    <row r="28" spans="1:9" ht="19.5" x14ac:dyDescent="0.4">
      <c r="A28" s="45" t="s">
        <v>23</v>
      </c>
      <c r="B28" s="45" t="s">
        <v>24</v>
      </c>
      <c r="C28" s="45"/>
      <c r="D28" s="46"/>
      <c r="E28" s="46"/>
      <c r="F28" s="446"/>
      <c r="G28" s="48">
        <v>213618.14</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213618.14</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10357</v>
      </c>
      <c r="G37" s="65">
        <v>10357</v>
      </c>
      <c r="H37" s="447" t="s">
        <v>36</v>
      </c>
      <c r="I37" s="451">
        <f>IF(F37=0,"nerozp.",G37/F37)</f>
        <v>1</v>
      </c>
    </row>
    <row r="38" spans="1:9" ht="16.5" x14ac:dyDescent="0.35">
      <c r="A38" s="62" t="s">
        <v>37</v>
      </c>
      <c r="B38" s="63"/>
      <c r="C38" s="64"/>
      <c r="D38" s="67"/>
      <c r="E38" s="67"/>
      <c r="F38" s="65">
        <v>174.072</v>
      </c>
      <c r="G38" s="65">
        <v>174.072</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131.072</v>
      </c>
      <c r="G40" s="65">
        <v>131.072</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25000</v>
      </c>
      <c r="F49" s="471">
        <v>0</v>
      </c>
      <c r="G49" s="472">
        <v>0</v>
      </c>
      <c r="H49" s="472">
        <f>E49+F49-G49</f>
        <v>25000</v>
      </c>
      <c r="I49" s="473">
        <v>25000</v>
      </c>
    </row>
    <row r="50" spans="1:9" x14ac:dyDescent="0.2">
      <c r="A50" s="474"/>
      <c r="B50" s="475"/>
      <c r="C50" s="475" t="s">
        <v>50</v>
      </c>
      <c r="D50" s="475"/>
      <c r="E50" s="476">
        <v>207941.09</v>
      </c>
      <c r="F50" s="477">
        <v>206540</v>
      </c>
      <c r="G50" s="478">
        <v>192175</v>
      </c>
      <c r="H50" s="478">
        <f>E50+F50-G50</f>
        <v>222306.08999999997</v>
      </c>
      <c r="I50" s="479">
        <v>211035.53</v>
      </c>
    </row>
    <row r="51" spans="1:9" x14ac:dyDescent="0.2">
      <c r="A51" s="474"/>
      <c r="B51" s="475"/>
      <c r="C51" s="475" t="s">
        <v>28</v>
      </c>
      <c r="D51" s="475"/>
      <c r="E51" s="476">
        <v>52936.59</v>
      </c>
      <c r="F51" s="477">
        <v>0</v>
      </c>
      <c r="G51" s="478">
        <v>0</v>
      </c>
      <c r="H51" s="478">
        <f>E51+F51-G51</f>
        <v>52936.59</v>
      </c>
      <c r="I51" s="479">
        <v>52936.59</v>
      </c>
    </row>
    <row r="52" spans="1:9" x14ac:dyDescent="0.2">
      <c r="A52" s="474"/>
      <c r="B52" s="475"/>
      <c r="C52" s="475" t="s">
        <v>51</v>
      </c>
      <c r="D52" s="475"/>
      <c r="E52" s="476">
        <v>178.94</v>
      </c>
      <c r="F52" s="477">
        <v>174072</v>
      </c>
      <c r="G52" s="478">
        <v>131072</v>
      </c>
      <c r="H52" s="478">
        <f>E52+F52-G52</f>
        <v>43178.94</v>
      </c>
      <c r="I52" s="479">
        <v>43178.94</v>
      </c>
    </row>
    <row r="53" spans="1:9" ht="18.75" thickBot="1" x14ac:dyDescent="0.4">
      <c r="A53" s="85" t="s">
        <v>15</v>
      </c>
      <c r="B53" s="86"/>
      <c r="C53" s="86"/>
      <c r="D53" s="86"/>
      <c r="E53" s="480">
        <f>SUM(E49:E52)</f>
        <v>286056.62</v>
      </c>
      <c r="F53" s="88">
        <f>SUM(F49:F52)</f>
        <v>380612</v>
      </c>
      <c r="G53" s="88">
        <f>SUM(G49:G52)</f>
        <v>323247</v>
      </c>
      <c r="H53" s="481">
        <f>SUM(H49:H52)</f>
        <v>343421.61999999994</v>
      </c>
      <c r="I53" s="89">
        <f>SUM(I49:I52)</f>
        <v>332151.06</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247" priority="1" stopIfTrue="1" operator="greaterThan">
      <formula>1</formula>
    </cfRule>
  </conditionalFormatting>
  <conditionalFormatting sqref="I41:I43">
    <cfRule type="cellIs" dxfId="246" priority="2" stopIfTrue="1" operator="greaterThan">
      <formula>1</formula>
    </cfRule>
  </conditionalFormatting>
  <conditionalFormatting sqref="I40 I38">
    <cfRule type="cellIs" dxfId="245" priority="3" stopIfTrue="1" operator="greaterThan">
      <formula>1</formula>
    </cfRule>
    <cfRule type="cellIs" dxfId="244" priority="4" stopIfTrue="1" operator="lessThan">
      <formula>1</formula>
    </cfRule>
  </conditionalFormatting>
  <conditionalFormatting sqref="H24">
    <cfRule type="cellIs" dxfId="243" priority="5" stopIfTrue="1" operator="notEqual">
      <formula>$H$18-$H$16-$H$22</formula>
    </cfRule>
  </conditionalFormatting>
  <conditionalFormatting sqref="G28">
    <cfRule type="cellIs" dxfId="242" priority="6" stopIfTrue="1" operator="notEqual">
      <formula>$G$29+$G$30+$G$31</formula>
    </cfRule>
  </conditionalFormatting>
  <conditionalFormatting sqref="H49:H52">
    <cfRule type="cellIs" dxfId="241" priority="7" stopIfTrue="1" operator="notEqual">
      <formula>E49+F49-G49</formula>
    </cfRule>
  </conditionalFormatting>
  <conditionalFormatting sqref="I53">
    <cfRule type="cellIs" dxfId="240" priority="8" stopIfTrue="1" operator="notEqual">
      <formula>$I$49+$I$50+$I$51+$I$52</formula>
    </cfRule>
  </conditionalFormatting>
  <conditionalFormatting sqref="H53">
    <cfRule type="cellIs" dxfId="239" priority="9" stopIfTrue="1" operator="notEqual">
      <formula>E53+F53-G53</formula>
    </cfRule>
    <cfRule type="cellIs" dxfId="238" priority="10" stopIfTrue="1" operator="notEqual">
      <formula>SUM($H$49:$H$52)</formula>
    </cfRule>
  </conditionalFormatting>
  <conditionalFormatting sqref="G18 G16">
    <cfRule type="cellIs" dxfId="237" priority="11" stopIfTrue="1" operator="notEqual">
      <formula>H16+I16</formula>
    </cfRule>
  </conditionalFormatting>
  <conditionalFormatting sqref="I24">
    <cfRule type="cellIs" dxfId="236" priority="12" stopIfTrue="1" operator="notEqual">
      <formula>I18-I16-I22</formula>
    </cfRule>
  </conditionalFormatting>
  <conditionalFormatting sqref="G24">
    <cfRule type="cellIs" dxfId="235"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205</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105</v>
      </c>
      <c r="F4" s="527"/>
      <c r="G4" s="527"/>
      <c r="H4" s="527"/>
      <c r="I4" s="527"/>
    </row>
    <row r="5" spans="1:11" ht="9" customHeight="1" x14ac:dyDescent="0.25">
      <c r="A5" s="7"/>
      <c r="E5" s="531" t="s">
        <v>2</v>
      </c>
      <c r="F5" s="531"/>
      <c r="G5" s="531"/>
      <c r="H5" s="531"/>
      <c r="I5" s="531"/>
    </row>
    <row r="6" spans="1:11" ht="19.5" x14ac:dyDescent="0.4">
      <c r="A6" s="8" t="s">
        <v>4</v>
      </c>
      <c r="E6" s="533" t="s">
        <v>106</v>
      </c>
      <c r="F6" s="533"/>
      <c r="G6" s="533"/>
      <c r="H6" s="8" t="s">
        <v>5</v>
      </c>
      <c r="I6" s="440" t="s">
        <v>107</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38394</v>
      </c>
      <c r="F16" s="31">
        <v>39301.550000000003</v>
      </c>
      <c r="G16" s="30">
        <f>H16+I16</f>
        <v>40559</v>
      </c>
      <c r="H16" s="32">
        <v>40559</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35307</v>
      </c>
      <c r="F18" s="31">
        <v>39301.550000000003</v>
      </c>
      <c r="G18" s="30">
        <f>H18+I18</f>
        <v>40640</v>
      </c>
      <c r="H18" s="32">
        <v>40640</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81</v>
      </c>
      <c r="H24" s="44">
        <f>H18-H16-H22</f>
        <v>81</v>
      </c>
      <c r="I24" s="44">
        <f>I18-I16-I22</f>
        <v>0</v>
      </c>
    </row>
    <row r="26" spans="1:9" x14ac:dyDescent="0.2">
      <c r="H26" s="443"/>
    </row>
    <row r="28" spans="1:9" ht="19.5" x14ac:dyDescent="0.4">
      <c r="A28" s="45" t="s">
        <v>23</v>
      </c>
      <c r="B28" s="45" t="s">
        <v>24</v>
      </c>
      <c r="C28" s="45"/>
      <c r="D28" s="46"/>
      <c r="E28" s="46"/>
      <c r="F28" s="446"/>
      <c r="G28" s="48">
        <v>80899.59</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60899.59+20000</f>
        <v>80899.59</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20740</v>
      </c>
      <c r="G37" s="65">
        <v>20744</v>
      </c>
      <c r="H37" s="447" t="s">
        <v>36</v>
      </c>
      <c r="I37" s="451">
        <f>IF(F37=0,"nerozp.",G37/F37)</f>
        <v>1.0001928640308582</v>
      </c>
    </row>
    <row r="38" spans="1:9" ht="16.5" x14ac:dyDescent="0.35">
      <c r="A38" s="62" t="s">
        <v>37</v>
      </c>
      <c r="B38" s="63"/>
      <c r="C38" s="64"/>
      <c r="D38" s="67"/>
      <c r="E38" s="67"/>
      <c r="F38" s="65">
        <v>1100.55</v>
      </c>
      <c r="G38" s="65">
        <v>1100.55</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833.55</v>
      </c>
      <c r="G40" s="65">
        <v>833.55</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33.75" customHeight="1" x14ac:dyDescent="0.2">
      <c r="A43" s="75"/>
      <c r="B43" s="549" t="s">
        <v>192</v>
      </c>
      <c r="C43" s="550"/>
      <c r="D43" s="550"/>
      <c r="E43" s="550"/>
      <c r="F43" s="550"/>
      <c r="G43" s="550"/>
      <c r="H43" s="550"/>
      <c r="I43" s="550"/>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25800</v>
      </c>
      <c r="F49" s="471">
        <v>0</v>
      </c>
      <c r="G49" s="472">
        <v>0</v>
      </c>
      <c r="H49" s="472">
        <f>E49+F49-G49</f>
        <v>25800</v>
      </c>
      <c r="I49" s="473">
        <v>25800</v>
      </c>
    </row>
    <row r="50" spans="1:9" x14ac:dyDescent="0.2">
      <c r="A50" s="474"/>
      <c r="B50" s="475"/>
      <c r="C50" s="475" t="s">
        <v>50</v>
      </c>
      <c r="D50" s="475"/>
      <c r="E50" s="476">
        <v>72897.89</v>
      </c>
      <c r="F50" s="477">
        <v>399871</v>
      </c>
      <c r="G50" s="478">
        <v>420440</v>
      </c>
      <c r="H50" s="478">
        <f>E50+F50-G50</f>
        <v>52328.890000000014</v>
      </c>
      <c r="I50" s="479">
        <v>44563.89</v>
      </c>
    </row>
    <row r="51" spans="1:9" x14ac:dyDescent="0.2">
      <c r="A51" s="474"/>
      <c r="B51" s="475"/>
      <c r="C51" s="475" t="s">
        <v>28</v>
      </c>
      <c r="D51" s="475"/>
      <c r="E51" s="476">
        <v>113468.85</v>
      </c>
      <c r="F51" s="477">
        <v>74286.399999999994</v>
      </c>
      <c r="G51" s="478">
        <v>11240</v>
      </c>
      <c r="H51" s="478">
        <f>E51+F51-G51</f>
        <v>176515.25</v>
      </c>
      <c r="I51" s="479">
        <v>176515.25</v>
      </c>
    </row>
    <row r="52" spans="1:9" x14ac:dyDescent="0.2">
      <c r="A52" s="474"/>
      <c r="B52" s="475"/>
      <c r="C52" s="475" t="s">
        <v>51</v>
      </c>
      <c r="D52" s="475"/>
      <c r="E52" s="476">
        <v>46925.9</v>
      </c>
      <c r="F52" s="477">
        <v>1100550</v>
      </c>
      <c r="G52" s="478">
        <v>991238.4</v>
      </c>
      <c r="H52" s="478">
        <f>E52+F52-G52</f>
        <v>156237.49999999988</v>
      </c>
      <c r="I52" s="479">
        <v>156237.5</v>
      </c>
    </row>
    <row r="53" spans="1:9" ht="18.75" thickBot="1" x14ac:dyDescent="0.4">
      <c r="A53" s="85" t="s">
        <v>15</v>
      </c>
      <c r="B53" s="86"/>
      <c r="C53" s="86"/>
      <c r="D53" s="86"/>
      <c r="E53" s="480">
        <f>SUM(E49:E52)</f>
        <v>259092.63999999998</v>
      </c>
      <c r="F53" s="88">
        <f>SUM(F49:F52)</f>
        <v>1574707.4</v>
      </c>
      <c r="G53" s="88">
        <f>SUM(G49:G52)</f>
        <v>1422918.4</v>
      </c>
      <c r="H53" s="481">
        <f>SUM(H49:H52)</f>
        <v>410881.6399999999</v>
      </c>
      <c r="I53" s="89">
        <f>SUM(I49:I52)</f>
        <v>403116.64</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E4:I4"/>
    <mergeCell ref="F46:F47"/>
    <mergeCell ref="E6:G6"/>
    <mergeCell ref="A32:I34"/>
    <mergeCell ref="E7:I7"/>
    <mergeCell ref="H13:I13"/>
    <mergeCell ref="H44:I44"/>
    <mergeCell ref="B43:I43"/>
  </mergeCells>
  <phoneticPr fontId="2" type="noConversion"/>
  <conditionalFormatting sqref="I37">
    <cfRule type="cellIs" dxfId="234" priority="1" stopIfTrue="1" operator="greaterThan">
      <formula>1</formula>
    </cfRule>
  </conditionalFormatting>
  <conditionalFormatting sqref="I41:I42">
    <cfRule type="cellIs" dxfId="233" priority="2" stopIfTrue="1" operator="greaterThan">
      <formula>1</formula>
    </cfRule>
  </conditionalFormatting>
  <conditionalFormatting sqref="I40 I38">
    <cfRule type="cellIs" dxfId="232" priority="3" stopIfTrue="1" operator="greaterThan">
      <formula>1</formula>
    </cfRule>
    <cfRule type="cellIs" dxfId="231" priority="4" stopIfTrue="1" operator="lessThan">
      <formula>1</formula>
    </cfRule>
  </conditionalFormatting>
  <conditionalFormatting sqref="H24">
    <cfRule type="cellIs" dxfId="230" priority="5" stopIfTrue="1" operator="notEqual">
      <formula>$H$18-$H$16-$H$22</formula>
    </cfRule>
  </conditionalFormatting>
  <conditionalFormatting sqref="G28">
    <cfRule type="cellIs" dxfId="229" priority="6" stopIfTrue="1" operator="notEqual">
      <formula>$G$29+$G$30+$G$31</formula>
    </cfRule>
  </conditionalFormatting>
  <conditionalFormatting sqref="H49:H52">
    <cfRule type="cellIs" dxfId="228" priority="7" stopIfTrue="1" operator="notEqual">
      <formula>E49+F49-G49</formula>
    </cfRule>
  </conditionalFormatting>
  <conditionalFormatting sqref="I53">
    <cfRule type="cellIs" dxfId="227" priority="8" stopIfTrue="1" operator="notEqual">
      <formula>$I$49+$I$50+$I$51+$I$52</formula>
    </cfRule>
  </conditionalFormatting>
  <conditionalFormatting sqref="H53">
    <cfRule type="cellIs" dxfId="226" priority="9" stopIfTrue="1" operator="notEqual">
      <formula>E53+F53-G53</formula>
    </cfRule>
    <cfRule type="cellIs" dxfId="225" priority="10" stopIfTrue="1" operator="notEqual">
      <formula>SUM($H$49:$H$52)</formula>
    </cfRule>
  </conditionalFormatting>
  <conditionalFormatting sqref="G18 G16">
    <cfRule type="cellIs" dxfId="224" priority="11" stopIfTrue="1" operator="notEqual">
      <formula>H16+I16</formula>
    </cfRule>
  </conditionalFormatting>
  <conditionalFormatting sqref="I24">
    <cfRule type="cellIs" dxfId="223" priority="12" stopIfTrue="1" operator="notEqual">
      <formula>I18-I16-I22</formula>
    </cfRule>
  </conditionalFormatting>
  <conditionalFormatting sqref="G24">
    <cfRule type="cellIs" dxfId="222"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108</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109</v>
      </c>
      <c r="F4" s="527"/>
      <c r="G4" s="527"/>
      <c r="H4" s="527"/>
      <c r="I4" s="527"/>
    </row>
    <row r="5" spans="1:11" ht="9" customHeight="1" x14ac:dyDescent="0.25">
      <c r="A5" s="7"/>
      <c r="E5" s="531" t="s">
        <v>2</v>
      </c>
      <c r="F5" s="531"/>
      <c r="G5" s="531"/>
      <c r="H5" s="531"/>
      <c r="I5" s="531"/>
    </row>
    <row r="6" spans="1:11" ht="19.5" x14ac:dyDescent="0.4">
      <c r="A6" s="8" t="s">
        <v>4</v>
      </c>
      <c r="E6" s="533" t="s">
        <v>110</v>
      </c>
      <c r="F6" s="533"/>
      <c r="G6" s="533"/>
      <c r="H6" s="8" t="s">
        <v>5</v>
      </c>
      <c r="I6" s="440" t="s">
        <v>111</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13984</v>
      </c>
      <c r="F16" s="31">
        <v>13919.44</v>
      </c>
      <c r="G16" s="30">
        <f>H16+I16</f>
        <v>14156</v>
      </c>
      <c r="H16" s="32">
        <v>14156</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12477</v>
      </c>
      <c r="F18" s="31">
        <v>13919.44</v>
      </c>
      <c r="G18" s="30">
        <f>H18+I18</f>
        <v>14244</v>
      </c>
      <c r="H18" s="32">
        <v>14244</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88</v>
      </c>
      <c r="H24" s="44">
        <f>H18-H16-H22</f>
        <v>88</v>
      </c>
      <c r="I24" s="44">
        <f>I18-I16-I22</f>
        <v>0</v>
      </c>
    </row>
    <row r="26" spans="1:9" x14ac:dyDescent="0.2">
      <c r="H26" s="443"/>
    </row>
    <row r="28" spans="1:9" ht="19.5" x14ac:dyDescent="0.4">
      <c r="A28" s="45" t="s">
        <v>23</v>
      </c>
      <c r="B28" s="45" t="s">
        <v>24</v>
      </c>
      <c r="C28" s="45"/>
      <c r="D28" s="46"/>
      <c r="E28" s="46"/>
      <c r="F28" s="446"/>
      <c r="G28" s="48">
        <v>89948.87</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89948.87</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7174</v>
      </c>
      <c r="G37" s="65">
        <v>7142</v>
      </c>
      <c r="H37" s="447" t="s">
        <v>36</v>
      </c>
      <c r="I37" s="451">
        <f>IF(F37=0,"nerozp.",G37/F37)</f>
        <v>0.99553944800669081</v>
      </c>
    </row>
    <row r="38" spans="1:9" ht="16.5" x14ac:dyDescent="0.35">
      <c r="A38" s="62" t="s">
        <v>37</v>
      </c>
      <c r="B38" s="63"/>
      <c r="C38" s="64"/>
      <c r="D38" s="67"/>
      <c r="E38" s="67"/>
      <c r="F38" s="65">
        <v>273.43900000000002</v>
      </c>
      <c r="G38" s="65">
        <v>273.43900000000002</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205.43899999999999</v>
      </c>
      <c r="G40" s="65">
        <v>205.43899999999999</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5600</v>
      </c>
      <c r="F49" s="471">
        <v>0</v>
      </c>
      <c r="G49" s="472">
        <v>0</v>
      </c>
      <c r="H49" s="472">
        <f>E49+F49-G49</f>
        <v>5600</v>
      </c>
      <c r="I49" s="473">
        <v>5600</v>
      </c>
    </row>
    <row r="50" spans="1:9" x14ac:dyDescent="0.2">
      <c r="A50" s="474"/>
      <c r="B50" s="475"/>
      <c r="C50" s="475" t="s">
        <v>50</v>
      </c>
      <c r="D50" s="475"/>
      <c r="E50" s="476">
        <v>113431.44</v>
      </c>
      <c r="F50" s="477">
        <v>132324</v>
      </c>
      <c r="G50" s="478">
        <v>120269</v>
      </c>
      <c r="H50" s="478">
        <f>E50+F50-G50</f>
        <v>125486.44</v>
      </c>
      <c r="I50" s="479">
        <v>125896.55</v>
      </c>
    </row>
    <row r="51" spans="1:9" x14ac:dyDescent="0.2">
      <c r="A51" s="474"/>
      <c r="B51" s="475"/>
      <c r="C51" s="475" t="s">
        <v>28</v>
      </c>
      <c r="D51" s="475"/>
      <c r="E51" s="476">
        <v>38819.9</v>
      </c>
      <c r="F51" s="477">
        <v>108345.24</v>
      </c>
      <c r="G51" s="478">
        <v>6000</v>
      </c>
      <c r="H51" s="478">
        <f>E51+F51-G51</f>
        <v>141165.14000000001</v>
      </c>
      <c r="I51" s="479">
        <v>141165.14000000001</v>
      </c>
    </row>
    <row r="52" spans="1:9" x14ac:dyDescent="0.2">
      <c r="A52" s="474"/>
      <c r="B52" s="475"/>
      <c r="C52" s="475" t="s">
        <v>51</v>
      </c>
      <c r="D52" s="475"/>
      <c r="E52" s="476">
        <v>962.07</v>
      </c>
      <c r="F52" s="477">
        <v>273439</v>
      </c>
      <c r="G52" s="478">
        <v>205439</v>
      </c>
      <c r="H52" s="478">
        <f>E52+F52-G52</f>
        <v>68962.070000000007</v>
      </c>
      <c r="I52" s="479">
        <v>68962.070000000007</v>
      </c>
    </row>
    <row r="53" spans="1:9" ht="18.75" thickBot="1" x14ac:dyDescent="0.4">
      <c r="A53" s="85" t="s">
        <v>15</v>
      </c>
      <c r="B53" s="86"/>
      <c r="C53" s="86"/>
      <c r="D53" s="86"/>
      <c r="E53" s="480">
        <f>SUM(E49:E52)</f>
        <v>158813.41</v>
      </c>
      <c r="F53" s="88">
        <f>SUM(F49:F52)</f>
        <v>514108.24</v>
      </c>
      <c r="G53" s="88">
        <f>SUM(G49:G52)</f>
        <v>331708</v>
      </c>
      <c r="H53" s="481">
        <f>SUM(H49:H52)</f>
        <v>341213.65</v>
      </c>
      <c r="I53" s="89">
        <f>SUM(I49:I52)</f>
        <v>341623.76</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221" priority="1" stopIfTrue="1" operator="greaterThan">
      <formula>1</formula>
    </cfRule>
  </conditionalFormatting>
  <conditionalFormatting sqref="I41:I43">
    <cfRule type="cellIs" dxfId="220" priority="2" stopIfTrue="1" operator="greaterThan">
      <formula>1</formula>
    </cfRule>
  </conditionalFormatting>
  <conditionalFormatting sqref="I40 I38">
    <cfRule type="cellIs" dxfId="219" priority="3" stopIfTrue="1" operator="greaterThan">
      <formula>1</formula>
    </cfRule>
    <cfRule type="cellIs" dxfId="218" priority="4" stopIfTrue="1" operator="lessThan">
      <formula>1</formula>
    </cfRule>
  </conditionalFormatting>
  <conditionalFormatting sqref="H24">
    <cfRule type="cellIs" dxfId="217" priority="5" stopIfTrue="1" operator="notEqual">
      <formula>$H$18-$H$16-$H$22</formula>
    </cfRule>
  </conditionalFormatting>
  <conditionalFormatting sqref="G28">
    <cfRule type="cellIs" dxfId="216" priority="6" stopIfTrue="1" operator="notEqual">
      <formula>$G$29+$G$30+$G$31</formula>
    </cfRule>
  </conditionalFormatting>
  <conditionalFormatting sqref="H49:H52">
    <cfRule type="cellIs" dxfId="215" priority="7" stopIfTrue="1" operator="notEqual">
      <formula>E49+F49-G49</formula>
    </cfRule>
  </conditionalFormatting>
  <conditionalFormatting sqref="I53">
    <cfRule type="cellIs" dxfId="214" priority="8" stopIfTrue="1" operator="notEqual">
      <formula>$I$49+$I$50+$I$51+$I$52</formula>
    </cfRule>
  </conditionalFormatting>
  <conditionalFormatting sqref="H53">
    <cfRule type="cellIs" dxfId="213" priority="9" stopIfTrue="1" operator="notEqual">
      <formula>E53+F53-G53</formula>
    </cfRule>
    <cfRule type="cellIs" dxfId="212" priority="10" stopIfTrue="1" operator="notEqual">
      <formula>SUM($H$49:$H$52)</formula>
    </cfRule>
  </conditionalFormatting>
  <conditionalFormatting sqref="G18 G16">
    <cfRule type="cellIs" dxfId="211" priority="11" stopIfTrue="1" operator="notEqual">
      <formula>H16+I16</formula>
    </cfRule>
  </conditionalFormatting>
  <conditionalFormatting sqref="I24">
    <cfRule type="cellIs" dxfId="210" priority="12" stopIfTrue="1" operator="notEqual">
      <formula>I18-I16-I22</formula>
    </cfRule>
  </conditionalFormatting>
  <conditionalFormatting sqref="G24">
    <cfRule type="cellIs" dxfId="209"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I28" sqref="I28"/>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0" width="9.140625" style="439"/>
  </cols>
  <sheetData>
    <row r="1" spans="1:11" ht="19.5" x14ac:dyDescent="0.4">
      <c r="A1" s="1" t="s">
        <v>0</v>
      </c>
      <c r="B1" s="2"/>
      <c r="C1" s="2"/>
      <c r="D1" s="2"/>
    </row>
    <row r="2" spans="1:11" ht="19.5" x14ac:dyDescent="0.4">
      <c r="A2" s="530" t="s">
        <v>1</v>
      </c>
      <c r="B2" s="530"/>
      <c r="C2" s="530"/>
      <c r="D2" s="530"/>
      <c r="E2" s="532" t="s">
        <v>349</v>
      </c>
      <c r="F2" s="533"/>
      <c r="G2" s="533"/>
      <c r="H2" s="533"/>
      <c r="I2" s="533"/>
      <c r="J2" s="441"/>
      <c r="K2" s="6"/>
    </row>
    <row r="3" spans="1:11" ht="12" customHeight="1" x14ac:dyDescent="0.4">
      <c r="A3" s="4"/>
      <c r="B3" s="4"/>
      <c r="C3" s="4"/>
      <c r="D3" s="4"/>
      <c r="E3" s="531" t="s">
        <v>2</v>
      </c>
      <c r="F3" s="531"/>
      <c r="G3" s="531"/>
      <c r="H3" s="531"/>
      <c r="I3" s="531"/>
    </row>
    <row r="4" spans="1:11" ht="15.75" x14ac:dyDescent="0.25">
      <c r="A4" s="7" t="s">
        <v>3</v>
      </c>
      <c r="E4" s="527" t="s">
        <v>53</v>
      </c>
      <c r="F4" s="527"/>
      <c r="G4" s="527"/>
      <c r="H4" s="527"/>
      <c r="I4" s="527"/>
    </row>
    <row r="5" spans="1:11" ht="9" customHeight="1" x14ac:dyDescent="0.25">
      <c r="A5" s="7"/>
      <c r="E5" s="531" t="s">
        <v>2</v>
      </c>
      <c r="F5" s="531"/>
      <c r="G5" s="531"/>
      <c r="H5" s="531"/>
      <c r="I5" s="531"/>
    </row>
    <row r="6" spans="1:11" ht="19.5" x14ac:dyDescent="0.4">
      <c r="A6" s="8" t="s">
        <v>4</v>
      </c>
      <c r="E6" s="533" t="s">
        <v>54</v>
      </c>
      <c r="F6" s="533"/>
      <c r="G6" s="533"/>
      <c r="H6" s="8" t="s">
        <v>5</v>
      </c>
      <c r="I6" s="440" t="s">
        <v>55</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14886</v>
      </c>
      <c r="F16" s="31">
        <v>14985</v>
      </c>
      <c r="G16" s="30">
        <f>H16+I16</f>
        <v>15329</v>
      </c>
      <c r="H16" s="32">
        <v>15329</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13920</v>
      </c>
      <c r="F18" s="31">
        <v>14985</v>
      </c>
      <c r="G18" s="30">
        <f>H18+I18</f>
        <v>15333</v>
      </c>
      <c r="H18" s="32">
        <v>15333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4</v>
      </c>
      <c r="H24" s="44">
        <f>H18-H16-H22</f>
        <v>4</v>
      </c>
      <c r="I24" s="44">
        <f>I18-I16-I22</f>
        <v>0</v>
      </c>
    </row>
    <row r="26" spans="1:9" x14ac:dyDescent="0.2">
      <c r="H26" s="443"/>
    </row>
    <row r="28" spans="1:9" ht="19.5" x14ac:dyDescent="0.4">
      <c r="A28" s="45" t="s">
        <v>23</v>
      </c>
      <c r="B28" s="45" t="s">
        <v>24</v>
      </c>
      <c r="C28" s="45"/>
      <c r="D28" s="46"/>
      <c r="E28" s="46"/>
      <c r="F28" s="446"/>
      <c r="G28" s="48">
        <v>3226.55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3226.55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8165</v>
      </c>
      <c r="G37" s="65">
        <v>8165</v>
      </c>
      <c r="H37" s="447" t="s">
        <v>36</v>
      </c>
      <c r="I37" s="451">
        <f>IF(F37=0,"nerozp.",G37/F37)</f>
        <v>1</v>
      </c>
    </row>
    <row r="38" spans="1:9" ht="16.5" x14ac:dyDescent="0.35">
      <c r="A38" s="62" t="s">
        <v>37</v>
      </c>
      <c r="B38" s="63"/>
      <c r="C38" s="64"/>
      <c r="D38" s="67"/>
      <c r="E38" s="67"/>
      <c r="F38" s="65">
        <v>229</v>
      </c>
      <c r="G38" s="65">
        <v>229.08199999999999</v>
      </c>
      <c r="H38" s="447" t="s">
        <v>36</v>
      </c>
      <c r="I38" s="451">
        <f>IF(F38=0,"nerozp.",G38/F38)</f>
        <v>1.00035807860262</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177</v>
      </c>
      <c r="G40" s="65">
        <v>177</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159</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48600</v>
      </c>
      <c r="F49" s="471">
        <v>0</v>
      </c>
      <c r="G49" s="472">
        <v>0</v>
      </c>
      <c r="H49" s="472">
        <f>E49+F49-G49</f>
        <v>48600</v>
      </c>
      <c r="I49" s="473">
        <v>48600</v>
      </c>
    </row>
    <row r="50" spans="1:9" x14ac:dyDescent="0.2">
      <c r="A50" s="474"/>
      <c r="B50" s="475"/>
      <c r="C50" s="475" t="s">
        <v>50</v>
      </c>
      <c r="D50" s="475"/>
      <c r="E50" s="476">
        <v>132702.6</v>
      </c>
      <c r="F50" s="477">
        <v>162459.01999999999</v>
      </c>
      <c r="G50" s="478">
        <v>131804</v>
      </c>
      <c r="H50" s="478">
        <f>E50+F50-G50</f>
        <v>163357.62</v>
      </c>
      <c r="I50" s="479">
        <v>98806.62</v>
      </c>
    </row>
    <row r="51" spans="1:9" x14ac:dyDescent="0.2">
      <c r="A51" s="474"/>
      <c r="B51" s="475"/>
      <c r="C51" s="475" t="s">
        <v>28</v>
      </c>
      <c r="D51" s="475"/>
      <c r="E51" s="476">
        <v>12313.21</v>
      </c>
      <c r="F51" s="477">
        <v>145371.54999999999</v>
      </c>
      <c r="G51" s="478">
        <v>0</v>
      </c>
      <c r="H51" s="478">
        <f>E51+F51-G51</f>
        <v>157684.75999999998</v>
      </c>
      <c r="I51" s="479">
        <v>157684.76</v>
      </c>
    </row>
    <row r="52" spans="1:9" x14ac:dyDescent="0.2">
      <c r="A52" s="474"/>
      <c r="B52" s="475"/>
      <c r="C52" s="475" t="s">
        <v>51</v>
      </c>
      <c r="D52" s="475"/>
      <c r="E52" s="476">
        <v>62917.8</v>
      </c>
      <c r="F52" s="477">
        <v>2006732</v>
      </c>
      <c r="G52" s="478">
        <v>1953735</v>
      </c>
      <c r="H52" s="478">
        <f>E52+F52-G52</f>
        <v>115914.80000000005</v>
      </c>
      <c r="I52" s="479">
        <v>115914.8</v>
      </c>
    </row>
    <row r="53" spans="1:9" ht="18.75" thickBot="1" x14ac:dyDescent="0.4">
      <c r="A53" s="85" t="s">
        <v>15</v>
      </c>
      <c r="B53" s="86"/>
      <c r="C53" s="86"/>
      <c r="D53" s="86"/>
      <c r="E53" s="480">
        <f>SUM(E49:E52)</f>
        <v>256533.61</v>
      </c>
      <c r="F53" s="88">
        <f>SUM(F49:F52)</f>
        <v>2314562.5699999998</v>
      </c>
      <c r="G53" s="88">
        <f>SUM(G49:G52)</f>
        <v>2085539</v>
      </c>
      <c r="H53" s="481">
        <f>SUM(H49:H52)</f>
        <v>485557.18000000005</v>
      </c>
      <c r="I53" s="482">
        <f>SUM(I49:I52)</f>
        <v>421006.18</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442" priority="1" stopIfTrue="1" operator="greaterThan">
      <formula>1</formula>
    </cfRule>
  </conditionalFormatting>
  <conditionalFormatting sqref="I41:I43">
    <cfRule type="cellIs" dxfId="441" priority="2" stopIfTrue="1" operator="greaterThan">
      <formula>1</formula>
    </cfRule>
  </conditionalFormatting>
  <conditionalFormatting sqref="I40 I38">
    <cfRule type="cellIs" dxfId="440" priority="3" stopIfTrue="1" operator="greaterThan">
      <formula>1</formula>
    </cfRule>
    <cfRule type="cellIs" dxfId="439" priority="4" stopIfTrue="1" operator="lessThan">
      <formula>1</formula>
    </cfRule>
  </conditionalFormatting>
  <conditionalFormatting sqref="H24">
    <cfRule type="cellIs" dxfId="438" priority="5" stopIfTrue="1" operator="notEqual">
      <formula>$H$18-$H$16-$H$22</formula>
    </cfRule>
  </conditionalFormatting>
  <conditionalFormatting sqref="G28">
    <cfRule type="cellIs" dxfId="437" priority="6" stopIfTrue="1" operator="notEqual">
      <formula>$G$29+$G$30+$G$31</formula>
    </cfRule>
  </conditionalFormatting>
  <conditionalFormatting sqref="H49:H52">
    <cfRule type="cellIs" dxfId="436" priority="7" stopIfTrue="1" operator="notEqual">
      <formula>E49+F49-G49</formula>
    </cfRule>
  </conditionalFormatting>
  <conditionalFormatting sqref="I53">
    <cfRule type="cellIs" dxfId="435" priority="8" stopIfTrue="1" operator="notEqual">
      <formula>$I$49+$I$50+$I$51+$I$52</formula>
    </cfRule>
  </conditionalFormatting>
  <conditionalFormatting sqref="H53">
    <cfRule type="cellIs" dxfId="434" priority="9" stopIfTrue="1" operator="notEqual">
      <formula>E53+F53-G53</formula>
    </cfRule>
    <cfRule type="cellIs" dxfId="433" priority="10" stopIfTrue="1" operator="notEqual">
      <formula>SUM($H$49:$H$52)</formula>
    </cfRule>
  </conditionalFormatting>
  <conditionalFormatting sqref="G18 G16">
    <cfRule type="cellIs" dxfId="432" priority="11" stopIfTrue="1" operator="notEqual">
      <formula>H16+I16</formula>
    </cfRule>
  </conditionalFormatting>
  <conditionalFormatting sqref="I24">
    <cfRule type="cellIs" dxfId="431" priority="12" stopIfTrue="1" operator="notEqual">
      <formula>I18-I16-I22</formula>
    </cfRule>
  </conditionalFormatting>
  <conditionalFormatting sqref="G24">
    <cfRule type="cellIs" dxfId="430"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M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112</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113</v>
      </c>
      <c r="F4" s="527"/>
      <c r="G4" s="527"/>
      <c r="H4" s="527"/>
      <c r="I4" s="527"/>
    </row>
    <row r="5" spans="1:11" ht="9" customHeight="1" x14ac:dyDescent="0.25">
      <c r="A5" s="7"/>
      <c r="E5" s="531" t="s">
        <v>2</v>
      </c>
      <c r="F5" s="531"/>
      <c r="G5" s="531"/>
      <c r="H5" s="531"/>
      <c r="I5" s="531"/>
    </row>
    <row r="6" spans="1:11" ht="19.5" x14ac:dyDescent="0.4">
      <c r="A6" s="8" t="s">
        <v>4</v>
      </c>
      <c r="E6" s="533" t="s">
        <v>114</v>
      </c>
      <c r="F6" s="533"/>
      <c r="G6" s="533"/>
      <c r="H6" s="8" t="s">
        <v>5</v>
      </c>
      <c r="I6" s="440" t="s">
        <v>115</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4942</v>
      </c>
      <c r="F16" s="31">
        <v>4927</v>
      </c>
      <c r="G16" s="30">
        <f>H16+I16</f>
        <v>5251</v>
      </c>
      <c r="H16" s="32">
        <v>5251</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4602</v>
      </c>
      <c r="F18" s="31">
        <v>4927</v>
      </c>
      <c r="G18" s="30">
        <f>H18+I18</f>
        <v>5251</v>
      </c>
      <c r="H18" s="32">
        <v>5251</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0</v>
      </c>
      <c r="H24" s="44">
        <f>H18-H16-H22</f>
        <v>0</v>
      </c>
      <c r="I24" s="44">
        <f>I18-I16-I22</f>
        <v>0</v>
      </c>
    </row>
    <row r="26" spans="1:9" x14ac:dyDescent="0.2">
      <c r="H26" s="443"/>
    </row>
    <row r="28" spans="1:9" ht="19.5" x14ac:dyDescent="0.4">
      <c r="A28" s="45" t="s">
        <v>23</v>
      </c>
      <c r="B28" s="45" t="s">
        <v>24</v>
      </c>
      <c r="C28" s="45"/>
      <c r="D28" s="46"/>
      <c r="E28" s="46"/>
      <c r="F28" s="446"/>
      <c r="G28" s="48">
        <v>386.05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386.05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3" x14ac:dyDescent="0.2">
      <c r="A33" s="536"/>
      <c r="B33" s="536"/>
      <c r="C33" s="536"/>
      <c r="D33" s="536"/>
      <c r="E33" s="536"/>
      <c r="F33" s="536"/>
      <c r="G33" s="536"/>
      <c r="H33" s="536"/>
      <c r="I33" s="536"/>
    </row>
    <row r="34" spans="1:13" x14ac:dyDescent="0.2">
      <c r="A34" s="536"/>
      <c r="B34" s="536"/>
      <c r="C34" s="536"/>
      <c r="D34" s="536"/>
      <c r="E34" s="536"/>
      <c r="F34" s="536"/>
      <c r="G34" s="536"/>
      <c r="H34" s="536"/>
      <c r="I34" s="536"/>
    </row>
    <row r="35" spans="1:13" ht="19.5" x14ac:dyDescent="0.4">
      <c r="A35" s="45" t="s">
        <v>31</v>
      </c>
      <c r="B35" s="45" t="s">
        <v>32</v>
      </c>
      <c r="C35" s="45"/>
      <c r="D35" s="56"/>
      <c r="E35" s="57"/>
      <c r="F35" s="46"/>
      <c r="G35" s="58"/>
      <c r="H35" s="446"/>
      <c r="I35" s="446"/>
    </row>
    <row r="36" spans="1:13" ht="18.75" x14ac:dyDescent="0.4">
      <c r="A36" s="45"/>
      <c r="B36" s="45"/>
      <c r="C36" s="45"/>
      <c r="D36" s="56"/>
      <c r="F36" s="449" t="s">
        <v>33</v>
      </c>
      <c r="G36" s="60" t="s">
        <v>9</v>
      </c>
      <c r="H36" s="446"/>
      <c r="I36" s="450" t="s">
        <v>34</v>
      </c>
      <c r="L36" s="495"/>
      <c r="M36" s="495"/>
    </row>
    <row r="37" spans="1:13" ht="16.5" x14ac:dyDescent="0.35">
      <c r="A37" s="62" t="s">
        <v>35</v>
      </c>
      <c r="B37" s="63"/>
      <c r="C37" s="64"/>
      <c r="D37" s="63"/>
      <c r="E37" s="57"/>
      <c r="F37" s="65">
        <v>2015</v>
      </c>
      <c r="G37" s="65">
        <v>2045</v>
      </c>
      <c r="H37" s="447" t="s">
        <v>36</v>
      </c>
      <c r="I37" s="451">
        <f>IF(F37=0,"nerozp.",G37/F37)</f>
        <v>1.0148883374689825</v>
      </c>
      <c r="L37" s="495"/>
      <c r="M37" s="495"/>
    </row>
    <row r="38" spans="1:13" ht="16.5" x14ac:dyDescent="0.35">
      <c r="A38" s="62" t="s">
        <v>37</v>
      </c>
      <c r="B38" s="63"/>
      <c r="C38" s="64"/>
      <c r="D38" s="67"/>
      <c r="E38" s="67"/>
      <c r="F38" s="65">
        <v>200.8</v>
      </c>
      <c r="G38" s="65">
        <v>200.93</v>
      </c>
      <c r="H38" s="447" t="s">
        <v>36</v>
      </c>
      <c r="I38" s="451">
        <f>IF(F38=0,"nerozp.",G38/F38)</f>
        <v>1.0006474103585656</v>
      </c>
      <c r="J38" s="486"/>
    </row>
    <row r="39" spans="1:13" ht="16.5" x14ac:dyDescent="0.35">
      <c r="A39" s="62" t="s">
        <v>38</v>
      </c>
      <c r="B39" s="63"/>
      <c r="C39" s="64"/>
      <c r="D39" s="67"/>
      <c r="E39" s="67"/>
      <c r="F39" s="65">
        <v>0</v>
      </c>
      <c r="G39" s="65">
        <v>0</v>
      </c>
      <c r="H39" s="447" t="s">
        <v>36</v>
      </c>
      <c r="I39" s="451" t="str">
        <f>IF(F39=0,"nerozp.",G39/F39)</f>
        <v>nerozp.</v>
      </c>
    </row>
    <row r="40" spans="1:13" ht="16.5" x14ac:dyDescent="0.35">
      <c r="A40" s="62" t="s">
        <v>39</v>
      </c>
      <c r="B40" s="63"/>
      <c r="C40" s="64"/>
      <c r="D40" s="57"/>
      <c r="E40" s="57"/>
      <c r="F40" s="65">
        <v>153.80000000000001</v>
      </c>
      <c r="G40" s="65">
        <v>153.80000000000001</v>
      </c>
      <c r="H40" s="447" t="s">
        <v>36</v>
      </c>
      <c r="I40" s="451">
        <f>IF(F40=0,"nerozp.",G40/F40)</f>
        <v>1</v>
      </c>
    </row>
    <row r="41" spans="1:13" ht="16.5" x14ac:dyDescent="0.35">
      <c r="A41" s="62" t="s">
        <v>40</v>
      </c>
      <c r="B41" s="63"/>
      <c r="C41" s="64"/>
      <c r="D41" s="57"/>
      <c r="E41" s="57"/>
      <c r="F41" s="65">
        <v>0</v>
      </c>
      <c r="G41" s="65">
        <v>0</v>
      </c>
      <c r="H41" s="447" t="s">
        <v>36</v>
      </c>
      <c r="I41" s="451" t="str">
        <f>IF(F41=0,"nerozp.",G41/F41)</f>
        <v>nerozp.</v>
      </c>
    </row>
    <row r="42" spans="1:13" ht="14.25" x14ac:dyDescent="0.2">
      <c r="A42" s="68" t="s">
        <v>41</v>
      </c>
      <c r="B42" s="69" t="s">
        <v>173</v>
      </c>
      <c r="C42" s="70"/>
      <c r="D42" s="71"/>
      <c r="E42" s="71"/>
      <c r="F42" s="72"/>
      <c r="G42" s="72"/>
      <c r="H42" s="452"/>
      <c r="I42" s="453"/>
    </row>
    <row r="43" spans="1:13" ht="21.75" customHeight="1" x14ac:dyDescent="0.2">
      <c r="A43" s="75"/>
      <c r="B43" s="549" t="s">
        <v>183</v>
      </c>
      <c r="C43" s="550"/>
      <c r="D43" s="550"/>
      <c r="E43" s="550"/>
      <c r="F43" s="550"/>
      <c r="G43" s="550"/>
      <c r="H43" s="550"/>
      <c r="I43" s="550"/>
    </row>
    <row r="44" spans="1:13" ht="19.5" thickBot="1" x14ac:dyDescent="0.45">
      <c r="A44" s="45" t="s">
        <v>42</v>
      </c>
      <c r="B44" s="45" t="s">
        <v>43</v>
      </c>
      <c r="C44" s="78"/>
      <c r="D44" s="57"/>
      <c r="E44" s="57"/>
      <c r="F44" s="446"/>
      <c r="G44" s="79"/>
      <c r="H44" s="528" t="s">
        <v>44</v>
      </c>
      <c r="I44" s="529"/>
    </row>
    <row r="45" spans="1:13" ht="18.75" thickTop="1" x14ac:dyDescent="0.35">
      <c r="A45" s="80"/>
      <c r="B45" s="454"/>
      <c r="C45" s="81"/>
      <c r="D45" s="454"/>
      <c r="E45" s="82" t="s">
        <v>45</v>
      </c>
      <c r="F45" s="455" t="s">
        <v>46</v>
      </c>
      <c r="G45" s="455" t="s">
        <v>47</v>
      </c>
      <c r="H45" s="456" t="s">
        <v>48</v>
      </c>
      <c r="I45" s="457" t="s">
        <v>49</v>
      </c>
    </row>
    <row r="46" spans="1:13" x14ac:dyDescent="0.2">
      <c r="A46" s="458"/>
      <c r="B46" s="446"/>
      <c r="C46" s="446"/>
      <c r="D46" s="446"/>
      <c r="E46" s="458"/>
      <c r="F46" s="534"/>
      <c r="G46" s="459"/>
      <c r="H46" s="460">
        <v>40543</v>
      </c>
      <c r="I46" s="461">
        <v>40543</v>
      </c>
    </row>
    <row r="47" spans="1:13" x14ac:dyDescent="0.2">
      <c r="A47" s="458"/>
      <c r="B47" s="446"/>
      <c r="C47" s="446"/>
      <c r="D47" s="446"/>
      <c r="E47" s="458"/>
      <c r="F47" s="534"/>
      <c r="G47" s="462"/>
      <c r="H47" s="462"/>
      <c r="I47" s="463"/>
    </row>
    <row r="48" spans="1:13" ht="13.5" thickBot="1" x14ac:dyDescent="0.25">
      <c r="A48" s="464"/>
      <c r="B48" s="465"/>
      <c r="C48" s="465"/>
      <c r="D48" s="465"/>
      <c r="E48" s="464"/>
      <c r="F48" s="466"/>
      <c r="G48" s="466"/>
      <c r="H48" s="466"/>
      <c r="I48" s="467"/>
    </row>
    <row r="49" spans="1:9" ht="13.5" thickTop="1" x14ac:dyDescent="0.2">
      <c r="A49" s="468"/>
      <c r="B49" s="469"/>
      <c r="C49" s="469" t="s">
        <v>27</v>
      </c>
      <c r="D49" s="469"/>
      <c r="E49" s="470">
        <v>2000</v>
      </c>
      <c r="F49" s="471">
        <v>0</v>
      </c>
      <c r="G49" s="472">
        <v>0</v>
      </c>
      <c r="H49" s="472">
        <f>E49+F49-G49</f>
        <v>2000</v>
      </c>
      <c r="I49" s="473">
        <v>2000</v>
      </c>
    </row>
    <row r="50" spans="1:9" x14ac:dyDescent="0.2">
      <c r="A50" s="474"/>
      <c r="B50" s="475"/>
      <c r="C50" s="475" t="s">
        <v>50</v>
      </c>
      <c r="D50" s="475"/>
      <c r="E50" s="476">
        <v>26563.43</v>
      </c>
      <c r="F50" s="477">
        <v>40352</v>
      </c>
      <c r="G50" s="478">
        <v>40341</v>
      </c>
      <c r="H50" s="478">
        <f>E50+F50-G50</f>
        <v>26574.429999999993</v>
      </c>
      <c r="I50" s="479">
        <v>15602.43</v>
      </c>
    </row>
    <row r="51" spans="1:9" x14ac:dyDescent="0.2">
      <c r="A51" s="474"/>
      <c r="B51" s="475"/>
      <c r="C51" s="475" t="s">
        <v>28</v>
      </c>
      <c r="D51" s="475"/>
      <c r="E51" s="476">
        <v>7751</v>
      </c>
      <c r="F51" s="477">
        <v>38189</v>
      </c>
      <c r="G51" s="478">
        <v>30428</v>
      </c>
      <c r="H51" s="478">
        <f>E51+F51-G51</f>
        <v>15512</v>
      </c>
      <c r="I51" s="479">
        <v>15512</v>
      </c>
    </row>
    <row r="52" spans="1:9" x14ac:dyDescent="0.2">
      <c r="A52" s="474"/>
      <c r="B52" s="475"/>
      <c r="C52" s="475" t="s">
        <v>51</v>
      </c>
      <c r="D52" s="475"/>
      <c r="E52" s="476">
        <v>26261</v>
      </c>
      <c r="F52" s="477">
        <v>338778</v>
      </c>
      <c r="G52" s="478">
        <v>311650</v>
      </c>
      <c r="H52" s="478">
        <f>E52+F52-G52</f>
        <v>53389</v>
      </c>
      <c r="I52" s="479">
        <v>53389</v>
      </c>
    </row>
    <row r="53" spans="1:9" ht="18.75" thickBot="1" x14ac:dyDescent="0.4">
      <c r="A53" s="85" t="s">
        <v>15</v>
      </c>
      <c r="B53" s="86"/>
      <c r="C53" s="86"/>
      <c r="D53" s="86"/>
      <c r="E53" s="480">
        <f>SUM(E49:E52)</f>
        <v>62575.43</v>
      </c>
      <c r="F53" s="88">
        <f>SUM(F49:F52)</f>
        <v>417319</v>
      </c>
      <c r="G53" s="88">
        <f>SUM(G49:G52)</f>
        <v>382419</v>
      </c>
      <c r="H53" s="481">
        <f>SUM(H49:H52)</f>
        <v>97475.43</v>
      </c>
      <c r="I53" s="89">
        <f>SUM(I49:I52)</f>
        <v>86503.43</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F46:F47"/>
    <mergeCell ref="E6:G6"/>
    <mergeCell ref="A32:I34"/>
    <mergeCell ref="E7:I7"/>
    <mergeCell ref="H13:I13"/>
    <mergeCell ref="B43:I43"/>
    <mergeCell ref="E4:I4"/>
    <mergeCell ref="H44:I44"/>
    <mergeCell ref="A2:D2"/>
    <mergeCell ref="E3:I3"/>
    <mergeCell ref="E2:I2"/>
    <mergeCell ref="E5:I5"/>
  </mergeCells>
  <phoneticPr fontId="2" type="noConversion"/>
  <conditionalFormatting sqref="I37">
    <cfRule type="cellIs" dxfId="208" priority="1" stopIfTrue="1" operator="greaterThan">
      <formula>1</formula>
    </cfRule>
  </conditionalFormatting>
  <conditionalFormatting sqref="I41:I42">
    <cfRule type="cellIs" dxfId="207" priority="2" stopIfTrue="1" operator="greaterThan">
      <formula>1</formula>
    </cfRule>
  </conditionalFormatting>
  <conditionalFormatting sqref="I40 I38">
    <cfRule type="cellIs" dxfId="206" priority="3" stopIfTrue="1" operator="greaterThan">
      <formula>1</formula>
    </cfRule>
    <cfRule type="cellIs" dxfId="205" priority="4" stopIfTrue="1" operator="lessThan">
      <formula>1</formula>
    </cfRule>
  </conditionalFormatting>
  <conditionalFormatting sqref="H24">
    <cfRule type="cellIs" dxfId="204" priority="5" stopIfTrue="1" operator="notEqual">
      <formula>$H$18-$H$16-$H$22</formula>
    </cfRule>
  </conditionalFormatting>
  <conditionalFormatting sqref="G28">
    <cfRule type="cellIs" dxfId="203" priority="6" stopIfTrue="1" operator="notEqual">
      <formula>$G$29+$G$30+$G$31</formula>
    </cfRule>
  </conditionalFormatting>
  <conditionalFormatting sqref="H49:H52">
    <cfRule type="cellIs" dxfId="202" priority="7" stopIfTrue="1" operator="notEqual">
      <formula>E49+F49-G49</formula>
    </cfRule>
  </conditionalFormatting>
  <conditionalFormatting sqref="I53">
    <cfRule type="cellIs" dxfId="201" priority="8" stopIfTrue="1" operator="notEqual">
      <formula>$I$49+$I$50+$I$51+$I$52</formula>
    </cfRule>
  </conditionalFormatting>
  <conditionalFormatting sqref="H53">
    <cfRule type="cellIs" dxfId="200" priority="9" stopIfTrue="1" operator="notEqual">
      <formula>E53+F53-G53</formula>
    </cfRule>
    <cfRule type="cellIs" dxfId="199" priority="10" stopIfTrue="1" operator="notEqual">
      <formula>SUM($H$49:$H$52)</formula>
    </cfRule>
  </conditionalFormatting>
  <conditionalFormatting sqref="G18 G16">
    <cfRule type="cellIs" dxfId="198" priority="11" stopIfTrue="1" operator="notEqual">
      <formula>H16+I16</formula>
    </cfRule>
  </conditionalFormatting>
  <conditionalFormatting sqref="I24">
    <cfRule type="cellIs" dxfId="197" priority="12" stopIfTrue="1" operator="notEqual">
      <formula>I18-I16-I22</formula>
    </cfRule>
  </conditionalFormatting>
  <conditionalFormatting sqref="G24">
    <cfRule type="cellIs" dxfId="196"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206</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116</v>
      </c>
      <c r="F4" s="527"/>
      <c r="G4" s="527"/>
      <c r="H4" s="527"/>
      <c r="I4" s="527"/>
    </row>
    <row r="5" spans="1:11" ht="9" customHeight="1" x14ac:dyDescent="0.25">
      <c r="A5" s="7"/>
      <c r="E5" s="531" t="s">
        <v>2</v>
      </c>
      <c r="F5" s="531"/>
      <c r="G5" s="531"/>
      <c r="H5" s="531"/>
      <c r="I5" s="531"/>
    </row>
    <row r="6" spans="1:11" ht="19.5" x14ac:dyDescent="0.4">
      <c r="A6" s="8" t="s">
        <v>4</v>
      </c>
      <c r="E6" s="533" t="s">
        <v>117</v>
      </c>
      <c r="F6" s="533"/>
      <c r="G6" s="533"/>
      <c r="H6" s="8" t="s">
        <v>5</v>
      </c>
      <c r="I6" s="440" t="s">
        <v>118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21316</v>
      </c>
      <c r="F16" s="31">
        <v>21360</v>
      </c>
      <c r="G16" s="30">
        <f>H16+I16</f>
        <v>22114</v>
      </c>
      <c r="H16" s="32">
        <v>22114</v>
      </c>
      <c r="I16" s="32">
        <v>0</v>
      </c>
    </row>
    <row r="17" spans="1:9" ht="16.5" x14ac:dyDescent="0.35">
      <c r="A17" s="33"/>
      <c r="B17" s="442"/>
      <c r="C17" s="442"/>
      <c r="D17" s="442"/>
      <c r="E17" s="442"/>
      <c r="F17" s="442"/>
      <c r="G17" s="489"/>
      <c r="H17" s="442"/>
      <c r="I17" s="442"/>
    </row>
    <row r="18" spans="1:9" ht="19.5" x14ac:dyDescent="0.4">
      <c r="A18" s="29" t="s">
        <v>19</v>
      </c>
      <c r="B18" s="34"/>
      <c r="C18" s="34"/>
      <c r="D18" s="34"/>
      <c r="E18" s="30">
        <v>19677</v>
      </c>
      <c r="F18" s="31">
        <v>21360</v>
      </c>
      <c r="G18" s="30">
        <f>H18+I18</f>
        <v>22122</v>
      </c>
      <c r="H18" s="32">
        <v>22122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8</v>
      </c>
      <c r="H24" s="44">
        <f>H18-H16-H22</f>
        <v>8</v>
      </c>
      <c r="I24" s="44">
        <f>I18-I16-I22</f>
        <v>0</v>
      </c>
    </row>
    <row r="26" spans="1:9" x14ac:dyDescent="0.2">
      <c r="H26" s="443"/>
    </row>
    <row r="28" spans="1:9" ht="19.5" x14ac:dyDescent="0.4">
      <c r="A28" s="45" t="s">
        <v>23</v>
      </c>
      <c r="B28" s="45" t="s">
        <v>24</v>
      </c>
      <c r="C28" s="45"/>
      <c r="D28" s="46"/>
      <c r="E28" s="46"/>
      <c r="F28" s="446"/>
      <c r="G28" s="48">
        <v>9148.09</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9148.09</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10716</v>
      </c>
      <c r="G37" s="65">
        <v>10716</v>
      </c>
      <c r="H37" s="447" t="s">
        <v>36</v>
      </c>
      <c r="I37" s="451">
        <f>IF(F37=0,"nerozp.",G37/F37)</f>
        <v>1</v>
      </c>
    </row>
    <row r="38" spans="1:9" ht="16.5" x14ac:dyDescent="0.35">
      <c r="A38" s="62" t="s">
        <v>37</v>
      </c>
      <c r="B38" s="63"/>
      <c r="C38" s="64"/>
      <c r="D38" s="67"/>
      <c r="E38" s="67"/>
      <c r="F38" s="65">
        <v>344</v>
      </c>
      <c r="G38" s="65">
        <v>345.03</v>
      </c>
      <c r="H38" s="447" t="s">
        <v>36</v>
      </c>
      <c r="I38" s="451">
        <f>IF(F38=0,"nerozp.",G38/F38)</f>
        <v>1.0029941860465115</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258</v>
      </c>
      <c r="G40" s="65">
        <v>258</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174</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3200</v>
      </c>
      <c r="F49" s="471">
        <v>0</v>
      </c>
      <c r="G49" s="472">
        <v>0</v>
      </c>
      <c r="H49" s="472">
        <f>E49+F49-G49</f>
        <v>3200</v>
      </c>
      <c r="I49" s="473">
        <v>3200</v>
      </c>
    </row>
    <row r="50" spans="1:9" x14ac:dyDescent="0.2">
      <c r="A50" s="474"/>
      <c r="B50" s="475"/>
      <c r="C50" s="475" t="s">
        <v>50</v>
      </c>
      <c r="D50" s="475"/>
      <c r="E50" s="476">
        <v>390599.57</v>
      </c>
      <c r="F50" s="477">
        <v>214080</v>
      </c>
      <c r="G50" s="478">
        <v>262699</v>
      </c>
      <c r="H50" s="478">
        <f>E50+F50-G50</f>
        <v>341980.57000000007</v>
      </c>
      <c r="I50" s="479">
        <v>337906.34</v>
      </c>
    </row>
    <row r="51" spans="1:9" x14ac:dyDescent="0.2">
      <c r="A51" s="474"/>
      <c r="B51" s="475"/>
      <c r="C51" s="475" t="s">
        <v>28</v>
      </c>
      <c r="D51" s="475"/>
      <c r="E51" s="476">
        <v>186522</v>
      </c>
      <c r="F51" s="477">
        <v>360040.46</v>
      </c>
      <c r="G51" s="478">
        <v>494959.73</v>
      </c>
      <c r="H51" s="478">
        <f>E51+F51-G51</f>
        <v>51602.729999999981</v>
      </c>
      <c r="I51" s="479">
        <v>51602.73</v>
      </c>
    </row>
    <row r="52" spans="1:9" x14ac:dyDescent="0.2">
      <c r="A52" s="474"/>
      <c r="B52" s="475"/>
      <c r="C52" s="475" t="s">
        <v>51</v>
      </c>
      <c r="D52" s="475"/>
      <c r="E52" s="476">
        <v>12785.8</v>
      </c>
      <c r="F52" s="477">
        <v>437319.2</v>
      </c>
      <c r="G52" s="478">
        <v>350290</v>
      </c>
      <c r="H52" s="478">
        <f>E52+F52-G52</f>
        <v>99815</v>
      </c>
      <c r="I52" s="479">
        <v>99815</v>
      </c>
    </row>
    <row r="53" spans="1:9" ht="18.75" thickBot="1" x14ac:dyDescent="0.4">
      <c r="A53" s="85" t="s">
        <v>15</v>
      </c>
      <c r="B53" s="86"/>
      <c r="C53" s="86"/>
      <c r="D53" s="86"/>
      <c r="E53" s="480">
        <f>SUM(E49:E52)</f>
        <v>593107.37000000011</v>
      </c>
      <c r="F53" s="88">
        <f>SUM(F49:F52)</f>
        <v>1011439.6599999999</v>
      </c>
      <c r="G53" s="88">
        <f>SUM(G49:G52)</f>
        <v>1107948.73</v>
      </c>
      <c r="H53" s="481">
        <f>SUM(H49:H52)</f>
        <v>496598.30000000005</v>
      </c>
      <c r="I53" s="89">
        <f>SUM(I49:I52)</f>
        <v>492524.07</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E4:I4"/>
    <mergeCell ref="F46:F47"/>
    <mergeCell ref="E6:G6"/>
    <mergeCell ref="A32:I34"/>
    <mergeCell ref="E7:I7"/>
    <mergeCell ref="H13:I13"/>
    <mergeCell ref="H44:I44"/>
  </mergeCells>
  <phoneticPr fontId="2" type="noConversion"/>
  <conditionalFormatting sqref="I37">
    <cfRule type="cellIs" dxfId="195" priority="1" stopIfTrue="1" operator="greaterThan">
      <formula>1</formula>
    </cfRule>
  </conditionalFormatting>
  <conditionalFormatting sqref="I41:I43">
    <cfRule type="cellIs" dxfId="194" priority="2" stopIfTrue="1" operator="greaterThan">
      <formula>1</formula>
    </cfRule>
  </conditionalFormatting>
  <conditionalFormatting sqref="I40 I38">
    <cfRule type="cellIs" dxfId="193" priority="3" stopIfTrue="1" operator="greaterThan">
      <formula>1</formula>
    </cfRule>
    <cfRule type="cellIs" dxfId="192" priority="4" stopIfTrue="1" operator="lessThan">
      <formula>1</formula>
    </cfRule>
  </conditionalFormatting>
  <conditionalFormatting sqref="H24">
    <cfRule type="cellIs" dxfId="191" priority="5" stopIfTrue="1" operator="notEqual">
      <formula>$H$18-$H$16-$H$22</formula>
    </cfRule>
  </conditionalFormatting>
  <conditionalFormatting sqref="G28">
    <cfRule type="cellIs" dxfId="190" priority="6" stopIfTrue="1" operator="notEqual">
      <formula>$G$29+$G$30+$G$31</formula>
    </cfRule>
  </conditionalFormatting>
  <conditionalFormatting sqref="H49:H52">
    <cfRule type="cellIs" dxfId="189" priority="7" stopIfTrue="1" operator="notEqual">
      <formula>E49+F49-G49</formula>
    </cfRule>
  </conditionalFormatting>
  <conditionalFormatting sqref="I53">
    <cfRule type="cellIs" dxfId="188" priority="8" stopIfTrue="1" operator="notEqual">
      <formula>$I$49+$I$50+$I$51+$I$52</formula>
    </cfRule>
  </conditionalFormatting>
  <conditionalFormatting sqref="H53">
    <cfRule type="cellIs" dxfId="187" priority="9" stopIfTrue="1" operator="notEqual">
      <formula>E53+F53-G53</formula>
    </cfRule>
    <cfRule type="cellIs" dxfId="186" priority="10" stopIfTrue="1" operator="notEqual">
      <formula>SUM($H$49:$H$52)</formula>
    </cfRule>
  </conditionalFormatting>
  <conditionalFormatting sqref="G18 G16">
    <cfRule type="cellIs" dxfId="185" priority="11" stopIfTrue="1" operator="notEqual">
      <formula>H16+I16</formula>
    </cfRule>
  </conditionalFormatting>
  <conditionalFormatting sqref="I24">
    <cfRule type="cellIs" dxfId="184" priority="12" stopIfTrue="1" operator="notEqual">
      <formula>I18-I16-I22</formula>
    </cfRule>
  </conditionalFormatting>
  <conditionalFormatting sqref="G24">
    <cfRule type="cellIs" dxfId="183"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207</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119</v>
      </c>
      <c r="F4" s="527"/>
      <c r="G4" s="527"/>
      <c r="H4" s="527"/>
      <c r="I4" s="527"/>
    </row>
    <row r="5" spans="1:11" ht="9" customHeight="1" x14ac:dyDescent="0.25">
      <c r="A5" s="7"/>
      <c r="E5" s="531" t="s">
        <v>2</v>
      </c>
      <c r="F5" s="531"/>
      <c r="G5" s="531"/>
      <c r="H5" s="531"/>
      <c r="I5" s="531"/>
    </row>
    <row r="6" spans="1:11" ht="19.5" x14ac:dyDescent="0.4">
      <c r="A6" s="8" t="s">
        <v>4</v>
      </c>
      <c r="E6" s="533" t="s">
        <v>120</v>
      </c>
      <c r="F6" s="533"/>
      <c r="G6" s="533"/>
      <c r="H6" s="8" t="s">
        <v>5</v>
      </c>
      <c r="I6" s="440" t="s">
        <v>121</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5848</v>
      </c>
      <c r="F16" s="31">
        <v>5848</v>
      </c>
      <c r="G16" s="30">
        <f>H16+I16</f>
        <v>5837</v>
      </c>
      <c r="H16" s="32">
        <v>5837</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5211</v>
      </c>
      <c r="F18" s="31">
        <v>5848</v>
      </c>
      <c r="G18" s="30">
        <f>H18+I18</f>
        <v>5840</v>
      </c>
      <c r="H18" s="32">
        <v>5840</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3</v>
      </c>
      <c r="H24" s="44">
        <f>H18-H16-H22</f>
        <v>3</v>
      </c>
      <c r="I24" s="44">
        <f>I18-I16-I22</f>
        <v>0</v>
      </c>
    </row>
    <row r="26" spans="1:9" x14ac:dyDescent="0.2">
      <c r="H26" s="443"/>
    </row>
    <row r="28" spans="1:9" ht="19.5" x14ac:dyDescent="0.4">
      <c r="A28" s="45" t="s">
        <v>23</v>
      </c>
      <c r="B28" s="45" t="s">
        <v>24</v>
      </c>
      <c r="C28" s="45"/>
      <c r="D28" s="46"/>
      <c r="E28" s="46"/>
      <c r="F28" s="446"/>
      <c r="G28" s="48">
        <v>2014.25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1974.25+40</f>
        <v>2014.25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3350</v>
      </c>
      <c r="G37" s="65">
        <v>3350</v>
      </c>
      <c r="H37" s="447" t="s">
        <v>36</v>
      </c>
      <c r="I37" s="451">
        <f>IF(F37=0,"nerozp.",G37/F37)</f>
        <v>1</v>
      </c>
    </row>
    <row r="38" spans="1:9" ht="16.5" x14ac:dyDescent="0.35">
      <c r="A38" s="62" t="s">
        <v>37</v>
      </c>
      <c r="B38" s="63"/>
      <c r="C38" s="64"/>
      <c r="D38" s="67"/>
      <c r="E38" s="67"/>
      <c r="F38" s="65">
        <v>88.921000000000006</v>
      </c>
      <c r="G38" s="65">
        <v>88.921000000000006</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66.941000000000003</v>
      </c>
      <c r="G40" s="65">
        <v>66.941000000000003</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33195</v>
      </c>
      <c r="F49" s="471">
        <v>0</v>
      </c>
      <c r="G49" s="472">
        <v>0</v>
      </c>
      <c r="H49" s="472">
        <f>E49+F49-G49</f>
        <v>33195</v>
      </c>
      <c r="I49" s="473">
        <v>33195</v>
      </c>
    </row>
    <row r="50" spans="1:9" x14ac:dyDescent="0.2">
      <c r="A50" s="474"/>
      <c r="B50" s="475"/>
      <c r="C50" s="475" t="s">
        <v>50</v>
      </c>
      <c r="D50" s="475"/>
      <c r="E50" s="476">
        <v>30182.45</v>
      </c>
      <c r="F50" s="477">
        <v>66960</v>
      </c>
      <c r="G50" s="478">
        <v>62631.9</v>
      </c>
      <c r="H50" s="478">
        <f>E50+F50-G50</f>
        <v>34510.549999999996</v>
      </c>
      <c r="I50" s="479">
        <v>34511.089999999997</v>
      </c>
    </row>
    <row r="51" spans="1:9" x14ac:dyDescent="0.2">
      <c r="A51" s="474"/>
      <c r="B51" s="475"/>
      <c r="C51" s="475" t="s">
        <v>28</v>
      </c>
      <c r="D51" s="475"/>
      <c r="E51" s="476">
        <v>125274.22</v>
      </c>
      <c r="F51" s="477">
        <v>128636.43</v>
      </c>
      <c r="G51" s="478">
        <v>124559</v>
      </c>
      <c r="H51" s="478">
        <f>E51+F51-G51</f>
        <v>129351.65</v>
      </c>
      <c r="I51" s="479">
        <v>129351.65</v>
      </c>
    </row>
    <row r="52" spans="1:9" x14ac:dyDescent="0.2">
      <c r="A52" s="474"/>
      <c r="B52" s="475"/>
      <c r="C52" s="475" t="s">
        <v>51</v>
      </c>
      <c r="D52" s="475"/>
      <c r="E52" s="476">
        <v>536.53</v>
      </c>
      <c r="F52" s="477">
        <v>88921</v>
      </c>
      <c r="G52" s="478">
        <v>66941</v>
      </c>
      <c r="H52" s="478">
        <f>E52+F52-G52</f>
        <v>22516.53</v>
      </c>
      <c r="I52" s="479">
        <v>22516.53</v>
      </c>
    </row>
    <row r="53" spans="1:9" ht="18.75" thickBot="1" x14ac:dyDescent="0.4">
      <c r="A53" s="85" t="s">
        <v>15</v>
      </c>
      <c r="B53" s="86"/>
      <c r="C53" s="86"/>
      <c r="D53" s="86"/>
      <c r="E53" s="480">
        <f>SUM(E49:E52)</f>
        <v>189188.19999999998</v>
      </c>
      <c r="F53" s="88">
        <f>SUM(F49:F52)</f>
        <v>284517.43</v>
      </c>
      <c r="G53" s="88">
        <f>SUM(G49:G52)</f>
        <v>254131.9</v>
      </c>
      <c r="H53" s="481">
        <f>SUM(H49:H52)</f>
        <v>219573.72999999998</v>
      </c>
      <c r="I53" s="89">
        <f>SUM(I49:I52)</f>
        <v>219574.27</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182" priority="1" stopIfTrue="1" operator="greaterThan">
      <formula>1</formula>
    </cfRule>
  </conditionalFormatting>
  <conditionalFormatting sqref="I41:I43">
    <cfRule type="cellIs" dxfId="181" priority="2" stopIfTrue="1" operator="greaterThan">
      <formula>1</formula>
    </cfRule>
  </conditionalFormatting>
  <conditionalFormatting sqref="I40 I38">
    <cfRule type="cellIs" dxfId="180" priority="3" stopIfTrue="1" operator="greaterThan">
      <formula>1</formula>
    </cfRule>
    <cfRule type="cellIs" dxfId="179" priority="4" stopIfTrue="1" operator="lessThan">
      <formula>1</formula>
    </cfRule>
  </conditionalFormatting>
  <conditionalFormatting sqref="H24">
    <cfRule type="cellIs" dxfId="178" priority="5" stopIfTrue="1" operator="notEqual">
      <formula>$H$18-$H$16-$H$22</formula>
    </cfRule>
  </conditionalFormatting>
  <conditionalFormatting sqref="G28">
    <cfRule type="cellIs" dxfId="177" priority="6" stopIfTrue="1" operator="notEqual">
      <formula>$G$29+$G$30+$G$31</formula>
    </cfRule>
  </conditionalFormatting>
  <conditionalFormatting sqref="H49:H52">
    <cfRule type="cellIs" dxfId="176" priority="7" stopIfTrue="1" operator="notEqual">
      <formula>E49+F49-G49</formula>
    </cfRule>
  </conditionalFormatting>
  <conditionalFormatting sqref="I53">
    <cfRule type="cellIs" dxfId="175" priority="8" stopIfTrue="1" operator="notEqual">
      <formula>$I$49+$I$50+$I$51+$I$52</formula>
    </cfRule>
  </conditionalFormatting>
  <conditionalFormatting sqref="H53">
    <cfRule type="cellIs" dxfId="174" priority="9" stopIfTrue="1" operator="notEqual">
      <formula>E53+F53-G53</formula>
    </cfRule>
    <cfRule type="cellIs" dxfId="173" priority="10" stopIfTrue="1" operator="notEqual">
      <formula>SUM($H$49:$H$52)</formula>
    </cfRule>
  </conditionalFormatting>
  <conditionalFormatting sqref="G18 G16">
    <cfRule type="cellIs" dxfId="172" priority="11" stopIfTrue="1" operator="notEqual">
      <formula>H16+I16</formula>
    </cfRule>
  </conditionalFormatting>
  <conditionalFormatting sqref="I24">
    <cfRule type="cellIs" dxfId="171" priority="12" stopIfTrue="1" operator="notEqual">
      <formula>I18-I16-I22</formula>
    </cfRule>
  </conditionalFormatting>
  <conditionalFormatting sqref="G24">
    <cfRule type="cellIs" dxfId="170"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L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208</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122</v>
      </c>
      <c r="F4" s="527"/>
      <c r="G4" s="527"/>
      <c r="H4" s="527"/>
      <c r="I4" s="527"/>
    </row>
    <row r="5" spans="1:11" ht="9" customHeight="1" x14ac:dyDescent="0.25">
      <c r="A5" s="7"/>
      <c r="E5" s="531" t="s">
        <v>2</v>
      </c>
      <c r="F5" s="531"/>
      <c r="G5" s="531"/>
      <c r="H5" s="531"/>
      <c r="I5" s="531"/>
    </row>
    <row r="6" spans="1:11" ht="19.5" x14ac:dyDescent="0.4">
      <c r="A6" s="8" t="s">
        <v>4</v>
      </c>
      <c r="E6" s="533" t="s">
        <v>123</v>
      </c>
      <c r="F6" s="533"/>
      <c r="G6" s="533"/>
      <c r="H6" s="8" t="s">
        <v>5</v>
      </c>
      <c r="I6" s="440" t="s">
        <v>124</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53675</v>
      </c>
      <c r="F16" s="31">
        <v>52543</v>
      </c>
      <c r="G16" s="30">
        <f>H16+I16</f>
        <v>50233</v>
      </c>
      <c r="H16" s="32">
        <v>50233</v>
      </c>
      <c r="I16" s="32">
        <v>0</v>
      </c>
    </row>
    <row r="17" spans="1:12" ht="16.5" x14ac:dyDescent="0.35">
      <c r="A17" s="33"/>
      <c r="B17" s="442"/>
      <c r="C17" s="442"/>
      <c r="D17" s="442"/>
      <c r="E17" s="442"/>
      <c r="F17" s="442"/>
      <c r="G17" s="444"/>
      <c r="H17" s="442"/>
      <c r="I17" s="442"/>
    </row>
    <row r="18" spans="1:12" ht="19.5" x14ac:dyDescent="0.4">
      <c r="A18" s="29" t="s">
        <v>19</v>
      </c>
      <c r="B18" s="34"/>
      <c r="C18" s="34"/>
      <c r="D18" s="34"/>
      <c r="E18" s="30">
        <v>59113</v>
      </c>
      <c r="F18" s="31">
        <v>52999</v>
      </c>
      <c r="G18" s="30">
        <f>H18+I18</f>
        <v>50826</v>
      </c>
      <c r="H18" s="32">
        <v>50826</v>
      </c>
      <c r="I18" s="32">
        <v>0</v>
      </c>
    </row>
    <row r="19" spans="1:12" ht="18" x14ac:dyDescent="0.35">
      <c r="A19" s="33"/>
      <c r="B19" s="34"/>
      <c r="C19" s="34"/>
      <c r="D19" s="34"/>
      <c r="E19" s="30"/>
      <c r="F19" s="31"/>
      <c r="G19" s="30"/>
      <c r="H19" s="32"/>
      <c r="I19" s="32"/>
    </row>
    <row r="20" spans="1:12" ht="18" x14ac:dyDescent="0.35">
      <c r="A20" s="35"/>
      <c r="B20" s="36"/>
      <c r="C20" s="36"/>
      <c r="D20" s="36"/>
      <c r="E20" s="34"/>
      <c r="F20" s="34"/>
      <c r="G20" s="34"/>
      <c r="H20" s="37"/>
      <c r="I20" s="37"/>
    </row>
    <row r="21" spans="1:12" ht="19.5" x14ac:dyDescent="0.4">
      <c r="A21" s="29" t="s">
        <v>20</v>
      </c>
      <c r="B21" s="34"/>
      <c r="C21" s="34"/>
      <c r="D21" s="34"/>
      <c r="E21" s="34"/>
      <c r="F21" s="34"/>
      <c r="G21" s="38"/>
      <c r="H21" s="34"/>
      <c r="I21" s="34"/>
    </row>
    <row r="22" spans="1:12" ht="18" x14ac:dyDescent="0.35">
      <c r="A22" s="34"/>
      <c r="B22" s="34"/>
      <c r="C22" s="39" t="s">
        <v>21</v>
      </c>
      <c r="D22" s="34"/>
      <c r="E22" s="34"/>
      <c r="F22" s="34"/>
      <c r="G22" s="30">
        <f>H22+I22</f>
        <v>0</v>
      </c>
      <c r="H22" s="40">
        <v>0</v>
      </c>
      <c r="I22" s="40">
        <v>0</v>
      </c>
    </row>
    <row r="23" spans="1:12" ht="18" x14ac:dyDescent="0.35">
      <c r="A23" s="34"/>
      <c r="B23" s="34"/>
      <c r="C23" s="39"/>
      <c r="D23" s="34"/>
      <c r="E23" s="34"/>
      <c r="F23" s="34"/>
      <c r="G23" s="41"/>
      <c r="H23" s="40"/>
      <c r="I23" s="40"/>
    </row>
    <row r="24" spans="1:12" ht="22.5" x14ac:dyDescent="0.45">
      <c r="A24" s="42" t="s">
        <v>22</v>
      </c>
      <c r="B24" s="42"/>
      <c r="C24" s="43"/>
      <c r="D24" s="42"/>
      <c r="E24" s="42"/>
      <c r="F24" s="42"/>
      <c r="G24" s="445">
        <f>ROUND(G18-G16-G22,2)</f>
        <v>593</v>
      </c>
      <c r="H24" s="44">
        <f>H18-H16-H22</f>
        <v>593</v>
      </c>
      <c r="I24" s="44">
        <f>I18-I16-I22</f>
        <v>0</v>
      </c>
    </row>
    <row r="26" spans="1:12" x14ac:dyDescent="0.2">
      <c r="H26" s="443"/>
    </row>
    <row r="28" spans="1:12" ht="19.5" x14ac:dyDescent="0.4">
      <c r="A28" s="45" t="s">
        <v>23</v>
      </c>
      <c r="B28" s="45" t="s">
        <v>24</v>
      </c>
      <c r="C28" s="45"/>
      <c r="D28" s="46"/>
      <c r="E28" s="46"/>
      <c r="F28" s="446"/>
      <c r="G28" s="48">
        <v>592690.5</v>
      </c>
      <c r="H28" s="447" t="s">
        <v>25</v>
      </c>
      <c r="I28" s="446"/>
    </row>
    <row r="29" spans="1:12" ht="18.75" x14ac:dyDescent="0.4">
      <c r="A29" s="23"/>
      <c r="B29" s="23"/>
      <c r="C29" s="50" t="s">
        <v>26</v>
      </c>
      <c r="D29" s="51"/>
      <c r="E29" s="52"/>
      <c r="F29" s="443" t="s">
        <v>27</v>
      </c>
      <c r="G29" s="53">
        <v>0</v>
      </c>
      <c r="H29" s="447" t="s">
        <v>25</v>
      </c>
      <c r="I29" s="443"/>
    </row>
    <row r="30" spans="1:12" ht="18.75" x14ac:dyDescent="0.4">
      <c r="A30" s="23"/>
      <c r="B30" s="23"/>
      <c r="C30" s="50"/>
      <c r="D30" s="51"/>
      <c r="E30" s="52"/>
      <c r="F30" s="448" t="s">
        <v>28</v>
      </c>
      <c r="G30" s="40">
        <v>0</v>
      </c>
      <c r="H30" s="447" t="s">
        <v>25</v>
      </c>
      <c r="I30" s="443"/>
    </row>
    <row r="31" spans="1:12" ht="18.75" x14ac:dyDescent="0.4">
      <c r="A31" s="23"/>
      <c r="B31" s="23"/>
      <c r="C31" s="50" t="s">
        <v>29</v>
      </c>
      <c r="D31" s="51"/>
      <c r="E31" s="52"/>
      <c r="F31" s="443" t="s">
        <v>30</v>
      </c>
      <c r="G31" s="55">
        <v>592690.5</v>
      </c>
      <c r="H31" s="447" t="s">
        <v>25</v>
      </c>
      <c r="I31" s="443"/>
      <c r="L31" s="495"/>
    </row>
    <row r="32" spans="1:12" x14ac:dyDescent="0.2">
      <c r="A32" s="551" t="s">
        <v>222</v>
      </c>
      <c r="B32" s="536"/>
      <c r="C32" s="536"/>
      <c r="D32" s="536"/>
      <c r="E32" s="536"/>
      <c r="F32" s="536"/>
      <c r="G32" s="536"/>
      <c r="H32" s="536"/>
      <c r="I32" s="536"/>
    </row>
    <row r="33" spans="1:12" x14ac:dyDescent="0.2">
      <c r="A33" s="536"/>
      <c r="B33" s="536"/>
      <c r="C33" s="536"/>
      <c r="D33" s="536"/>
      <c r="E33" s="536"/>
      <c r="F33" s="536"/>
      <c r="G33" s="536"/>
      <c r="H33" s="536"/>
      <c r="I33" s="536"/>
    </row>
    <row r="34" spans="1:12" x14ac:dyDescent="0.2">
      <c r="A34" s="536"/>
      <c r="B34" s="536"/>
      <c r="C34" s="536"/>
      <c r="D34" s="536"/>
      <c r="E34" s="536"/>
      <c r="F34" s="536"/>
      <c r="G34" s="536"/>
      <c r="H34" s="536"/>
      <c r="I34" s="536"/>
    </row>
    <row r="35" spans="1:12" ht="19.5" x14ac:dyDescent="0.4">
      <c r="A35" s="45" t="s">
        <v>31</v>
      </c>
      <c r="B35" s="45" t="s">
        <v>32</v>
      </c>
      <c r="C35" s="45"/>
      <c r="D35" s="56"/>
      <c r="E35" s="57"/>
      <c r="F35" s="46"/>
      <c r="G35" s="58"/>
      <c r="H35" s="446"/>
      <c r="I35" s="446"/>
      <c r="L35" s="439">
        <f>1942521.13-592690.5</f>
        <v>1349830.63</v>
      </c>
    </row>
    <row r="36" spans="1:12" ht="18.75" x14ac:dyDescent="0.4">
      <c r="A36" s="45"/>
      <c r="B36" s="45"/>
      <c r="C36" s="45"/>
      <c r="D36" s="56"/>
      <c r="F36" s="449" t="s">
        <v>33</v>
      </c>
      <c r="G36" s="60" t="s">
        <v>9</v>
      </c>
      <c r="H36" s="446"/>
      <c r="I36" s="450" t="s">
        <v>34</v>
      </c>
    </row>
    <row r="37" spans="1:12" ht="16.5" x14ac:dyDescent="0.35">
      <c r="A37" s="62" t="s">
        <v>35</v>
      </c>
      <c r="B37" s="63"/>
      <c r="C37" s="64"/>
      <c r="D37" s="63"/>
      <c r="E37" s="57"/>
      <c r="F37" s="65">
        <v>24623</v>
      </c>
      <c r="G37" s="65">
        <v>24479</v>
      </c>
      <c r="H37" s="447" t="s">
        <v>36</v>
      </c>
      <c r="I37" s="451">
        <f>IF(F37=0,"nerozp.",G37/F37)</f>
        <v>0.99415180928400271</v>
      </c>
    </row>
    <row r="38" spans="1:12" ht="16.5" x14ac:dyDescent="0.35">
      <c r="A38" s="62" t="s">
        <v>37</v>
      </c>
      <c r="B38" s="63"/>
      <c r="C38" s="64"/>
      <c r="D38" s="67"/>
      <c r="E38" s="67"/>
      <c r="F38" s="65">
        <v>544.96100000000001</v>
      </c>
      <c r="G38" s="65">
        <v>548</v>
      </c>
      <c r="H38" s="447" t="s">
        <v>36</v>
      </c>
      <c r="I38" s="451">
        <f>IF(F38=0,"nerozp.",G38/F38)</f>
        <v>1.0055765458445649</v>
      </c>
    </row>
    <row r="39" spans="1:12" ht="16.5" x14ac:dyDescent="0.35">
      <c r="A39" s="62" t="s">
        <v>38</v>
      </c>
      <c r="B39" s="63"/>
      <c r="C39" s="64"/>
      <c r="D39" s="67"/>
      <c r="E39" s="67"/>
      <c r="F39" s="65">
        <v>0</v>
      </c>
      <c r="G39" s="65">
        <v>0</v>
      </c>
      <c r="H39" s="447" t="s">
        <v>36</v>
      </c>
      <c r="I39" s="451" t="str">
        <f>IF(F39=0,"nerozp.",G39/F39)</f>
        <v>nerozp.</v>
      </c>
    </row>
    <row r="40" spans="1:12" ht="16.5" x14ac:dyDescent="0.35">
      <c r="A40" s="62" t="s">
        <v>39</v>
      </c>
      <c r="B40" s="63"/>
      <c r="C40" s="64"/>
      <c r="D40" s="57"/>
      <c r="E40" s="57"/>
      <c r="F40" s="65">
        <v>409.96100000000001</v>
      </c>
      <c r="G40" s="65">
        <v>409.96100000000001</v>
      </c>
      <c r="H40" s="447" t="s">
        <v>36</v>
      </c>
      <c r="I40" s="451">
        <f>IF(F40=0,"nerozp.",G40/F40)</f>
        <v>1</v>
      </c>
    </row>
    <row r="41" spans="1:12" ht="16.5" x14ac:dyDescent="0.35">
      <c r="A41" s="62" t="s">
        <v>40</v>
      </c>
      <c r="B41" s="63"/>
      <c r="C41" s="64"/>
      <c r="D41" s="57"/>
      <c r="E41" s="57"/>
      <c r="F41" s="65">
        <v>0</v>
      </c>
      <c r="G41" s="65">
        <v>0</v>
      </c>
      <c r="H41" s="447" t="s">
        <v>36</v>
      </c>
      <c r="I41" s="451" t="str">
        <f>IF(F41=0,"nerozp.",G41/F41)</f>
        <v>nerozp.</v>
      </c>
    </row>
    <row r="42" spans="1:12" ht="14.25" x14ac:dyDescent="0.2">
      <c r="A42" s="68" t="s">
        <v>41</v>
      </c>
      <c r="B42" s="69" t="s">
        <v>175</v>
      </c>
      <c r="C42" s="70"/>
      <c r="D42" s="71"/>
      <c r="E42" s="71"/>
      <c r="F42" s="72"/>
      <c r="G42" s="72"/>
      <c r="H42" s="452"/>
      <c r="I42" s="453"/>
    </row>
    <row r="43" spans="1:12" ht="16.5" x14ac:dyDescent="0.35">
      <c r="A43" s="75"/>
      <c r="B43" s="76"/>
      <c r="C43" s="77"/>
      <c r="D43" s="71"/>
      <c r="E43" s="71"/>
      <c r="F43" s="72"/>
      <c r="G43" s="72"/>
      <c r="H43" s="452"/>
      <c r="I43" s="453"/>
    </row>
    <row r="44" spans="1:12" ht="19.5" thickBot="1" x14ac:dyDescent="0.45">
      <c r="A44" s="45" t="s">
        <v>42</v>
      </c>
      <c r="B44" s="45" t="s">
        <v>43</v>
      </c>
      <c r="C44" s="78"/>
      <c r="D44" s="57"/>
      <c r="E44" s="57"/>
      <c r="F44" s="446"/>
      <c r="G44" s="79"/>
      <c r="H44" s="528" t="s">
        <v>44</v>
      </c>
      <c r="I44" s="529"/>
    </row>
    <row r="45" spans="1:12" ht="18.75" thickTop="1" x14ac:dyDescent="0.35">
      <c r="A45" s="80"/>
      <c r="B45" s="454"/>
      <c r="C45" s="81"/>
      <c r="D45" s="454"/>
      <c r="E45" s="82" t="s">
        <v>45</v>
      </c>
      <c r="F45" s="455" t="s">
        <v>46</v>
      </c>
      <c r="G45" s="455" t="s">
        <v>47</v>
      </c>
      <c r="H45" s="456" t="s">
        <v>48</v>
      </c>
      <c r="I45" s="457" t="s">
        <v>49</v>
      </c>
    </row>
    <row r="46" spans="1:12" x14ac:dyDescent="0.2">
      <c r="A46" s="458"/>
      <c r="B46" s="446"/>
      <c r="C46" s="446"/>
      <c r="D46" s="446"/>
      <c r="E46" s="458"/>
      <c r="F46" s="534"/>
      <c r="G46" s="459"/>
      <c r="H46" s="460">
        <v>40543</v>
      </c>
      <c r="I46" s="461">
        <v>40543</v>
      </c>
    </row>
    <row r="47" spans="1:12" x14ac:dyDescent="0.2">
      <c r="A47" s="458"/>
      <c r="B47" s="446"/>
      <c r="C47" s="446"/>
      <c r="D47" s="446"/>
      <c r="E47" s="458"/>
      <c r="F47" s="534"/>
      <c r="G47" s="462"/>
      <c r="H47" s="462"/>
      <c r="I47" s="463"/>
    </row>
    <row r="48" spans="1:12" ht="13.5" thickBot="1" x14ac:dyDescent="0.25">
      <c r="A48" s="464"/>
      <c r="B48" s="465"/>
      <c r="C48" s="465"/>
      <c r="D48" s="465"/>
      <c r="E48" s="464"/>
      <c r="F48" s="466"/>
      <c r="G48" s="466"/>
      <c r="H48" s="466"/>
      <c r="I48" s="467"/>
    </row>
    <row r="49" spans="1:9" ht="13.5" thickTop="1" x14ac:dyDescent="0.2">
      <c r="A49" s="468"/>
      <c r="B49" s="469"/>
      <c r="C49" s="469" t="s">
        <v>27</v>
      </c>
      <c r="D49" s="469"/>
      <c r="E49" s="470">
        <v>256627</v>
      </c>
      <c r="F49" s="471">
        <v>0</v>
      </c>
      <c r="G49" s="472">
        <v>0</v>
      </c>
      <c r="H49" s="472">
        <f>E49+F49-G49</f>
        <v>256627</v>
      </c>
      <c r="I49" s="473">
        <v>256627</v>
      </c>
    </row>
    <row r="50" spans="1:9" x14ac:dyDescent="0.2">
      <c r="A50" s="474"/>
      <c r="B50" s="475"/>
      <c r="C50" s="475" t="s">
        <v>50</v>
      </c>
      <c r="D50" s="475"/>
      <c r="E50" s="476">
        <v>117446.32</v>
      </c>
      <c r="F50" s="477">
        <v>486121</v>
      </c>
      <c r="G50" s="478">
        <v>455807</v>
      </c>
      <c r="H50" s="478">
        <f>E50+F50-G50</f>
        <v>147760.32000000007</v>
      </c>
      <c r="I50" s="479">
        <v>69060.61</v>
      </c>
    </row>
    <row r="51" spans="1:9" x14ac:dyDescent="0.2">
      <c r="A51" s="474"/>
      <c r="B51" s="475"/>
      <c r="C51" s="475" t="s">
        <v>28</v>
      </c>
      <c r="D51" s="475"/>
      <c r="E51" s="476">
        <v>777372.59</v>
      </c>
      <c r="F51" s="477">
        <v>43300</v>
      </c>
      <c r="G51" s="478">
        <v>38745.040000000001</v>
      </c>
      <c r="H51" s="478">
        <f>E51+F51-G51</f>
        <v>781927.54999999993</v>
      </c>
      <c r="I51" s="479">
        <v>781927.55</v>
      </c>
    </row>
    <row r="52" spans="1:9" x14ac:dyDescent="0.2">
      <c r="A52" s="474"/>
      <c r="B52" s="475"/>
      <c r="C52" s="475" t="s">
        <v>51</v>
      </c>
      <c r="D52" s="475"/>
      <c r="E52" s="476">
        <v>280.10000000000002</v>
      </c>
      <c r="F52" s="477">
        <v>1054345</v>
      </c>
      <c r="G52" s="478">
        <v>916307</v>
      </c>
      <c r="H52" s="478">
        <f>E52+F52-G52</f>
        <v>138318.10000000009</v>
      </c>
      <c r="I52" s="479">
        <v>138318.1</v>
      </c>
    </row>
    <row r="53" spans="1:9" ht="18.75" thickBot="1" x14ac:dyDescent="0.4">
      <c r="A53" s="85" t="s">
        <v>15</v>
      </c>
      <c r="B53" s="86"/>
      <c r="C53" s="86"/>
      <c r="D53" s="86"/>
      <c r="E53" s="480">
        <f>SUM(E49:E52)</f>
        <v>1151726.01</v>
      </c>
      <c r="F53" s="88">
        <f>SUM(F49:F52)</f>
        <v>1583766</v>
      </c>
      <c r="G53" s="88">
        <f>SUM(G49:G52)</f>
        <v>1410859.04</v>
      </c>
      <c r="H53" s="481">
        <f>SUM(H49:H52)</f>
        <v>1324632.9700000002</v>
      </c>
      <c r="I53" s="89">
        <f>SUM(I49:I52)</f>
        <v>1245933.2600000002</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169" priority="1" stopIfTrue="1" operator="greaterThan">
      <formula>1</formula>
    </cfRule>
  </conditionalFormatting>
  <conditionalFormatting sqref="I41:I43">
    <cfRule type="cellIs" dxfId="168" priority="2" stopIfTrue="1" operator="greaterThan">
      <formula>1</formula>
    </cfRule>
  </conditionalFormatting>
  <conditionalFormatting sqref="I40 I38">
    <cfRule type="cellIs" dxfId="167" priority="3" stopIfTrue="1" operator="greaterThan">
      <formula>1</formula>
    </cfRule>
    <cfRule type="cellIs" dxfId="166" priority="4" stopIfTrue="1" operator="lessThan">
      <formula>1</formula>
    </cfRule>
  </conditionalFormatting>
  <conditionalFormatting sqref="H24">
    <cfRule type="cellIs" dxfId="165" priority="5" stopIfTrue="1" operator="notEqual">
      <formula>$H$18-$H$16-$H$22</formula>
    </cfRule>
  </conditionalFormatting>
  <conditionalFormatting sqref="G28">
    <cfRule type="cellIs" dxfId="164" priority="6" stopIfTrue="1" operator="notEqual">
      <formula>$G$29+$G$30+$G$31</formula>
    </cfRule>
  </conditionalFormatting>
  <conditionalFormatting sqref="H49:H52">
    <cfRule type="cellIs" dxfId="163" priority="7" stopIfTrue="1" operator="notEqual">
      <formula>E49+F49-G49</formula>
    </cfRule>
  </conditionalFormatting>
  <conditionalFormatting sqref="I53">
    <cfRule type="cellIs" dxfId="162" priority="8" stopIfTrue="1" operator="notEqual">
      <formula>$I$49+$I$50+$I$51+$I$52</formula>
    </cfRule>
  </conditionalFormatting>
  <conditionalFormatting sqref="H53">
    <cfRule type="cellIs" dxfId="161" priority="9" stopIfTrue="1" operator="notEqual">
      <formula>E53+F53-G53</formula>
    </cfRule>
    <cfRule type="cellIs" dxfId="160" priority="10" stopIfTrue="1" operator="notEqual">
      <formula>SUM($H$49:$H$52)</formula>
    </cfRule>
  </conditionalFormatting>
  <conditionalFormatting sqref="G18 G16">
    <cfRule type="cellIs" dxfId="159" priority="11" stopIfTrue="1" operator="notEqual">
      <formula>H16+I16</formula>
    </cfRule>
  </conditionalFormatting>
  <conditionalFormatting sqref="I24">
    <cfRule type="cellIs" dxfId="158" priority="12" stopIfTrue="1" operator="notEqual">
      <formula>I18-I16-I22</formula>
    </cfRule>
  </conditionalFormatting>
  <conditionalFormatting sqref="G24">
    <cfRule type="cellIs" dxfId="157"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125</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126</v>
      </c>
      <c r="F4" s="527"/>
      <c r="G4" s="527"/>
      <c r="H4" s="527"/>
      <c r="I4" s="527"/>
    </row>
    <row r="5" spans="1:11" ht="9" customHeight="1" x14ac:dyDescent="0.25">
      <c r="A5" s="7"/>
      <c r="E5" s="531" t="s">
        <v>2</v>
      </c>
      <c r="F5" s="531"/>
      <c r="G5" s="531"/>
      <c r="H5" s="531"/>
      <c r="I5" s="531"/>
    </row>
    <row r="6" spans="1:11" ht="19.5" x14ac:dyDescent="0.4">
      <c r="A6" s="8" t="s">
        <v>4</v>
      </c>
      <c r="E6" s="533" t="s">
        <v>127</v>
      </c>
      <c r="F6" s="533"/>
      <c r="G6" s="533"/>
      <c r="H6" s="8" t="s">
        <v>5</v>
      </c>
      <c r="I6" s="440" t="s">
        <v>128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19676</v>
      </c>
      <c r="F16" s="31">
        <v>21182.9</v>
      </c>
      <c r="G16" s="30">
        <f>H16+I16</f>
        <v>21643</v>
      </c>
      <c r="H16" s="32">
        <v>21643</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19067</v>
      </c>
      <c r="F18" s="31">
        <v>21182.9</v>
      </c>
      <c r="G18" s="30">
        <f>H18+I18</f>
        <v>21771</v>
      </c>
      <c r="H18" s="32">
        <v>21771</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128</v>
      </c>
      <c r="H24" s="44">
        <f>H18-H16-H22</f>
        <v>128</v>
      </c>
      <c r="I24" s="44">
        <f>I18-I16-I22</f>
        <v>0</v>
      </c>
    </row>
    <row r="26" spans="1:9" x14ac:dyDescent="0.2">
      <c r="H26" s="443"/>
    </row>
    <row r="28" spans="1:9" ht="19.5" x14ac:dyDescent="0.4">
      <c r="A28" s="45" t="s">
        <v>23</v>
      </c>
      <c r="B28" s="45" t="s">
        <v>24</v>
      </c>
      <c r="C28" s="45"/>
      <c r="D28" s="46"/>
      <c r="E28" s="46"/>
      <c r="F28" s="446"/>
      <c r="G28" s="48">
        <v>126185.42</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126185.42</v>
      </c>
      <c r="H30" s="447" t="s">
        <v>25</v>
      </c>
      <c r="I30" s="443"/>
    </row>
    <row r="31" spans="1:9" ht="18.75" x14ac:dyDescent="0.4">
      <c r="A31" s="23"/>
      <c r="B31" s="23"/>
      <c r="C31" s="50" t="s">
        <v>29</v>
      </c>
      <c r="D31" s="51"/>
      <c r="E31" s="52"/>
      <c r="F31" s="443" t="s">
        <v>30</v>
      </c>
      <c r="G31" s="55">
        <v>0</v>
      </c>
      <c r="H31" s="447" t="s">
        <v>25</v>
      </c>
      <c r="I31" s="443"/>
    </row>
    <row r="32" spans="1:9" x14ac:dyDescent="0.2">
      <c r="A32" s="552" t="s">
        <v>223</v>
      </c>
      <c r="B32" s="553"/>
      <c r="C32" s="553"/>
      <c r="D32" s="553"/>
      <c r="E32" s="553"/>
      <c r="F32" s="553"/>
      <c r="G32" s="553"/>
      <c r="H32" s="553"/>
      <c r="I32" s="553"/>
    </row>
    <row r="33" spans="1:9" x14ac:dyDescent="0.2">
      <c r="A33" s="553"/>
      <c r="B33" s="553"/>
      <c r="C33" s="553"/>
      <c r="D33" s="553"/>
      <c r="E33" s="553"/>
      <c r="F33" s="553"/>
      <c r="G33" s="553"/>
      <c r="H33" s="553"/>
      <c r="I33" s="553"/>
    </row>
    <row r="34" spans="1:9" x14ac:dyDescent="0.2">
      <c r="A34" s="553"/>
      <c r="B34" s="553"/>
      <c r="C34" s="553"/>
      <c r="D34" s="553"/>
      <c r="E34" s="553"/>
      <c r="F34" s="553"/>
      <c r="G34" s="553"/>
      <c r="H34" s="553"/>
      <c r="I34" s="553"/>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9389</v>
      </c>
      <c r="G37" s="65">
        <v>9389</v>
      </c>
      <c r="H37" s="447" t="s">
        <v>36</v>
      </c>
      <c r="I37" s="451">
        <f>IF(F37=0,"nerozp.",G37/F37)</f>
        <v>1</v>
      </c>
    </row>
    <row r="38" spans="1:9" ht="16.5" x14ac:dyDescent="0.35">
      <c r="A38" s="62" t="s">
        <v>37</v>
      </c>
      <c r="B38" s="63"/>
      <c r="C38" s="64"/>
      <c r="D38" s="67"/>
      <c r="E38" s="67"/>
      <c r="F38" s="65">
        <v>163</v>
      </c>
      <c r="G38" s="65">
        <v>170.24</v>
      </c>
      <c r="H38" s="447" t="s">
        <v>36</v>
      </c>
      <c r="I38" s="451">
        <f>IF(F38=0,"nerozp.",G38/F38)</f>
        <v>1.0444171779141105</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122</v>
      </c>
      <c r="G40" s="65">
        <v>122</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176</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84101</v>
      </c>
      <c r="F49" s="471">
        <v>0</v>
      </c>
      <c r="G49" s="472">
        <v>0</v>
      </c>
      <c r="H49" s="472">
        <f>E49+F49-G49</f>
        <v>84101</v>
      </c>
      <c r="I49" s="473">
        <v>84101</v>
      </c>
    </row>
    <row r="50" spans="1:9" x14ac:dyDescent="0.2">
      <c r="A50" s="474"/>
      <c r="B50" s="475"/>
      <c r="C50" s="475" t="s">
        <v>50</v>
      </c>
      <c r="D50" s="475"/>
      <c r="E50" s="476">
        <v>49382.15</v>
      </c>
      <c r="F50" s="477">
        <v>185047</v>
      </c>
      <c r="G50" s="478">
        <v>207136</v>
      </c>
      <c r="H50" s="478">
        <f>E50+F50-G50</f>
        <v>27293.149999999994</v>
      </c>
      <c r="I50" s="479">
        <v>30416.01</v>
      </c>
    </row>
    <row r="51" spans="1:9" x14ac:dyDescent="0.2">
      <c r="A51" s="474"/>
      <c r="B51" s="475"/>
      <c r="C51" s="475" t="s">
        <v>28</v>
      </c>
      <c r="D51" s="475"/>
      <c r="E51" s="476">
        <v>524413.65</v>
      </c>
      <c r="F51" s="477">
        <v>28000</v>
      </c>
      <c r="G51" s="478">
        <v>85796.56</v>
      </c>
      <c r="H51" s="478">
        <f>E51+F51-G51</f>
        <v>466617.09</v>
      </c>
      <c r="I51" s="479">
        <v>466617.09</v>
      </c>
    </row>
    <row r="52" spans="1:9" x14ac:dyDescent="0.2">
      <c r="A52" s="474"/>
      <c r="B52" s="475"/>
      <c r="C52" s="475" t="s">
        <v>51</v>
      </c>
      <c r="D52" s="475"/>
      <c r="E52" s="476">
        <v>18911.7</v>
      </c>
      <c r="F52" s="477">
        <v>246688</v>
      </c>
      <c r="G52" s="478">
        <v>198452</v>
      </c>
      <c r="H52" s="478">
        <f>E52+F52-G52</f>
        <v>67147.700000000012</v>
      </c>
      <c r="I52" s="479">
        <v>67147.7</v>
      </c>
    </row>
    <row r="53" spans="1:9" ht="18.75" thickBot="1" x14ac:dyDescent="0.4">
      <c r="A53" s="85" t="s">
        <v>15</v>
      </c>
      <c r="B53" s="86"/>
      <c r="C53" s="86"/>
      <c r="D53" s="86"/>
      <c r="E53" s="480">
        <f>SUM(E49:E52)</f>
        <v>676808.5</v>
      </c>
      <c r="F53" s="88">
        <f>SUM(F49:F52)</f>
        <v>459735</v>
      </c>
      <c r="G53" s="88">
        <f>SUM(G49:G52)</f>
        <v>491384.56</v>
      </c>
      <c r="H53" s="481">
        <f>SUM(H49:H52)</f>
        <v>645158.93999999994</v>
      </c>
      <c r="I53" s="89">
        <f>SUM(I49:I52)</f>
        <v>648281.79999999993</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156" priority="1" stopIfTrue="1" operator="greaterThan">
      <formula>1</formula>
    </cfRule>
  </conditionalFormatting>
  <conditionalFormatting sqref="I41:I43">
    <cfRule type="cellIs" dxfId="155" priority="2" stopIfTrue="1" operator="greaterThan">
      <formula>1</formula>
    </cfRule>
  </conditionalFormatting>
  <conditionalFormatting sqref="I40 I38">
    <cfRule type="cellIs" dxfId="154" priority="3" stopIfTrue="1" operator="greaterThan">
      <formula>1</formula>
    </cfRule>
    <cfRule type="cellIs" dxfId="153" priority="4" stopIfTrue="1" operator="lessThan">
      <formula>1</formula>
    </cfRule>
  </conditionalFormatting>
  <conditionalFormatting sqref="H24">
    <cfRule type="cellIs" dxfId="152" priority="5" stopIfTrue="1" operator="notEqual">
      <formula>$H$18-$H$16-$H$22</formula>
    </cfRule>
  </conditionalFormatting>
  <conditionalFormatting sqref="G28">
    <cfRule type="cellIs" dxfId="151" priority="6" stopIfTrue="1" operator="notEqual">
      <formula>$G$29+$G$30+$G$31</formula>
    </cfRule>
  </conditionalFormatting>
  <conditionalFormatting sqref="H49:H52">
    <cfRule type="cellIs" dxfId="150" priority="7" stopIfTrue="1" operator="notEqual">
      <formula>E49+F49-G49</formula>
    </cfRule>
  </conditionalFormatting>
  <conditionalFormatting sqref="I53">
    <cfRule type="cellIs" dxfId="149" priority="8" stopIfTrue="1" operator="notEqual">
      <formula>$I$49+$I$50+$I$51+$I$52</formula>
    </cfRule>
  </conditionalFormatting>
  <conditionalFormatting sqref="H53">
    <cfRule type="cellIs" dxfId="148" priority="9" stopIfTrue="1" operator="notEqual">
      <formula>E53+F53-G53</formula>
    </cfRule>
    <cfRule type="cellIs" dxfId="147" priority="10" stopIfTrue="1" operator="notEqual">
      <formula>SUM($H$49:$H$52)</formula>
    </cfRule>
  </conditionalFormatting>
  <conditionalFormatting sqref="G18 G16">
    <cfRule type="cellIs" dxfId="146" priority="11" stopIfTrue="1" operator="notEqual">
      <formula>H16+I16</formula>
    </cfRule>
  </conditionalFormatting>
  <conditionalFormatting sqref="I24">
    <cfRule type="cellIs" dxfId="145" priority="12" stopIfTrue="1" operator="notEqual">
      <formula>I18-I16-I22</formula>
    </cfRule>
  </conditionalFormatting>
  <conditionalFormatting sqref="G24">
    <cfRule type="cellIs" dxfId="144"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129</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130</v>
      </c>
      <c r="F4" s="527"/>
      <c r="G4" s="527"/>
      <c r="H4" s="527"/>
      <c r="I4" s="527"/>
    </row>
    <row r="5" spans="1:11" ht="9" customHeight="1" x14ac:dyDescent="0.25">
      <c r="A5" s="7"/>
      <c r="E5" s="531" t="s">
        <v>2</v>
      </c>
      <c r="F5" s="531"/>
      <c r="G5" s="531"/>
      <c r="H5" s="531"/>
      <c r="I5" s="531"/>
    </row>
    <row r="6" spans="1:11" ht="19.5" x14ac:dyDescent="0.4">
      <c r="A6" s="8" t="s">
        <v>4</v>
      </c>
      <c r="E6" s="533" t="s">
        <v>131</v>
      </c>
      <c r="F6" s="533"/>
      <c r="G6" s="533"/>
      <c r="H6" s="8" t="s">
        <v>5</v>
      </c>
      <c r="I6" s="440" t="s">
        <v>132</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38280</v>
      </c>
      <c r="F16" s="31">
        <v>39007</v>
      </c>
      <c r="G16" s="30">
        <f>H16+I16</f>
        <v>39003</v>
      </c>
      <c r="H16" s="32">
        <v>39003</v>
      </c>
      <c r="I16" s="32">
        <v>0</v>
      </c>
    </row>
    <row r="17" spans="1:9" ht="16.5" x14ac:dyDescent="0.35">
      <c r="A17" s="33"/>
      <c r="B17" s="442"/>
      <c r="C17" s="442"/>
      <c r="D17" s="442"/>
      <c r="E17" s="442"/>
      <c r="F17" s="442"/>
      <c r="G17" s="489"/>
      <c r="H17" s="442"/>
      <c r="I17" s="442"/>
    </row>
    <row r="18" spans="1:9" ht="19.5" x14ac:dyDescent="0.4">
      <c r="A18" s="29" t="s">
        <v>19</v>
      </c>
      <c r="B18" s="34"/>
      <c r="C18" s="34"/>
      <c r="D18" s="34"/>
      <c r="E18" s="30">
        <v>35518</v>
      </c>
      <c r="F18" s="31">
        <v>39007</v>
      </c>
      <c r="G18" s="30">
        <f>H18+I18</f>
        <v>39003</v>
      </c>
      <c r="H18" s="32">
        <v>39003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0</v>
      </c>
      <c r="H24" s="44">
        <f>H18-H16-H22</f>
        <v>0</v>
      </c>
      <c r="I24" s="44">
        <f>I18-I16-I22</f>
        <v>0</v>
      </c>
    </row>
    <row r="26" spans="1:9" x14ac:dyDescent="0.2">
      <c r="H26" s="443"/>
    </row>
    <row r="28" spans="1:9" ht="19.5" x14ac:dyDescent="0.4">
      <c r="A28" s="45" t="s">
        <v>23</v>
      </c>
      <c r="B28" s="45" t="s">
        <v>24</v>
      </c>
      <c r="C28" s="45"/>
      <c r="D28" s="46"/>
      <c r="E28" s="46"/>
      <c r="F28" s="446"/>
      <c r="G28" s="48">
        <v>1683.37</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1683.37</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18290</v>
      </c>
      <c r="G37" s="65">
        <v>18290</v>
      </c>
      <c r="H37" s="447" t="s">
        <v>36</v>
      </c>
      <c r="I37" s="451">
        <f>IF(F37=0,"nerozp.",G37/F37)</f>
        <v>1</v>
      </c>
    </row>
    <row r="38" spans="1:9" ht="16.5" x14ac:dyDescent="0.35">
      <c r="A38" s="62" t="s">
        <v>37</v>
      </c>
      <c r="B38" s="63"/>
      <c r="C38" s="64"/>
      <c r="D38" s="67"/>
      <c r="E38" s="67"/>
      <c r="F38" s="65">
        <v>606</v>
      </c>
      <c r="G38" s="65">
        <v>720.69899999999996</v>
      </c>
      <c r="H38" s="447" t="s">
        <v>36</v>
      </c>
      <c r="I38" s="451">
        <f>IF(F38=0,"nerozp.",G38/F38)</f>
        <v>1.1892722772277227</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454</v>
      </c>
      <c r="G40" s="65">
        <v>454</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177</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158839</v>
      </c>
      <c r="F49" s="471">
        <v>0</v>
      </c>
      <c r="G49" s="472">
        <v>0</v>
      </c>
      <c r="H49" s="472">
        <f>E49+F49-G49</f>
        <v>158839</v>
      </c>
      <c r="I49" s="473">
        <v>158839</v>
      </c>
    </row>
    <row r="50" spans="1:9" x14ac:dyDescent="0.2">
      <c r="A50" s="474"/>
      <c r="B50" s="475"/>
      <c r="C50" s="475" t="s">
        <v>50</v>
      </c>
      <c r="D50" s="475"/>
      <c r="E50" s="476">
        <v>106980.97</v>
      </c>
      <c r="F50" s="477">
        <v>363164</v>
      </c>
      <c r="G50" s="478">
        <v>375435</v>
      </c>
      <c r="H50" s="478">
        <f>E50+F50-G50</f>
        <v>94709.969999999972</v>
      </c>
      <c r="I50" s="479">
        <v>3673.32</v>
      </c>
    </row>
    <row r="51" spans="1:9" x14ac:dyDescent="0.2">
      <c r="A51" s="474"/>
      <c r="B51" s="475"/>
      <c r="C51" s="475" t="s">
        <v>28</v>
      </c>
      <c r="D51" s="475"/>
      <c r="E51" s="476">
        <v>194471.09</v>
      </c>
      <c r="F51" s="477">
        <v>131411.31</v>
      </c>
      <c r="G51" s="478">
        <v>204037.51</v>
      </c>
      <c r="H51" s="478">
        <f>E51+F51-G51</f>
        <v>121844.89000000001</v>
      </c>
      <c r="I51" s="479">
        <v>121844.89</v>
      </c>
    </row>
    <row r="52" spans="1:9" x14ac:dyDescent="0.2">
      <c r="A52" s="474"/>
      <c r="B52" s="475"/>
      <c r="C52" s="475" t="s">
        <v>51</v>
      </c>
      <c r="D52" s="475"/>
      <c r="E52" s="476">
        <v>72526.929999999993</v>
      </c>
      <c r="F52" s="477">
        <v>1499973</v>
      </c>
      <c r="G52" s="478">
        <v>1233304</v>
      </c>
      <c r="H52" s="478">
        <f>E52+F52-G52</f>
        <v>339195.92999999993</v>
      </c>
      <c r="I52" s="479">
        <v>339195.93</v>
      </c>
    </row>
    <row r="53" spans="1:9" ht="18.75" thickBot="1" x14ac:dyDescent="0.4">
      <c r="A53" s="85" t="s">
        <v>15</v>
      </c>
      <c r="B53" s="86"/>
      <c r="C53" s="86"/>
      <c r="D53" s="86"/>
      <c r="E53" s="480">
        <f>SUM(E49:E52)</f>
        <v>532817.99</v>
      </c>
      <c r="F53" s="88">
        <f>SUM(F49:F52)</f>
        <v>1994548.31</v>
      </c>
      <c r="G53" s="88">
        <f>SUM(G49:G52)</f>
        <v>1812776.51</v>
      </c>
      <c r="H53" s="481">
        <f>SUM(H49:H52)</f>
        <v>714589.78999999992</v>
      </c>
      <c r="I53" s="89">
        <f>SUM(I49:I52)</f>
        <v>623553.14</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143" priority="1" stopIfTrue="1" operator="greaterThan">
      <formula>1</formula>
    </cfRule>
  </conditionalFormatting>
  <conditionalFormatting sqref="I41:I43">
    <cfRule type="cellIs" dxfId="142" priority="2" stopIfTrue="1" operator="greaterThan">
      <formula>1</formula>
    </cfRule>
  </conditionalFormatting>
  <conditionalFormatting sqref="I40 I38">
    <cfRule type="cellIs" dxfId="141" priority="3" stopIfTrue="1" operator="greaterThan">
      <formula>1</formula>
    </cfRule>
    <cfRule type="cellIs" dxfId="140" priority="4" stopIfTrue="1" operator="lessThan">
      <formula>1</formula>
    </cfRule>
  </conditionalFormatting>
  <conditionalFormatting sqref="H24">
    <cfRule type="cellIs" dxfId="139" priority="5" stopIfTrue="1" operator="notEqual">
      <formula>$H$18-$H$16-$H$22</formula>
    </cfRule>
  </conditionalFormatting>
  <conditionalFormatting sqref="G28">
    <cfRule type="cellIs" dxfId="138" priority="6" stopIfTrue="1" operator="notEqual">
      <formula>$G$29+$G$30+$G$31</formula>
    </cfRule>
  </conditionalFormatting>
  <conditionalFormatting sqref="H49:H52">
    <cfRule type="cellIs" dxfId="137" priority="7" stopIfTrue="1" operator="notEqual">
      <formula>E49+F49-G49</formula>
    </cfRule>
  </conditionalFormatting>
  <conditionalFormatting sqref="I53">
    <cfRule type="cellIs" dxfId="136" priority="8" stopIfTrue="1" operator="notEqual">
      <formula>$I$49+$I$50+$I$51+$I$52</formula>
    </cfRule>
  </conditionalFormatting>
  <conditionalFormatting sqref="H53">
    <cfRule type="cellIs" dxfId="135" priority="9" stopIfTrue="1" operator="notEqual">
      <formula>E53+F53-G53</formula>
    </cfRule>
    <cfRule type="cellIs" dxfId="134" priority="10" stopIfTrue="1" operator="notEqual">
      <formula>SUM($H$49:$H$52)</formula>
    </cfRule>
  </conditionalFormatting>
  <conditionalFormatting sqref="G18 G16">
    <cfRule type="cellIs" dxfId="133" priority="11" stopIfTrue="1" operator="notEqual">
      <formula>H16+I16</formula>
    </cfRule>
  </conditionalFormatting>
  <conditionalFormatting sqref="I24">
    <cfRule type="cellIs" dxfId="132" priority="12" stopIfTrue="1" operator="notEqual">
      <formula>I18-I16-I22</formula>
    </cfRule>
  </conditionalFormatting>
  <conditionalFormatting sqref="G24">
    <cfRule type="cellIs" dxfId="131"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209</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133</v>
      </c>
      <c r="F4" s="527"/>
      <c r="G4" s="527"/>
      <c r="H4" s="527"/>
      <c r="I4" s="527"/>
    </row>
    <row r="5" spans="1:11" ht="9" customHeight="1" x14ac:dyDescent="0.25">
      <c r="A5" s="7"/>
      <c r="E5" s="531" t="s">
        <v>2</v>
      </c>
      <c r="F5" s="531"/>
      <c r="G5" s="531"/>
      <c r="H5" s="531"/>
      <c r="I5" s="531"/>
    </row>
    <row r="6" spans="1:11" ht="19.5" x14ac:dyDescent="0.4">
      <c r="A6" s="8" t="s">
        <v>4</v>
      </c>
      <c r="E6" s="533" t="s">
        <v>134</v>
      </c>
      <c r="F6" s="533"/>
      <c r="G6" s="533"/>
      <c r="H6" s="8" t="s">
        <v>5</v>
      </c>
      <c r="I6" s="440" t="s">
        <v>135</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10464</v>
      </c>
      <c r="F16" s="31">
        <v>11240</v>
      </c>
      <c r="G16" s="30">
        <f>H16+I16</f>
        <v>11234</v>
      </c>
      <c r="H16" s="32">
        <v>11234</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9249</v>
      </c>
      <c r="F18" s="31">
        <v>11240</v>
      </c>
      <c r="G18" s="30">
        <f>H18+I18</f>
        <v>11425</v>
      </c>
      <c r="H18" s="32">
        <v>11425</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191</v>
      </c>
      <c r="H24" s="44">
        <f>H18-H16-H22</f>
        <v>191</v>
      </c>
      <c r="I24" s="44">
        <f>I18-I16-I22</f>
        <v>0</v>
      </c>
    </row>
    <row r="26" spans="1:9" x14ac:dyDescent="0.2">
      <c r="H26" s="443"/>
    </row>
    <row r="28" spans="1:9" ht="19.5" x14ac:dyDescent="0.4">
      <c r="A28" s="45" t="s">
        <v>23</v>
      </c>
      <c r="B28" s="45" t="s">
        <v>24</v>
      </c>
      <c r="C28" s="45"/>
      <c r="D28" s="46"/>
      <c r="E28" s="46"/>
      <c r="F28" s="446"/>
      <c r="G28" s="48">
        <v>191301.86</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161301.86+30000</f>
        <v>191301.86</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5930</v>
      </c>
      <c r="G37" s="65">
        <v>5930</v>
      </c>
      <c r="H37" s="447" t="s">
        <v>36</v>
      </c>
      <c r="I37" s="451">
        <f>IF(F37=0,"nerozp.",G37/F37)</f>
        <v>1</v>
      </c>
    </row>
    <row r="38" spans="1:9" ht="16.5" x14ac:dyDescent="0.35">
      <c r="A38" s="62" t="s">
        <v>37</v>
      </c>
      <c r="B38" s="63"/>
      <c r="C38" s="64"/>
      <c r="D38" s="67"/>
      <c r="E38" s="67"/>
      <c r="F38" s="65">
        <v>204</v>
      </c>
      <c r="G38" s="65">
        <v>203.72</v>
      </c>
      <c r="H38" s="447" t="s">
        <v>36</v>
      </c>
      <c r="I38" s="451">
        <f>IF(F38=0,"nerozp.",G38/F38)</f>
        <v>0.99862745098039218</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162</v>
      </c>
      <c r="G40" s="65">
        <v>162</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178</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13445</v>
      </c>
      <c r="F49" s="471">
        <v>0</v>
      </c>
      <c r="G49" s="472">
        <v>0</v>
      </c>
      <c r="H49" s="472">
        <f>E49+F49-G49</f>
        <v>13445</v>
      </c>
      <c r="I49" s="473">
        <v>13445</v>
      </c>
    </row>
    <row r="50" spans="1:9" x14ac:dyDescent="0.2">
      <c r="A50" s="474"/>
      <c r="B50" s="475"/>
      <c r="C50" s="475" t="s">
        <v>50</v>
      </c>
      <c r="D50" s="475"/>
      <c r="E50" s="476">
        <v>56436.3</v>
      </c>
      <c r="F50" s="477">
        <v>132419.6</v>
      </c>
      <c r="G50" s="478">
        <v>111567</v>
      </c>
      <c r="H50" s="478">
        <f>E50+F50-G50</f>
        <v>77288.900000000023</v>
      </c>
      <c r="I50" s="479">
        <v>61645.5</v>
      </c>
    </row>
    <row r="51" spans="1:9" x14ac:dyDescent="0.2">
      <c r="A51" s="474"/>
      <c r="B51" s="475"/>
      <c r="C51" s="475" t="s">
        <v>28</v>
      </c>
      <c r="D51" s="475"/>
      <c r="E51" s="476">
        <v>46518.83</v>
      </c>
      <c r="F51" s="477">
        <v>183931.81</v>
      </c>
      <c r="G51" s="478">
        <v>12501</v>
      </c>
      <c r="H51" s="478">
        <f>E51+F51-G51</f>
        <v>217949.64</v>
      </c>
      <c r="I51" s="479">
        <v>217949.64</v>
      </c>
    </row>
    <row r="52" spans="1:9" x14ac:dyDescent="0.2">
      <c r="A52" s="474"/>
      <c r="B52" s="475"/>
      <c r="C52" s="475" t="s">
        <v>51</v>
      </c>
      <c r="D52" s="475"/>
      <c r="E52" s="476">
        <v>692.1</v>
      </c>
      <c r="F52" s="477">
        <v>753715</v>
      </c>
      <c r="G52" s="478">
        <v>717526.8</v>
      </c>
      <c r="H52" s="478">
        <f>E52+F52-G52</f>
        <v>36880.29999999993</v>
      </c>
      <c r="I52" s="479">
        <v>36880.300000000003</v>
      </c>
    </row>
    <row r="53" spans="1:9" ht="18.75" thickBot="1" x14ac:dyDescent="0.4">
      <c r="A53" s="85" t="s">
        <v>15</v>
      </c>
      <c r="B53" s="86"/>
      <c r="C53" s="86"/>
      <c r="D53" s="86"/>
      <c r="E53" s="480">
        <f>SUM(E49:E52)</f>
        <v>117092.23000000001</v>
      </c>
      <c r="F53" s="88">
        <f>SUM(F49:F52)</f>
        <v>1070066.4100000001</v>
      </c>
      <c r="G53" s="88">
        <f>SUM(G49:G52)</f>
        <v>841594.8</v>
      </c>
      <c r="H53" s="481">
        <f>SUM(H49:H52)</f>
        <v>345563.83999999997</v>
      </c>
      <c r="I53" s="89">
        <f>SUM(I49:I52)</f>
        <v>329920.44</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130" priority="1" stopIfTrue="1" operator="greaterThan">
      <formula>1</formula>
    </cfRule>
  </conditionalFormatting>
  <conditionalFormatting sqref="I41:I43">
    <cfRule type="cellIs" dxfId="129" priority="2" stopIfTrue="1" operator="greaterThan">
      <formula>1</formula>
    </cfRule>
  </conditionalFormatting>
  <conditionalFormatting sqref="I40 I38">
    <cfRule type="cellIs" dxfId="128" priority="3" stopIfTrue="1" operator="greaterThan">
      <formula>1</formula>
    </cfRule>
    <cfRule type="cellIs" dxfId="127" priority="4" stopIfTrue="1" operator="lessThan">
      <formula>1</formula>
    </cfRule>
  </conditionalFormatting>
  <conditionalFormatting sqref="H24">
    <cfRule type="cellIs" dxfId="126" priority="5" stopIfTrue="1" operator="notEqual">
      <formula>$H$18-$H$16-$H$22</formula>
    </cfRule>
  </conditionalFormatting>
  <conditionalFormatting sqref="G28">
    <cfRule type="cellIs" dxfId="125" priority="6" stopIfTrue="1" operator="notEqual">
      <formula>$G$29+$G$30+$G$31</formula>
    </cfRule>
  </conditionalFormatting>
  <conditionalFormatting sqref="H49:H52">
    <cfRule type="cellIs" dxfId="124" priority="7" stopIfTrue="1" operator="notEqual">
      <formula>E49+F49-G49</formula>
    </cfRule>
  </conditionalFormatting>
  <conditionalFormatting sqref="I53">
    <cfRule type="cellIs" dxfId="123" priority="8" stopIfTrue="1" operator="notEqual">
      <formula>$I$49+$I$50+$I$51+$I$52</formula>
    </cfRule>
  </conditionalFormatting>
  <conditionalFormatting sqref="H53">
    <cfRule type="cellIs" dxfId="122" priority="9" stopIfTrue="1" operator="notEqual">
      <formula>E53+F53-G53</formula>
    </cfRule>
    <cfRule type="cellIs" dxfId="121" priority="10" stopIfTrue="1" operator="notEqual">
      <formula>SUM($H$49:$H$52)</formula>
    </cfRule>
  </conditionalFormatting>
  <conditionalFormatting sqref="G18 G16">
    <cfRule type="cellIs" dxfId="120" priority="11" stopIfTrue="1" operator="notEqual">
      <formula>H16+I16</formula>
    </cfRule>
  </conditionalFormatting>
  <conditionalFormatting sqref="I24">
    <cfRule type="cellIs" dxfId="119" priority="12" stopIfTrue="1" operator="notEqual">
      <formula>I18-I16-I22</formula>
    </cfRule>
  </conditionalFormatting>
  <conditionalFormatting sqref="G24">
    <cfRule type="cellIs" dxfId="118"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210</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136</v>
      </c>
      <c r="F4" s="527"/>
      <c r="G4" s="527"/>
      <c r="H4" s="527"/>
      <c r="I4" s="527"/>
    </row>
    <row r="5" spans="1:11" ht="9" customHeight="1" x14ac:dyDescent="0.25">
      <c r="A5" s="7"/>
      <c r="E5" s="531" t="s">
        <v>2</v>
      </c>
      <c r="F5" s="531"/>
      <c r="G5" s="531"/>
      <c r="H5" s="531"/>
      <c r="I5" s="531"/>
    </row>
    <row r="6" spans="1:11" ht="19.5" x14ac:dyDescent="0.4">
      <c r="A6" s="8" t="s">
        <v>4</v>
      </c>
      <c r="E6" s="533" t="s">
        <v>137</v>
      </c>
      <c r="F6" s="533"/>
      <c r="G6" s="533"/>
      <c r="H6" s="8" t="s">
        <v>5</v>
      </c>
      <c r="I6" s="440" t="s">
        <v>138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94"/>
      <c r="H13" s="537" t="s">
        <v>16</v>
      </c>
      <c r="I13" s="538"/>
    </row>
    <row r="14" spans="1:11" ht="15" x14ac:dyDescent="0.2">
      <c r="A14" s="443"/>
      <c r="B14" s="443"/>
      <c r="C14" s="443"/>
      <c r="D14" s="443"/>
      <c r="E14" s="13"/>
      <c r="F14" s="13"/>
      <c r="G14" s="94"/>
      <c r="H14" s="21"/>
      <c r="I14" s="22"/>
    </row>
    <row r="15" spans="1:11" ht="18.75" x14ac:dyDescent="0.4">
      <c r="A15" s="23" t="s">
        <v>17</v>
      </c>
      <c r="B15" s="23"/>
      <c r="C15" s="24"/>
      <c r="D15" s="25"/>
      <c r="E15" s="26"/>
      <c r="F15" s="26"/>
      <c r="G15" s="95"/>
      <c r="H15" s="443"/>
      <c r="I15" s="443"/>
    </row>
    <row r="16" spans="1:11" ht="19.5" x14ac:dyDescent="0.4">
      <c r="A16" s="29" t="s">
        <v>18</v>
      </c>
      <c r="B16" s="23"/>
      <c r="C16" s="24"/>
      <c r="D16" s="25"/>
      <c r="E16" s="30">
        <v>69585</v>
      </c>
      <c r="F16" s="31">
        <v>70575</v>
      </c>
      <c r="G16" s="30">
        <f>H16+I16</f>
        <v>70566</v>
      </c>
      <c r="H16" s="32">
        <v>70566</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66433</v>
      </c>
      <c r="F18" s="31">
        <v>70575</v>
      </c>
      <c r="G18" s="30">
        <f>H18+I18</f>
        <v>70615</v>
      </c>
      <c r="H18" s="32">
        <v>70615</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49</v>
      </c>
      <c r="H24" s="44">
        <f>H18-H16-H22</f>
        <v>49</v>
      </c>
      <c r="I24" s="44">
        <f>I18-I16-I22</f>
        <v>0</v>
      </c>
    </row>
    <row r="26" spans="1:9" x14ac:dyDescent="0.2">
      <c r="H26" s="443"/>
    </row>
    <row r="28" spans="1:9" ht="19.5" x14ac:dyDescent="0.4">
      <c r="A28" s="45" t="s">
        <v>23</v>
      </c>
      <c r="B28" s="45" t="s">
        <v>24</v>
      </c>
      <c r="C28" s="45"/>
      <c r="D28" s="46"/>
      <c r="E28" s="46"/>
      <c r="F28" s="446"/>
      <c r="G28" s="48">
        <v>50817.39</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50817.39</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96"/>
      <c r="F35" s="46"/>
      <c r="G35" s="58"/>
      <c r="H35" s="446"/>
      <c r="I35" s="446"/>
    </row>
    <row r="36" spans="1:9" ht="18.75" x14ac:dyDescent="0.4">
      <c r="A36" s="45"/>
      <c r="B36" s="45"/>
      <c r="C36" s="45"/>
      <c r="D36" s="56"/>
      <c r="F36" s="449" t="s">
        <v>33</v>
      </c>
      <c r="G36" s="97" t="s">
        <v>9</v>
      </c>
      <c r="H36" s="446"/>
      <c r="I36" s="450" t="s">
        <v>34</v>
      </c>
    </row>
    <row r="37" spans="1:9" ht="16.5" x14ac:dyDescent="0.35">
      <c r="A37" s="62" t="s">
        <v>35</v>
      </c>
      <c r="B37" s="63"/>
      <c r="C37" s="64"/>
      <c r="D37" s="63"/>
      <c r="E37" s="96"/>
      <c r="F37" s="65">
        <v>33669</v>
      </c>
      <c r="G37" s="65">
        <v>33669</v>
      </c>
      <c r="H37" s="447" t="s">
        <v>36</v>
      </c>
      <c r="I37" s="451">
        <f>IF(F37=0,"nerozp.",G37/F37)</f>
        <v>1</v>
      </c>
    </row>
    <row r="38" spans="1:9" ht="16.5" x14ac:dyDescent="0.35">
      <c r="A38" s="62" t="s">
        <v>37</v>
      </c>
      <c r="B38" s="63"/>
      <c r="C38" s="64"/>
      <c r="D38" s="98"/>
      <c r="E38" s="98"/>
      <c r="F38" s="65">
        <v>3715.413</v>
      </c>
      <c r="G38" s="65">
        <v>3715.413</v>
      </c>
      <c r="H38" s="447" t="s">
        <v>36</v>
      </c>
      <c r="I38" s="451">
        <f>IF(F38=0,"nerozp.",G38/F38)</f>
        <v>1</v>
      </c>
    </row>
    <row r="39" spans="1:9" ht="16.5" x14ac:dyDescent="0.35">
      <c r="A39" s="62" t="s">
        <v>38</v>
      </c>
      <c r="B39" s="63"/>
      <c r="C39" s="64"/>
      <c r="D39" s="98"/>
      <c r="E39" s="98"/>
      <c r="F39" s="65">
        <v>0</v>
      </c>
      <c r="G39" s="65">
        <v>0</v>
      </c>
      <c r="H39" s="447" t="s">
        <v>36</v>
      </c>
      <c r="I39" s="451" t="str">
        <f>IF(F39=0,"nerozp.",G39/F39)</f>
        <v>nerozp.</v>
      </c>
    </row>
    <row r="40" spans="1:9" ht="16.5" x14ac:dyDescent="0.35">
      <c r="A40" s="62" t="s">
        <v>39</v>
      </c>
      <c r="B40" s="63"/>
      <c r="C40" s="64"/>
      <c r="D40" s="96"/>
      <c r="E40" s="96"/>
      <c r="F40" s="65">
        <v>2883.413</v>
      </c>
      <c r="G40" s="65">
        <v>2883.413</v>
      </c>
      <c r="H40" s="447" t="s">
        <v>36</v>
      </c>
      <c r="I40" s="451">
        <f>IF(F40=0,"nerozp.",G40/F40)</f>
        <v>1</v>
      </c>
    </row>
    <row r="41" spans="1:9" ht="16.5" x14ac:dyDescent="0.35">
      <c r="A41" s="62" t="s">
        <v>40</v>
      </c>
      <c r="B41" s="63"/>
      <c r="C41" s="64"/>
      <c r="D41" s="96"/>
      <c r="E41" s="96"/>
      <c r="F41" s="65">
        <v>0</v>
      </c>
      <c r="G41" s="65">
        <v>0</v>
      </c>
      <c r="H41" s="447" t="s">
        <v>36</v>
      </c>
      <c r="I41" s="451" t="str">
        <f>IF(F41=0,"nerozp.",G41/F41)</f>
        <v>nerozp.</v>
      </c>
    </row>
    <row r="42" spans="1:9" ht="14.25" x14ac:dyDescent="0.2">
      <c r="A42" s="68" t="s">
        <v>41</v>
      </c>
      <c r="B42" s="69"/>
      <c r="C42" s="70"/>
      <c r="D42" s="99"/>
      <c r="E42" s="99"/>
      <c r="F42" s="72"/>
      <c r="G42" s="72"/>
      <c r="H42" s="452"/>
      <c r="I42" s="453"/>
    </row>
    <row r="43" spans="1:9" ht="16.5" x14ac:dyDescent="0.35">
      <c r="A43" s="75"/>
      <c r="B43" s="76"/>
      <c r="C43" s="77"/>
      <c r="D43" s="99"/>
      <c r="E43" s="99"/>
      <c r="F43" s="72"/>
      <c r="G43" s="72"/>
      <c r="H43" s="452"/>
      <c r="I43" s="453"/>
    </row>
    <row r="44" spans="1:9" ht="19.5" thickBot="1" x14ac:dyDescent="0.45">
      <c r="A44" s="45" t="s">
        <v>42</v>
      </c>
      <c r="B44" s="45" t="s">
        <v>43</v>
      </c>
      <c r="C44" s="78"/>
      <c r="D44" s="96"/>
      <c r="E44" s="96"/>
      <c r="F44" s="446"/>
      <c r="G44" s="79"/>
      <c r="H44" s="528" t="s">
        <v>44</v>
      </c>
      <c r="I44" s="529"/>
    </row>
    <row r="45" spans="1:9" ht="18.75" thickTop="1" x14ac:dyDescent="0.35">
      <c r="A45" s="80"/>
      <c r="B45" s="454"/>
      <c r="C45" s="81"/>
      <c r="D45" s="454"/>
      <c r="E45" s="100"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136705.60000000001</v>
      </c>
      <c r="F49" s="471">
        <v>0</v>
      </c>
      <c r="G49" s="472">
        <v>0</v>
      </c>
      <c r="H49" s="472">
        <f>E49+F49-G49</f>
        <v>136705.60000000001</v>
      </c>
      <c r="I49" s="473">
        <v>136705.60000000001</v>
      </c>
    </row>
    <row r="50" spans="1:9" x14ac:dyDescent="0.2">
      <c r="A50" s="474"/>
      <c r="B50" s="475"/>
      <c r="C50" s="475" t="s">
        <v>50</v>
      </c>
      <c r="D50" s="475"/>
      <c r="E50" s="476">
        <v>354685.57</v>
      </c>
      <c r="F50" s="477">
        <v>671291.42</v>
      </c>
      <c r="G50" s="478">
        <v>587603.69999999995</v>
      </c>
      <c r="H50" s="478">
        <f>E50+F50-G50</f>
        <v>438373.29000000004</v>
      </c>
      <c r="I50" s="479">
        <v>276186.61</v>
      </c>
    </row>
    <row r="51" spans="1:9" x14ac:dyDescent="0.2">
      <c r="A51" s="474"/>
      <c r="B51" s="475"/>
      <c r="C51" s="475" t="s">
        <v>28</v>
      </c>
      <c r="D51" s="475"/>
      <c r="E51" s="476">
        <v>16006.66</v>
      </c>
      <c r="F51" s="477">
        <v>95616.09</v>
      </c>
      <c r="G51" s="478">
        <v>17145</v>
      </c>
      <c r="H51" s="478">
        <f>E51+F51-G51</f>
        <v>94477.75</v>
      </c>
      <c r="I51" s="479">
        <v>94477.75</v>
      </c>
    </row>
    <row r="52" spans="1:9" x14ac:dyDescent="0.2">
      <c r="A52" s="474"/>
      <c r="B52" s="475"/>
      <c r="C52" s="475" t="s">
        <v>51</v>
      </c>
      <c r="D52" s="475"/>
      <c r="E52" s="476">
        <v>195582.35</v>
      </c>
      <c r="F52" s="477">
        <v>3715413</v>
      </c>
      <c r="G52" s="478">
        <v>3284591</v>
      </c>
      <c r="H52" s="478">
        <f>E52+F52-G52</f>
        <v>626404.35000000009</v>
      </c>
      <c r="I52" s="479">
        <v>626404.35</v>
      </c>
    </row>
    <row r="53" spans="1:9" ht="18.75" thickBot="1" x14ac:dyDescent="0.4">
      <c r="A53" s="85" t="s">
        <v>15</v>
      </c>
      <c r="B53" s="101"/>
      <c r="C53" s="101"/>
      <c r="D53" s="101"/>
      <c r="E53" s="480">
        <f>SUM(E49:E52)</f>
        <v>702980.18</v>
      </c>
      <c r="F53" s="88">
        <f>SUM(F49:F52)</f>
        <v>4482320.51</v>
      </c>
      <c r="G53" s="88">
        <f>SUM(G49:G52)</f>
        <v>3889339.7</v>
      </c>
      <c r="H53" s="481">
        <f>SUM(H49:H52)</f>
        <v>1295960.9900000002</v>
      </c>
      <c r="I53" s="89">
        <f>SUM(I49:I52)</f>
        <v>1133774.31</v>
      </c>
    </row>
    <row r="54" spans="1:9" ht="18.75" thickTop="1" x14ac:dyDescent="0.35">
      <c r="A54" s="90"/>
      <c r="B54" s="91"/>
      <c r="C54" s="91"/>
      <c r="D54" s="96"/>
      <c r="E54" s="96"/>
      <c r="F54" s="446"/>
      <c r="G54" s="79"/>
      <c r="H54" s="449"/>
      <c r="I54" s="449"/>
    </row>
    <row r="55" spans="1:9" ht="18" x14ac:dyDescent="0.35">
      <c r="A55" s="90"/>
      <c r="B55" s="91"/>
      <c r="C55" s="91"/>
      <c r="D55" s="96"/>
      <c r="E55" s="96"/>
      <c r="F55" s="446"/>
      <c r="G55" s="102"/>
      <c r="H55" s="446"/>
      <c r="I55" s="446"/>
    </row>
    <row r="56" spans="1:9" ht="18" x14ac:dyDescent="0.35">
      <c r="A56" s="90"/>
      <c r="B56" s="91"/>
      <c r="C56" s="91"/>
      <c r="D56" s="96"/>
      <c r="E56" s="96"/>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E4:I4"/>
    <mergeCell ref="F46:F47"/>
    <mergeCell ref="E6:G6"/>
    <mergeCell ref="A32:I34"/>
    <mergeCell ref="E7:I7"/>
    <mergeCell ref="H13:I13"/>
    <mergeCell ref="H44:I44"/>
  </mergeCells>
  <phoneticPr fontId="6" type="noConversion"/>
  <conditionalFormatting sqref="I37">
    <cfRule type="cellIs" dxfId="117" priority="1" stopIfTrue="1" operator="greaterThan">
      <formula>1</formula>
    </cfRule>
  </conditionalFormatting>
  <conditionalFormatting sqref="I41:I43">
    <cfRule type="cellIs" dxfId="116" priority="2" stopIfTrue="1" operator="greaterThan">
      <formula>1</formula>
    </cfRule>
  </conditionalFormatting>
  <conditionalFormatting sqref="I40 I38">
    <cfRule type="cellIs" dxfId="115" priority="3" stopIfTrue="1" operator="greaterThan">
      <formula>1</formula>
    </cfRule>
    <cfRule type="cellIs" dxfId="114" priority="4" stopIfTrue="1" operator="lessThan">
      <formula>1</formula>
    </cfRule>
  </conditionalFormatting>
  <conditionalFormatting sqref="H24">
    <cfRule type="cellIs" dxfId="113" priority="5" stopIfTrue="1" operator="notEqual">
      <formula>$H$18-$H$16-$H$22</formula>
    </cfRule>
  </conditionalFormatting>
  <conditionalFormatting sqref="G28">
    <cfRule type="cellIs" dxfId="112" priority="6" stopIfTrue="1" operator="notEqual">
      <formula>$G$29+$G$30+$G$31</formula>
    </cfRule>
  </conditionalFormatting>
  <conditionalFormatting sqref="H49:H52">
    <cfRule type="cellIs" dxfId="111" priority="7" stopIfTrue="1" operator="notEqual">
      <formula>E49+F49-G49</formula>
    </cfRule>
  </conditionalFormatting>
  <conditionalFormatting sqref="I53">
    <cfRule type="cellIs" dxfId="110" priority="8" stopIfTrue="1" operator="notEqual">
      <formula>$I$49+$I$50+$I$51+$I$52</formula>
    </cfRule>
  </conditionalFormatting>
  <conditionalFormatting sqref="H53">
    <cfRule type="cellIs" dxfId="109" priority="9" stopIfTrue="1" operator="notEqual">
      <formula>E53+F53-G53</formula>
    </cfRule>
    <cfRule type="cellIs" dxfId="108" priority="10" stopIfTrue="1" operator="notEqual">
      <formula>SUM($H$49:$H$52)</formula>
    </cfRule>
  </conditionalFormatting>
  <conditionalFormatting sqref="G18 G16">
    <cfRule type="cellIs" dxfId="107" priority="11" stopIfTrue="1" operator="notEqual">
      <formula>H16+I16</formula>
    </cfRule>
  </conditionalFormatting>
  <conditionalFormatting sqref="I24">
    <cfRule type="cellIs" dxfId="106" priority="12" stopIfTrue="1" operator="notEqual">
      <formula>I18-I16-I22</formula>
    </cfRule>
  </conditionalFormatting>
  <conditionalFormatting sqref="G24">
    <cfRule type="cellIs" dxfId="105"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211</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139</v>
      </c>
      <c r="F4" s="527"/>
      <c r="G4" s="527"/>
      <c r="H4" s="527"/>
      <c r="I4" s="527"/>
    </row>
    <row r="5" spans="1:11" ht="9" customHeight="1" x14ac:dyDescent="0.25">
      <c r="A5" s="7"/>
      <c r="E5" s="531" t="s">
        <v>2</v>
      </c>
      <c r="F5" s="531"/>
      <c r="G5" s="531"/>
      <c r="H5" s="531"/>
      <c r="I5" s="531"/>
    </row>
    <row r="6" spans="1:11" ht="19.5" x14ac:dyDescent="0.4">
      <c r="A6" s="8" t="s">
        <v>4</v>
      </c>
      <c r="E6" s="533" t="s">
        <v>140</v>
      </c>
      <c r="F6" s="533"/>
      <c r="G6" s="533"/>
      <c r="H6" s="8" t="s">
        <v>5</v>
      </c>
      <c r="I6" s="440" t="s">
        <v>141</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34223</v>
      </c>
      <c r="F16" s="31">
        <v>37637</v>
      </c>
      <c r="G16" s="30">
        <f>H16+I16</f>
        <v>37605</v>
      </c>
      <c r="H16" s="32">
        <v>37605</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32716</v>
      </c>
      <c r="F18" s="31">
        <v>37637</v>
      </c>
      <c r="G18" s="30">
        <f>H18+I18</f>
        <v>37602</v>
      </c>
      <c r="H18" s="32">
        <v>37602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-3</v>
      </c>
      <c r="H24" s="44">
        <f>H18-H16-H22</f>
        <v>-3</v>
      </c>
      <c r="I24" s="44">
        <f>I18-I16-I22</f>
        <v>0</v>
      </c>
    </row>
    <row r="26" spans="1:9" x14ac:dyDescent="0.2">
      <c r="H26" s="443"/>
    </row>
    <row r="28" spans="1:9" ht="19.5" x14ac:dyDescent="0.4">
      <c r="A28" s="45" t="s">
        <v>23</v>
      </c>
      <c r="B28" s="45" t="s">
        <v>24</v>
      </c>
      <c r="C28" s="45"/>
      <c r="D28" s="46"/>
      <c r="E28" s="46"/>
      <c r="F28" s="446"/>
      <c r="G28" s="48">
        <v>612.73</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612.73</v>
      </c>
      <c r="H30" s="447" t="s">
        <v>25</v>
      </c>
      <c r="I30" s="443"/>
    </row>
    <row r="31" spans="1:9" ht="18.75" x14ac:dyDescent="0.4">
      <c r="A31" s="23"/>
      <c r="B31" s="23"/>
      <c r="C31" s="50" t="s">
        <v>29</v>
      </c>
      <c r="D31" s="51"/>
      <c r="E31" s="52"/>
      <c r="F31" s="443" t="s">
        <v>30</v>
      </c>
      <c r="G31" s="55">
        <v>0</v>
      </c>
      <c r="H31" s="447" t="s">
        <v>25</v>
      </c>
      <c r="I31" s="443"/>
    </row>
    <row r="32" spans="1:9" ht="6" customHeight="1" x14ac:dyDescent="0.2">
      <c r="A32" s="554" t="s">
        <v>345</v>
      </c>
      <c r="B32" s="555"/>
      <c r="C32" s="555"/>
      <c r="D32" s="555"/>
      <c r="E32" s="555"/>
      <c r="F32" s="555"/>
      <c r="G32" s="555"/>
      <c r="H32" s="555"/>
      <c r="I32" s="555"/>
    </row>
    <row r="33" spans="1:11" x14ac:dyDescent="0.2">
      <c r="A33" s="555"/>
      <c r="B33" s="555"/>
      <c r="C33" s="555"/>
      <c r="D33" s="555"/>
      <c r="E33" s="555"/>
      <c r="F33" s="555"/>
      <c r="G33" s="555"/>
      <c r="H33" s="555"/>
      <c r="I33" s="555"/>
    </row>
    <row r="34" spans="1:11" x14ac:dyDescent="0.2">
      <c r="A34" s="555"/>
      <c r="B34" s="555"/>
      <c r="C34" s="555"/>
      <c r="D34" s="555"/>
      <c r="E34" s="555"/>
      <c r="F34" s="555"/>
      <c r="G34" s="555"/>
      <c r="H34" s="555"/>
      <c r="I34" s="555"/>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17170</v>
      </c>
      <c r="G37" s="65">
        <v>17319.810000000001</v>
      </c>
      <c r="H37" s="447" t="s">
        <v>36</v>
      </c>
      <c r="I37" s="451">
        <f>IF(F37=0,"nerozp.",G37/F37)</f>
        <v>1.008725101921957</v>
      </c>
      <c r="K37" s="486"/>
    </row>
    <row r="38" spans="1:11" ht="16.5" x14ac:dyDescent="0.35">
      <c r="A38" s="62" t="s">
        <v>37</v>
      </c>
      <c r="B38" s="63"/>
      <c r="C38" s="64"/>
      <c r="D38" s="67"/>
      <c r="E38" s="67"/>
      <c r="F38" s="65">
        <v>500</v>
      </c>
      <c r="G38" s="65">
        <v>512.32000000000005</v>
      </c>
      <c r="H38" s="447" t="s">
        <v>36</v>
      </c>
      <c r="I38" s="451">
        <f>IF(F38=0,"nerozp.",G38/F38)</f>
        <v>1.02464</v>
      </c>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375</v>
      </c>
      <c r="G40" s="65">
        <v>375</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179</v>
      </c>
      <c r="C42" s="70"/>
      <c r="D42" s="71"/>
      <c r="E42" s="71"/>
      <c r="F42" s="72"/>
      <c r="G42" s="72"/>
      <c r="H42" s="452"/>
      <c r="I42" s="453"/>
    </row>
    <row r="43" spans="1:11" ht="27" customHeight="1" x14ac:dyDescent="0.2">
      <c r="A43" s="75"/>
      <c r="B43" s="539" t="s">
        <v>180</v>
      </c>
      <c r="C43" s="540"/>
      <c r="D43" s="540"/>
      <c r="E43" s="540"/>
      <c r="F43" s="540"/>
      <c r="G43" s="540"/>
      <c r="H43" s="540"/>
      <c r="I43" s="540"/>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19343</v>
      </c>
      <c r="F49" s="471">
        <v>0</v>
      </c>
      <c r="G49" s="472">
        <v>0</v>
      </c>
      <c r="H49" s="472">
        <f>E49+F49-G49</f>
        <v>19343</v>
      </c>
      <c r="I49" s="473">
        <v>19343</v>
      </c>
    </row>
    <row r="50" spans="1:9" x14ac:dyDescent="0.2">
      <c r="A50" s="474"/>
      <c r="B50" s="475"/>
      <c r="C50" s="475" t="s">
        <v>50</v>
      </c>
      <c r="D50" s="475"/>
      <c r="E50" s="476">
        <v>472102.48</v>
      </c>
      <c r="F50" s="477">
        <v>344122</v>
      </c>
      <c r="G50" s="478">
        <v>360098.5</v>
      </c>
      <c r="H50" s="478">
        <f>E50+F50-G50</f>
        <v>456125.98</v>
      </c>
      <c r="I50" s="479">
        <v>468418.53</v>
      </c>
    </row>
    <row r="51" spans="1:9" x14ac:dyDescent="0.2">
      <c r="A51" s="474"/>
      <c r="B51" s="475"/>
      <c r="C51" s="475" t="s">
        <v>28</v>
      </c>
      <c r="D51" s="475"/>
      <c r="E51" s="476">
        <v>266682.48</v>
      </c>
      <c r="F51" s="477">
        <v>215031</v>
      </c>
      <c r="G51" s="478">
        <v>153752</v>
      </c>
      <c r="H51" s="478">
        <f>E51+F51-G51</f>
        <v>327961.48</v>
      </c>
      <c r="I51" s="479">
        <v>327961.48</v>
      </c>
    </row>
    <row r="52" spans="1:9" x14ac:dyDescent="0.2">
      <c r="A52" s="474"/>
      <c r="B52" s="475"/>
      <c r="C52" s="475" t="s">
        <v>51</v>
      </c>
      <c r="D52" s="475"/>
      <c r="E52" s="476">
        <v>2741.96</v>
      </c>
      <c r="F52" s="477">
        <v>932069.6</v>
      </c>
      <c r="G52" s="478">
        <v>794751</v>
      </c>
      <c r="H52" s="478">
        <f>E52+F52-G52</f>
        <v>140060.55999999994</v>
      </c>
      <c r="I52" s="479">
        <v>140060.56</v>
      </c>
    </row>
    <row r="53" spans="1:9" ht="18.75" thickBot="1" x14ac:dyDescent="0.4">
      <c r="A53" s="85" t="s">
        <v>15</v>
      </c>
      <c r="B53" s="86"/>
      <c r="C53" s="86"/>
      <c r="D53" s="86"/>
      <c r="E53" s="480">
        <f>SUM(E49:E52)</f>
        <v>760869.91999999993</v>
      </c>
      <c r="F53" s="88">
        <f>SUM(F49:F52)</f>
        <v>1491222.6</v>
      </c>
      <c r="G53" s="88">
        <f>SUM(G49:G52)</f>
        <v>1308601.5</v>
      </c>
      <c r="H53" s="481">
        <f>SUM(H49:H52)</f>
        <v>943491.0199999999</v>
      </c>
      <c r="I53" s="89">
        <f>SUM(I49:I52)</f>
        <v>955783.57000000007</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B43:I43"/>
    <mergeCell ref="E4:I4"/>
    <mergeCell ref="F46:F47"/>
    <mergeCell ref="E6:G6"/>
    <mergeCell ref="A32:I34"/>
    <mergeCell ref="E7:I7"/>
    <mergeCell ref="H13:I13"/>
    <mergeCell ref="H44:I44"/>
  </mergeCells>
  <phoneticPr fontId="2" type="noConversion"/>
  <conditionalFormatting sqref="I37">
    <cfRule type="cellIs" dxfId="104" priority="1" stopIfTrue="1" operator="greaterThan">
      <formula>1</formula>
    </cfRule>
  </conditionalFormatting>
  <conditionalFormatting sqref="I41:I42">
    <cfRule type="cellIs" dxfId="103" priority="2" stopIfTrue="1" operator="greaterThan">
      <formula>1</formula>
    </cfRule>
  </conditionalFormatting>
  <conditionalFormatting sqref="I40 I38">
    <cfRule type="cellIs" dxfId="102" priority="3" stopIfTrue="1" operator="greaterThan">
      <formula>1</formula>
    </cfRule>
    <cfRule type="cellIs" dxfId="101" priority="4" stopIfTrue="1" operator="lessThan">
      <formula>1</formula>
    </cfRule>
  </conditionalFormatting>
  <conditionalFormatting sqref="H24">
    <cfRule type="cellIs" dxfId="100" priority="5" stopIfTrue="1" operator="notEqual">
      <formula>$H$18-$H$16-$H$22</formula>
    </cfRule>
  </conditionalFormatting>
  <conditionalFormatting sqref="G28">
    <cfRule type="cellIs" dxfId="99" priority="6" stopIfTrue="1" operator="notEqual">
      <formula>$G$29+$G$30+$G$31</formula>
    </cfRule>
  </conditionalFormatting>
  <conditionalFormatting sqref="H49:H52">
    <cfRule type="cellIs" dxfId="98" priority="7" stopIfTrue="1" operator="notEqual">
      <formula>E49+F49-G49</formula>
    </cfRule>
  </conditionalFormatting>
  <conditionalFormatting sqref="I53">
    <cfRule type="cellIs" dxfId="97" priority="8" stopIfTrue="1" operator="notEqual">
      <formula>$I$49+$I$50+$I$51+$I$52</formula>
    </cfRule>
  </conditionalFormatting>
  <conditionalFormatting sqref="H53">
    <cfRule type="cellIs" dxfId="96" priority="9" stopIfTrue="1" operator="notEqual">
      <formula>E53+F53-G53</formula>
    </cfRule>
    <cfRule type="cellIs" dxfId="95" priority="10" stopIfTrue="1" operator="notEqual">
      <formula>SUM($H$49:$H$52)</formula>
    </cfRule>
  </conditionalFormatting>
  <conditionalFormatting sqref="G18 G16">
    <cfRule type="cellIs" dxfId="94" priority="11" stopIfTrue="1" operator="notEqual">
      <formula>H16+I16</formula>
    </cfRule>
  </conditionalFormatting>
  <conditionalFormatting sqref="I24">
    <cfRule type="cellIs" dxfId="93" priority="12" stopIfTrue="1" operator="notEqual">
      <formula>I18-I16-I22</formula>
    </cfRule>
  </conditionalFormatting>
  <conditionalFormatting sqref="G24">
    <cfRule type="cellIs" dxfId="92"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350</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351</v>
      </c>
      <c r="F4" s="527"/>
      <c r="G4" s="527"/>
      <c r="H4" s="527"/>
      <c r="I4" s="527"/>
    </row>
    <row r="5" spans="1:11" ht="9" customHeight="1" x14ac:dyDescent="0.25">
      <c r="A5" s="7"/>
      <c r="E5" s="531" t="s">
        <v>2</v>
      </c>
      <c r="F5" s="531"/>
      <c r="G5" s="531"/>
      <c r="H5" s="531"/>
      <c r="I5" s="531"/>
    </row>
    <row r="6" spans="1:11" ht="19.5" x14ac:dyDescent="0.4">
      <c r="A6" s="8" t="s">
        <v>4</v>
      </c>
      <c r="E6" s="533" t="s">
        <v>142</v>
      </c>
      <c r="F6" s="533"/>
      <c r="G6" s="533"/>
      <c r="H6" s="8" t="s">
        <v>5</v>
      </c>
      <c r="I6" s="440" t="s">
        <v>143</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94"/>
      <c r="H13" s="537" t="s">
        <v>16</v>
      </c>
      <c r="I13" s="538"/>
    </row>
    <row r="14" spans="1:11" ht="15" x14ac:dyDescent="0.2">
      <c r="A14" s="443"/>
      <c r="B14" s="443"/>
      <c r="C14" s="443"/>
      <c r="D14" s="443"/>
      <c r="E14" s="13"/>
      <c r="F14" s="13"/>
      <c r="G14" s="94"/>
      <c r="H14" s="21"/>
      <c r="I14" s="22"/>
    </row>
    <row r="15" spans="1:11" ht="18.75" x14ac:dyDescent="0.4">
      <c r="A15" s="23" t="s">
        <v>17</v>
      </c>
      <c r="B15" s="23"/>
      <c r="C15" s="24"/>
      <c r="D15" s="25"/>
      <c r="E15" s="26"/>
      <c r="F15" s="26"/>
      <c r="G15" s="95"/>
      <c r="H15" s="443"/>
      <c r="I15" s="443"/>
    </row>
    <row r="16" spans="1:11" ht="19.5" x14ac:dyDescent="0.4">
      <c r="A16" s="29" t="s">
        <v>18</v>
      </c>
      <c r="B16" s="23"/>
      <c r="C16" s="24"/>
      <c r="D16" s="25"/>
      <c r="E16" s="30">
        <v>41545</v>
      </c>
      <c r="F16" s="31">
        <v>41188.11</v>
      </c>
      <c r="G16" s="30">
        <f>H16+I16</f>
        <v>42154</v>
      </c>
      <c r="H16" s="32">
        <v>42154</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37924</v>
      </c>
      <c r="F18" s="31">
        <v>41188.11</v>
      </c>
      <c r="G18" s="30">
        <f>H18+I18</f>
        <v>42353</v>
      </c>
      <c r="H18" s="32">
        <v>42353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199</v>
      </c>
      <c r="H24" s="44">
        <f>H18-H16-H22</f>
        <v>199</v>
      </c>
      <c r="I24" s="44">
        <f>I18-I16-I22</f>
        <v>0</v>
      </c>
    </row>
    <row r="26" spans="1:9" x14ac:dyDescent="0.2">
      <c r="H26" s="443"/>
    </row>
    <row r="28" spans="1:9" ht="19.5" x14ac:dyDescent="0.4">
      <c r="A28" s="45" t="s">
        <v>23</v>
      </c>
      <c r="B28" s="45" t="s">
        <v>24</v>
      </c>
      <c r="C28" s="45"/>
      <c r="D28" s="46"/>
      <c r="E28" s="46"/>
      <c r="F28" s="446"/>
      <c r="G28" s="48">
        <v>196685.82</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195685.82+1000</f>
        <v>196685.82</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96"/>
      <c r="F35" s="46"/>
      <c r="G35" s="58"/>
      <c r="H35" s="446"/>
      <c r="I35" s="446"/>
    </row>
    <row r="36" spans="1:9" ht="18.75" x14ac:dyDescent="0.4">
      <c r="A36" s="45"/>
      <c r="B36" s="45"/>
      <c r="C36" s="45"/>
      <c r="D36" s="56"/>
      <c r="F36" s="449" t="s">
        <v>33</v>
      </c>
      <c r="G36" s="97" t="s">
        <v>9</v>
      </c>
      <c r="H36" s="446"/>
      <c r="I36" s="450" t="s">
        <v>34</v>
      </c>
    </row>
    <row r="37" spans="1:9" ht="16.5" x14ac:dyDescent="0.35">
      <c r="A37" s="62" t="s">
        <v>35</v>
      </c>
      <c r="B37" s="63"/>
      <c r="C37" s="64"/>
      <c r="D37" s="63"/>
      <c r="E37" s="96"/>
      <c r="F37" s="65">
        <v>21320</v>
      </c>
      <c r="G37" s="65">
        <v>21577.040000000001</v>
      </c>
      <c r="H37" s="447" t="s">
        <v>36</v>
      </c>
      <c r="I37" s="451">
        <f>IF(F37=0,"nerozp.",G37/F37)</f>
        <v>1.0120562851782364</v>
      </c>
    </row>
    <row r="38" spans="1:9" ht="16.5" x14ac:dyDescent="0.35">
      <c r="A38" s="62" t="s">
        <v>37</v>
      </c>
      <c r="B38" s="63"/>
      <c r="C38" s="64"/>
      <c r="D38" s="98"/>
      <c r="E38" s="98"/>
      <c r="F38" s="65">
        <v>361.11399999999998</v>
      </c>
      <c r="G38" s="65">
        <v>361.11419999999998</v>
      </c>
      <c r="H38" s="447" t="s">
        <v>36</v>
      </c>
      <c r="I38" s="451">
        <f>IF(F38=0,"nerozp.",G38/F38)</f>
        <v>1.0000005538417231</v>
      </c>
    </row>
    <row r="39" spans="1:9" ht="16.5" x14ac:dyDescent="0.35">
      <c r="A39" s="62" t="s">
        <v>38</v>
      </c>
      <c r="B39" s="63"/>
      <c r="C39" s="64"/>
      <c r="D39" s="98"/>
      <c r="E39" s="98"/>
      <c r="F39" s="65">
        <v>0</v>
      </c>
      <c r="G39" s="65">
        <v>0</v>
      </c>
      <c r="H39" s="447" t="s">
        <v>36</v>
      </c>
      <c r="I39" s="451" t="str">
        <f>IF(F39=0,"nerozp.",G39/F39)</f>
        <v>nerozp.</v>
      </c>
    </row>
    <row r="40" spans="1:9" ht="16.5" x14ac:dyDescent="0.35">
      <c r="A40" s="62" t="s">
        <v>39</v>
      </c>
      <c r="B40" s="63"/>
      <c r="C40" s="64"/>
      <c r="D40" s="96"/>
      <c r="E40" s="96"/>
      <c r="F40" s="65">
        <v>271.33499999999998</v>
      </c>
      <c r="G40" s="65">
        <v>271.33499999999998</v>
      </c>
      <c r="H40" s="447" t="s">
        <v>36</v>
      </c>
      <c r="I40" s="451">
        <f>IF(F40=0,"nerozp.",G40/F40)</f>
        <v>1</v>
      </c>
    </row>
    <row r="41" spans="1:9" ht="16.5" x14ac:dyDescent="0.35">
      <c r="A41" s="62" t="s">
        <v>40</v>
      </c>
      <c r="B41" s="63"/>
      <c r="C41" s="64"/>
      <c r="D41" s="96"/>
      <c r="E41" s="96"/>
      <c r="F41" s="65">
        <v>0</v>
      </c>
      <c r="G41" s="65">
        <v>0</v>
      </c>
      <c r="H41" s="447" t="s">
        <v>36</v>
      </c>
      <c r="I41" s="451" t="str">
        <f>IF(F41=0,"nerozp.",G41/F41)</f>
        <v>nerozp.</v>
      </c>
    </row>
    <row r="42" spans="1:9" ht="14.25" x14ac:dyDescent="0.2">
      <c r="A42" s="68" t="s">
        <v>41</v>
      </c>
      <c r="B42" s="69" t="s">
        <v>182</v>
      </c>
      <c r="C42" s="70"/>
      <c r="D42" s="99"/>
      <c r="E42" s="99"/>
      <c r="F42" s="72"/>
      <c r="G42" s="72"/>
      <c r="H42" s="452"/>
      <c r="I42" s="453"/>
    </row>
    <row r="43" spans="1:9" ht="22.5" customHeight="1" x14ac:dyDescent="0.2">
      <c r="A43" s="75"/>
      <c r="B43" s="556" t="s">
        <v>181</v>
      </c>
      <c r="C43" s="557"/>
      <c r="D43" s="557"/>
      <c r="E43" s="557"/>
      <c r="F43" s="557"/>
      <c r="G43" s="557"/>
      <c r="H43" s="557"/>
      <c r="I43" s="557"/>
    </row>
    <row r="44" spans="1:9" ht="19.5" thickBot="1" x14ac:dyDescent="0.45">
      <c r="A44" s="45" t="s">
        <v>42</v>
      </c>
      <c r="B44" s="45" t="s">
        <v>43</v>
      </c>
      <c r="C44" s="78"/>
      <c r="D44" s="96"/>
      <c r="E44" s="96"/>
      <c r="F44" s="446"/>
      <c r="G44" s="79"/>
      <c r="H44" s="528" t="s">
        <v>44</v>
      </c>
      <c r="I44" s="529"/>
    </row>
    <row r="45" spans="1:9" ht="18.75" thickTop="1" x14ac:dyDescent="0.35">
      <c r="A45" s="80"/>
      <c r="B45" s="454"/>
      <c r="C45" s="81"/>
      <c r="D45" s="454"/>
      <c r="E45" s="100"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22928</v>
      </c>
      <c r="F49" s="471">
        <v>0</v>
      </c>
      <c r="G49" s="472">
        <v>0</v>
      </c>
      <c r="H49" s="472">
        <f>E49+F49-G49</f>
        <v>22928</v>
      </c>
      <c r="I49" s="473">
        <v>22928</v>
      </c>
    </row>
    <row r="50" spans="1:9" x14ac:dyDescent="0.2">
      <c r="A50" s="474"/>
      <c r="B50" s="475"/>
      <c r="C50" s="475" t="s">
        <v>50</v>
      </c>
      <c r="D50" s="475"/>
      <c r="E50" s="476">
        <v>260186.58</v>
      </c>
      <c r="F50" s="477">
        <v>500545</v>
      </c>
      <c r="G50" s="478">
        <v>507049</v>
      </c>
      <c r="H50" s="478">
        <f>E50+F50-G50</f>
        <v>253682.57999999996</v>
      </c>
      <c r="I50" s="479">
        <v>168831.8</v>
      </c>
    </row>
    <row r="51" spans="1:9" x14ac:dyDescent="0.2">
      <c r="A51" s="474"/>
      <c r="B51" s="475"/>
      <c r="C51" s="475" t="s">
        <v>28</v>
      </c>
      <c r="D51" s="475"/>
      <c r="E51" s="476">
        <v>16045.61</v>
      </c>
      <c r="F51" s="477">
        <v>225309.93</v>
      </c>
      <c r="G51" s="478">
        <v>8476</v>
      </c>
      <c r="H51" s="478">
        <f>E51+F51-G51</f>
        <v>232879.53999999998</v>
      </c>
      <c r="I51" s="479">
        <v>232879.54</v>
      </c>
    </row>
    <row r="52" spans="1:9" x14ac:dyDescent="0.2">
      <c r="A52" s="474"/>
      <c r="B52" s="475"/>
      <c r="C52" s="475" t="s">
        <v>51</v>
      </c>
      <c r="D52" s="475"/>
      <c r="E52" s="476">
        <v>11174.37</v>
      </c>
      <c r="F52" s="477">
        <v>1009374.2</v>
      </c>
      <c r="G52" s="478">
        <v>919595</v>
      </c>
      <c r="H52" s="478">
        <f>E52+F52-G52</f>
        <v>100953.56999999995</v>
      </c>
      <c r="I52" s="479">
        <v>100953.57</v>
      </c>
    </row>
    <row r="53" spans="1:9" ht="18.75" thickBot="1" x14ac:dyDescent="0.4">
      <c r="A53" s="85" t="s">
        <v>15</v>
      </c>
      <c r="B53" s="101"/>
      <c r="C53" s="101"/>
      <c r="D53" s="101"/>
      <c r="E53" s="480">
        <f>SUM(E49:E52)</f>
        <v>310334.55999999994</v>
      </c>
      <c r="F53" s="88">
        <f>SUM(F49:F52)</f>
        <v>1735229.13</v>
      </c>
      <c r="G53" s="88">
        <f>SUM(G49:G52)</f>
        <v>1435120</v>
      </c>
      <c r="H53" s="481">
        <f>SUM(H49:H52)</f>
        <v>610443.68999999994</v>
      </c>
      <c r="I53" s="89">
        <f>SUM(I49:I52)</f>
        <v>525592.90999999992</v>
      </c>
    </row>
    <row r="54" spans="1:9" ht="18.75" thickTop="1" x14ac:dyDescent="0.35">
      <c r="A54" s="90"/>
      <c r="B54" s="91"/>
      <c r="C54" s="91"/>
      <c r="D54" s="96"/>
      <c r="E54" s="96"/>
      <c r="F54" s="446"/>
      <c r="G54" s="79"/>
      <c r="H54" s="449"/>
      <c r="I54" s="449"/>
    </row>
    <row r="55" spans="1:9" ht="18" x14ac:dyDescent="0.35">
      <c r="A55" s="90"/>
      <c r="B55" s="91"/>
      <c r="C55" s="91"/>
      <c r="D55" s="96"/>
      <c r="E55" s="96"/>
      <c r="F55" s="446"/>
      <c r="G55" s="102"/>
      <c r="H55" s="446"/>
      <c r="I55" s="446"/>
    </row>
    <row r="56" spans="1:9" ht="18" x14ac:dyDescent="0.35">
      <c r="A56" s="90"/>
      <c r="B56" s="91"/>
      <c r="C56" s="91"/>
      <c r="D56" s="96"/>
      <c r="E56" s="96"/>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B43:I43"/>
    <mergeCell ref="E4:I4"/>
    <mergeCell ref="F46:F47"/>
    <mergeCell ref="E6:G6"/>
    <mergeCell ref="A32:I34"/>
    <mergeCell ref="E7:I7"/>
    <mergeCell ref="H13:I13"/>
    <mergeCell ref="H44:I44"/>
  </mergeCells>
  <phoneticPr fontId="6" type="noConversion"/>
  <conditionalFormatting sqref="I37">
    <cfRule type="cellIs" dxfId="91" priority="1" stopIfTrue="1" operator="greaterThan">
      <formula>1</formula>
    </cfRule>
  </conditionalFormatting>
  <conditionalFormatting sqref="I41:I42">
    <cfRule type="cellIs" dxfId="90" priority="2" stopIfTrue="1" operator="greaterThan">
      <formula>1</formula>
    </cfRule>
  </conditionalFormatting>
  <conditionalFormatting sqref="I40 I38">
    <cfRule type="cellIs" dxfId="89" priority="3" stopIfTrue="1" operator="greaterThan">
      <formula>1</formula>
    </cfRule>
    <cfRule type="cellIs" dxfId="88" priority="4" stopIfTrue="1" operator="lessThan">
      <formula>1</formula>
    </cfRule>
  </conditionalFormatting>
  <conditionalFormatting sqref="H24">
    <cfRule type="cellIs" dxfId="87" priority="5" stopIfTrue="1" operator="notEqual">
      <formula>$H$18-$H$16-$H$22</formula>
    </cfRule>
  </conditionalFormatting>
  <conditionalFormatting sqref="G28">
    <cfRule type="cellIs" dxfId="86" priority="6" stopIfTrue="1" operator="notEqual">
      <formula>$G$29+$G$30+$G$31</formula>
    </cfRule>
  </conditionalFormatting>
  <conditionalFormatting sqref="H49:H52">
    <cfRule type="cellIs" dxfId="85" priority="7" stopIfTrue="1" operator="notEqual">
      <formula>E49+F49-G49</formula>
    </cfRule>
  </conditionalFormatting>
  <conditionalFormatting sqref="I53">
    <cfRule type="cellIs" dxfId="84" priority="8" stopIfTrue="1" operator="notEqual">
      <formula>$I$49+$I$50+$I$51+$I$52</formula>
    </cfRule>
  </conditionalFormatting>
  <conditionalFormatting sqref="H53">
    <cfRule type="cellIs" dxfId="83" priority="9" stopIfTrue="1" operator="notEqual">
      <formula>E53+F53-G53</formula>
    </cfRule>
    <cfRule type="cellIs" dxfId="82" priority="10" stopIfTrue="1" operator="notEqual">
      <formula>SUM($H$49:$H$52)</formula>
    </cfRule>
  </conditionalFormatting>
  <conditionalFormatting sqref="G18 G16">
    <cfRule type="cellIs" dxfId="81" priority="11" stopIfTrue="1" operator="notEqual">
      <formula>H16+I16</formula>
    </cfRule>
  </conditionalFormatting>
  <conditionalFormatting sqref="I24">
    <cfRule type="cellIs" dxfId="80" priority="12" stopIfTrue="1" operator="notEqual">
      <formula>I18-I16-I22</formula>
    </cfRule>
  </conditionalFormatting>
  <conditionalFormatting sqref="G24">
    <cfRule type="cellIs" dxfId="79"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194</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56</v>
      </c>
      <c r="F4" s="527"/>
      <c r="G4" s="527"/>
      <c r="H4" s="527"/>
      <c r="I4" s="527"/>
    </row>
    <row r="5" spans="1:11" ht="9" customHeight="1" x14ac:dyDescent="0.25">
      <c r="A5" s="7"/>
      <c r="E5" s="531" t="s">
        <v>2</v>
      </c>
      <c r="F5" s="531"/>
      <c r="G5" s="531"/>
      <c r="H5" s="531"/>
      <c r="I5" s="531"/>
    </row>
    <row r="6" spans="1:11" ht="19.5" x14ac:dyDescent="0.4">
      <c r="A6" s="8" t="s">
        <v>4</v>
      </c>
      <c r="E6" s="533" t="s">
        <v>57</v>
      </c>
      <c r="F6" s="533"/>
      <c r="G6" s="533"/>
      <c r="H6" s="8" t="s">
        <v>5</v>
      </c>
      <c r="I6" s="440" t="s">
        <v>58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24807</v>
      </c>
      <c r="F16" s="31">
        <v>25002</v>
      </c>
      <c r="G16" s="30">
        <f>H16+I16</f>
        <v>26002</v>
      </c>
      <c r="H16" s="32">
        <v>26002</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22892</v>
      </c>
      <c r="F18" s="31">
        <v>25002</v>
      </c>
      <c r="G18" s="30">
        <f>H18+I18</f>
        <v>26032</v>
      </c>
      <c r="H18" s="32">
        <v>26032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30</v>
      </c>
      <c r="H24" s="44">
        <f>H18-H16-H22</f>
        <v>30</v>
      </c>
      <c r="I24" s="44">
        <f>I18-I16-I22</f>
        <v>0</v>
      </c>
    </row>
    <row r="26" spans="1:9" x14ac:dyDescent="0.2">
      <c r="H26" s="443"/>
    </row>
    <row r="28" spans="1:9" ht="19.5" x14ac:dyDescent="0.4">
      <c r="A28" s="45" t="s">
        <v>23</v>
      </c>
      <c r="B28" s="45" t="s">
        <v>24</v>
      </c>
      <c r="C28" s="45"/>
      <c r="D28" s="46"/>
      <c r="E28" s="46"/>
      <c r="F28" s="446"/>
      <c r="G28" s="48">
        <v>30095.15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30095.15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ht="4.5" customHeight="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13204</v>
      </c>
      <c r="G37" s="65">
        <v>13441</v>
      </c>
      <c r="H37" s="447" t="s">
        <v>36</v>
      </c>
      <c r="I37" s="451">
        <f>IF(F37=0,"nerozp.",G37/F37)</f>
        <v>1.0179491063314148</v>
      </c>
    </row>
    <row r="38" spans="1:11" ht="16.5" x14ac:dyDescent="0.35">
      <c r="A38" s="62" t="s">
        <v>37</v>
      </c>
      <c r="B38" s="63"/>
      <c r="C38" s="64"/>
      <c r="D38" s="67"/>
      <c r="E38" s="67"/>
      <c r="F38" s="65">
        <v>191.30600000000001</v>
      </c>
      <c r="G38" s="65">
        <v>191.256</v>
      </c>
      <c r="H38" s="447" t="s">
        <v>36</v>
      </c>
      <c r="I38" s="451">
        <f>IF(F38=0,"nerozp.",G38/F38)</f>
        <v>0.99973863862084822</v>
      </c>
      <c r="K38" s="486"/>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151.30600000000001</v>
      </c>
      <c r="G40" s="65">
        <v>151.30600000000001</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160</v>
      </c>
      <c r="C42" s="70"/>
      <c r="D42" s="71"/>
      <c r="E42" s="71"/>
      <c r="F42" s="72"/>
      <c r="G42" s="72"/>
      <c r="H42" s="452"/>
      <c r="I42" s="453"/>
    </row>
    <row r="43" spans="1:11" ht="33" customHeight="1" x14ac:dyDescent="0.2">
      <c r="A43" s="75"/>
      <c r="B43" s="539" t="s">
        <v>161</v>
      </c>
      <c r="C43" s="540"/>
      <c r="D43" s="540"/>
      <c r="E43" s="540"/>
      <c r="F43" s="540"/>
      <c r="G43" s="540"/>
      <c r="H43" s="540"/>
      <c r="I43" s="540"/>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59270</v>
      </c>
      <c r="F49" s="471">
        <v>0</v>
      </c>
      <c r="G49" s="472">
        <v>0</v>
      </c>
      <c r="H49" s="472">
        <f>E49+F49-G49</f>
        <v>59270</v>
      </c>
      <c r="I49" s="473">
        <v>59270</v>
      </c>
    </row>
    <row r="50" spans="1:9" x14ac:dyDescent="0.2">
      <c r="A50" s="474"/>
      <c r="B50" s="475"/>
      <c r="C50" s="475" t="s">
        <v>50</v>
      </c>
      <c r="D50" s="475"/>
      <c r="E50" s="476">
        <v>42386.62</v>
      </c>
      <c r="F50" s="477">
        <v>403000</v>
      </c>
      <c r="G50" s="478">
        <v>308345</v>
      </c>
      <c r="H50" s="478">
        <f>E50+F50-G50</f>
        <v>137041.62</v>
      </c>
      <c r="I50" s="479">
        <v>66342.350000000006</v>
      </c>
    </row>
    <row r="51" spans="1:9" x14ac:dyDescent="0.2">
      <c r="A51" s="474"/>
      <c r="B51" s="475"/>
      <c r="C51" s="475" t="s">
        <v>28</v>
      </c>
      <c r="D51" s="475"/>
      <c r="E51" s="476">
        <v>40040.32</v>
      </c>
      <c r="F51" s="477">
        <v>54844.61</v>
      </c>
      <c r="G51" s="478">
        <v>8350</v>
      </c>
      <c r="H51" s="478">
        <f>E51+F51-G51</f>
        <v>86534.93</v>
      </c>
      <c r="I51" s="479">
        <v>86534.93</v>
      </c>
    </row>
    <row r="52" spans="1:9" x14ac:dyDescent="0.2">
      <c r="A52" s="474"/>
      <c r="B52" s="475"/>
      <c r="C52" s="475" t="s">
        <v>51</v>
      </c>
      <c r="D52" s="475"/>
      <c r="E52" s="476">
        <v>45152</v>
      </c>
      <c r="F52" s="477">
        <v>2974888</v>
      </c>
      <c r="G52" s="478">
        <v>2545786</v>
      </c>
      <c r="H52" s="478">
        <f>E52+F52-G52</f>
        <v>474254</v>
      </c>
      <c r="I52" s="479">
        <v>1102084</v>
      </c>
    </row>
    <row r="53" spans="1:9" ht="18.75" thickBot="1" x14ac:dyDescent="0.4">
      <c r="A53" s="85" t="s">
        <v>15</v>
      </c>
      <c r="B53" s="86"/>
      <c r="C53" s="86"/>
      <c r="D53" s="86"/>
      <c r="E53" s="480">
        <f>SUM(E49:E52)</f>
        <v>186848.94</v>
      </c>
      <c r="F53" s="88">
        <f>SUM(F49:F52)</f>
        <v>3432732.61</v>
      </c>
      <c r="G53" s="88">
        <f>SUM(G49:G52)</f>
        <v>2862481</v>
      </c>
      <c r="H53" s="481">
        <f>SUM(H49:H52)</f>
        <v>757100.55</v>
      </c>
      <c r="I53" s="89">
        <f>SUM(I49:I52)</f>
        <v>1314231.28</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B43:I43"/>
    <mergeCell ref="E4:I4"/>
    <mergeCell ref="F46:F47"/>
    <mergeCell ref="E6:G6"/>
    <mergeCell ref="A32:I34"/>
    <mergeCell ref="E7:I7"/>
    <mergeCell ref="H13:I13"/>
    <mergeCell ref="H44:I44"/>
  </mergeCells>
  <phoneticPr fontId="2" type="noConversion"/>
  <conditionalFormatting sqref="I37">
    <cfRule type="cellIs" dxfId="429" priority="1" stopIfTrue="1" operator="greaterThan">
      <formula>1</formula>
    </cfRule>
  </conditionalFormatting>
  <conditionalFormatting sqref="I41:I42">
    <cfRule type="cellIs" dxfId="428" priority="2" stopIfTrue="1" operator="greaterThan">
      <formula>1</formula>
    </cfRule>
  </conditionalFormatting>
  <conditionalFormatting sqref="I40 I38">
    <cfRule type="cellIs" dxfId="427" priority="3" stopIfTrue="1" operator="greaterThan">
      <formula>1</formula>
    </cfRule>
    <cfRule type="cellIs" dxfId="426" priority="4" stopIfTrue="1" operator="lessThan">
      <formula>1</formula>
    </cfRule>
  </conditionalFormatting>
  <conditionalFormatting sqref="H24">
    <cfRule type="cellIs" dxfId="425" priority="5" stopIfTrue="1" operator="notEqual">
      <formula>$H$18-$H$16-$H$22</formula>
    </cfRule>
  </conditionalFormatting>
  <conditionalFormatting sqref="G28">
    <cfRule type="cellIs" dxfId="424" priority="6" stopIfTrue="1" operator="notEqual">
      <formula>$G$29+$G$30+$G$31</formula>
    </cfRule>
  </conditionalFormatting>
  <conditionalFormatting sqref="H49:H52">
    <cfRule type="cellIs" dxfId="423" priority="7" stopIfTrue="1" operator="notEqual">
      <formula>E49+F49-G49</formula>
    </cfRule>
  </conditionalFormatting>
  <conditionalFormatting sqref="I53">
    <cfRule type="cellIs" dxfId="422" priority="8" stopIfTrue="1" operator="notEqual">
      <formula>$I$49+$I$50+$I$51+$I$52</formula>
    </cfRule>
  </conditionalFormatting>
  <conditionalFormatting sqref="H53">
    <cfRule type="cellIs" dxfId="421" priority="9" stopIfTrue="1" operator="notEqual">
      <formula>E53+F53-G53</formula>
    </cfRule>
    <cfRule type="cellIs" dxfId="420" priority="10" stopIfTrue="1" operator="notEqual">
      <formula>SUM($H$49:$H$52)</formula>
    </cfRule>
  </conditionalFormatting>
  <conditionalFormatting sqref="G18 G16">
    <cfRule type="cellIs" dxfId="419" priority="11" stopIfTrue="1" operator="notEqual">
      <formula>H16+I16</formula>
    </cfRule>
  </conditionalFormatting>
  <conditionalFormatting sqref="I24">
    <cfRule type="cellIs" dxfId="418" priority="12" stopIfTrue="1" operator="notEqual">
      <formula>I18-I16-I22</formula>
    </cfRule>
  </conditionalFormatting>
  <conditionalFormatting sqref="G24">
    <cfRule type="cellIs" dxfId="417"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212</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144</v>
      </c>
      <c r="F4" s="527"/>
      <c r="G4" s="527"/>
      <c r="H4" s="527"/>
      <c r="I4" s="527"/>
    </row>
    <row r="5" spans="1:11" ht="9" customHeight="1" x14ac:dyDescent="0.25">
      <c r="A5" s="7"/>
      <c r="E5" s="531" t="s">
        <v>2</v>
      </c>
      <c r="F5" s="531"/>
      <c r="G5" s="531"/>
      <c r="H5" s="531"/>
      <c r="I5" s="531"/>
    </row>
    <row r="6" spans="1:11" ht="19.5" x14ac:dyDescent="0.4">
      <c r="A6" s="8" t="s">
        <v>4</v>
      </c>
      <c r="E6" s="533" t="s">
        <v>145</v>
      </c>
      <c r="F6" s="533"/>
      <c r="G6" s="533"/>
      <c r="H6" s="8" t="s">
        <v>5</v>
      </c>
      <c r="I6" s="440" t="s">
        <v>146</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42100</v>
      </c>
      <c r="F16" s="31">
        <v>42900</v>
      </c>
      <c r="G16" s="30">
        <f>H16+I16</f>
        <v>42893</v>
      </c>
      <c r="H16" s="32">
        <v>42893</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40032</v>
      </c>
      <c r="F18" s="31">
        <v>42900</v>
      </c>
      <c r="G18" s="30">
        <f>H18+I18</f>
        <v>42895</v>
      </c>
      <c r="H18" s="32">
        <v>42895</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v>
      </c>
      <c r="H24" s="44">
        <f>H18-H16-H22</f>
        <v>2</v>
      </c>
      <c r="I24" s="44">
        <f>I18-I16-I22</f>
        <v>0</v>
      </c>
    </row>
    <row r="26" spans="1:9" x14ac:dyDescent="0.2">
      <c r="H26" s="443"/>
    </row>
    <row r="28" spans="1:9" ht="19.5" x14ac:dyDescent="0.4">
      <c r="A28" s="45" t="s">
        <v>23</v>
      </c>
      <c r="B28" s="45" t="s">
        <v>24</v>
      </c>
      <c r="C28" s="45"/>
      <c r="D28" s="46"/>
      <c r="E28" s="46"/>
      <c r="F28" s="446"/>
      <c r="G28" s="48">
        <v>1718.15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1718.15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19200</v>
      </c>
      <c r="G37" s="65">
        <v>19419.682000000001</v>
      </c>
      <c r="H37" s="447" t="s">
        <v>36</v>
      </c>
      <c r="I37" s="451">
        <f>IF(F37=0,"nerozp.",G37/F37)</f>
        <v>1.0114417708333334</v>
      </c>
      <c r="K37" s="490">
        <f>G37-F37</f>
        <v>219.6820000000007</v>
      </c>
    </row>
    <row r="38" spans="1:11" ht="16.5" x14ac:dyDescent="0.35">
      <c r="A38" s="62" t="s">
        <v>37</v>
      </c>
      <c r="B38" s="63"/>
      <c r="C38" s="64"/>
      <c r="D38" s="67"/>
      <c r="E38" s="67"/>
      <c r="F38" s="65">
        <v>2154.0500000000002</v>
      </c>
      <c r="G38" s="65">
        <v>2159.65</v>
      </c>
      <c r="H38" s="447" t="s">
        <v>36</v>
      </c>
      <c r="I38" s="451">
        <f>IF(F38=0,"nerozp.",G38/F38)</f>
        <v>1.0025997539518581</v>
      </c>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1622.05</v>
      </c>
      <c r="G40" s="65">
        <v>1622.05</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184</v>
      </c>
      <c r="C42" s="70"/>
      <c r="D42" s="71"/>
      <c r="E42" s="71"/>
      <c r="F42" s="72"/>
      <c r="G42" s="72"/>
      <c r="H42" s="452"/>
      <c r="I42" s="453"/>
    </row>
    <row r="43" spans="1:11" ht="18.75" customHeight="1" x14ac:dyDescent="0.2">
      <c r="A43" s="75"/>
      <c r="B43" s="549" t="s">
        <v>193</v>
      </c>
      <c r="C43" s="550"/>
      <c r="D43" s="550"/>
      <c r="E43" s="550"/>
      <c r="F43" s="550"/>
      <c r="G43" s="550"/>
      <c r="H43" s="550"/>
      <c r="I43" s="550"/>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18710</v>
      </c>
      <c r="F49" s="471">
        <v>0</v>
      </c>
      <c r="G49" s="472">
        <v>0</v>
      </c>
      <c r="H49" s="472">
        <f>E49+F49-G49</f>
        <v>18710</v>
      </c>
      <c r="I49" s="473">
        <v>18710</v>
      </c>
    </row>
    <row r="50" spans="1:9" x14ac:dyDescent="0.2">
      <c r="A50" s="474"/>
      <c r="B50" s="475"/>
      <c r="C50" s="475" t="s">
        <v>50</v>
      </c>
      <c r="D50" s="475"/>
      <c r="E50" s="476">
        <v>33391.879999999997</v>
      </c>
      <c r="F50" s="477">
        <v>384987.62</v>
      </c>
      <c r="G50" s="478">
        <v>390344</v>
      </c>
      <c r="H50" s="478">
        <f>E50+F50-G50</f>
        <v>28035.5</v>
      </c>
      <c r="I50" s="479">
        <v>2767.21</v>
      </c>
    </row>
    <row r="51" spans="1:9" x14ac:dyDescent="0.2">
      <c r="A51" s="474"/>
      <c r="B51" s="475"/>
      <c r="C51" s="475" t="s">
        <v>28</v>
      </c>
      <c r="D51" s="475"/>
      <c r="E51" s="493">
        <f>1+27273.54</f>
        <v>27274.54</v>
      </c>
      <c r="F51" s="477">
        <f>152376.47-1</f>
        <v>152375.47</v>
      </c>
      <c r="G51" s="478">
        <v>103540</v>
      </c>
      <c r="H51" s="478">
        <f>E51+F51-G51</f>
        <v>76110.010000000009</v>
      </c>
      <c r="I51" s="479">
        <v>76110.009999999995</v>
      </c>
    </row>
    <row r="52" spans="1:9" x14ac:dyDescent="0.2">
      <c r="A52" s="474"/>
      <c r="B52" s="475"/>
      <c r="C52" s="475" t="s">
        <v>51</v>
      </c>
      <c r="D52" s="475"/>
      <c r="E52" s="476">
        <v>6766.44</v>
      </c>
      <c r="F52" s="477">
        <v>2159651.1</v>
      </c>
      <c r="G52" s="478">
        <v>2129889.2000000002</v>
      </c>
      <c r="H52" s="478">
        <f>E52+F52-G52</f>
        <v>36528.339999999851</v>
      </c>
      <c r="I52" s="479">
        <v>36528.339999999997</v>
      </c>
    </row>
    <row r="53" spans="1:9" ht="18.75" thickBot="1" x14ac:dyDescent="0.4">
      <c r="A53" s="85" t="s">
        <v>15</v>
      </c>
      <c r="B53" s="86"/>
      <c r="C53" s="86"/>
      <c r="D53" s="86"/>
      <c r="E53" s="87">
        <f>SUM(E49:E52)</f>
        <v>86142.86</v>
      </c>
      <c r="F53" s="88">
        <f>SUM(F49:F52)</f>
        <v>2697014.19</v>
      </c>
      <c r="G53" s="88">
        <f>SUM(G49:G52)</f>
        <v>2623773.2000000002</v>
      </c>
      <c r="H53" s="88">
        <f>SUM(H49:H52)</f>
        <v>159383.84999999986</v>
      </c>
      <c r="I53" s="89">
        <f>SUM(I49:I52)</f>
        <v>134115.56</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F46:F47"/>
    <mergeCell ref="E6:G6"/>
    <mergeCell ref="A32:I34"/>
    <mergeCell ref="E7:I7"/>
    <mergeCell ref="H13:I13"/>
    <mergeCell ref="E4:I4"/>
    <mergeCell ref="H44:I44"/>
    <mergeCell ref="A2:D2"/>
    <mergeCell ref="E3:I3"/>
    <mergeCell ref="E2:I2"/>
    <mergeCell ref="E5:I5"/>
    <mergeCell ref="B43:I43"/>
  </mergeCells>
  <phoneticPr fontId="2" type="noConversion"/>
  <conditionalFormatting sqref="I37">
    <cfRule type="cellIs" dxfId="78" priority="1" stopIfTrue="1" operator="greaterThan">
      <formula>1</formula>
    </cfRule>
  </conditionalFormatting>
  <conditionalFormatting sqref="I41:I42">
    <cfRule type="cellIs" dxfId="77" priority="2" stopIfTrue="1" operator="greaterThan">
      <formula>1</formula>
    </cfRule>
  </conditionalFormatting>
  <conditionalFormatting sqref="I40 I38">
    <cfRule type="cellIs" dxfId="76" priority="3" stopIfTrue="1" operator="greaterThan">
      <formula>1</formula>
    </cfRule>
    <cfRule type="cellIs" dxfId="75" priority="4" stopIfTrue="1" operator="lessThan">
      <formula>1</formula>
    </cfRule>
  </conditionalFormatting>
  <conditionalFormatting sqref="H24">
    <cfRule type="cellIs" dxfId="74" priority="5" stopIfTrue="1" operator="notEqual">
      <formula>$H$18-$H$16-$H$22</formula>
    </cfRule>
  </conditionalFormatting>
  <conditionalFormatting sqref="G28">
    <cfRule type="cellIs" dxfId="73" priority="6" stopIfTrue="1" operator="notEqual">
      <formula>$G$29+$G$30+$G$31</formula>
    </cfRule>
  </conditionalFormatting>
  <conditionalFormatting sqref="H49:H52">
    <cfRule type="cellIs" dxfId="72" priority="7" stopIfTrue="1" operator="notEqual">
      <formula>E49+F49-G49</formula>
    </cfRule>
  </conditionalFormatting>
  <conditionalFormatting sqref="I53">
    <cfRule type="cellIs" dxfId="71" priority="8" stopIfTrue="1" operator="notEqual">
      <formula>$I$49+$I$50+$I$51+$I$52</formula>
    </cfRule>
  </conditionalFormatting>
  <conditionalFormatting sqref="H53">
    <cfRule type="cellIs" dxfId="70" priority="9" stopIfTrue="1" operator="notEqual">
      <formula>E53+F53-G53</formula>
    </cfRule>
    <cfRule type="cellIs" dxfId="69" priority="10" stopIfTrue="1" operator="notEqual">
      <formula>SUM($H$49:$H$52)</formula>
    </cfRule>
  </conditionalFormatting>
  <conditionalFormatting sqref="G18 G16">
    <cfRule type="cellIs" dxfId="68" priority="11" stopIfTrue="1" operator="notEqual">
      <formula>H16+I16</formula>
    </cfRule>
  </conditionalFormatting>
  <conditionalFormatting sqref="I24">
    <cfRule type="cellIs" dxfId="67" priority="12" stopIfTrue="1" operator="notEqual">
      <formula>I18-I16-I22</formula>
    </cfRule>
  </conditionalFormatting>
  <conditionalFormatting sqref="G24">
    <cfRule type="cellIs" dxfId="66"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213</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147</v>
      </c>
      <c r="F4" s="527"/>
      <c r="G4" s="527"/>
      <c r="H4" s="527"/>
      <c r="I4" s="527"/>
    </row>
    <row r="5" spans="1:11" ht="9" customHeight="1" x14ac:dyDescent="0.25">
      <c r="A5" s="7"/>
      <c r="E5" s="531" t="s">
        <v>2</v>
      </c>
      <c r="F5" s="531"/>
      <c r="G5" s="531"/>
      <c r="H5" s="531"/>
      <c r="I5" s="531"/>
    </row>
    <row r="6" spans="1:11" ht="19.5" x14ac:dyDescent="0.4">
      <c r="A6" s="8" t="s">
        <v>4</v>
      </c>
      <c r="E6" s="533" t="s">
        <v>148</v>
      </c>
      <c r="F6" s="533"/>
      <c r="G6" s="533"/>
      <c r="H6" s="8" t="s">
        <v>5</v>
      </c>
      <c r="I6" s="440" t="s">
        <v>149</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25750</v>
      </c>
      <c r="F16" s="31">
        <v>25405</v>
      </c>
      <c r="G16" s="30">
        <f>H16+I16</f>
        <v>26173</v>
      </c>
      <c r="H16" s="32">
        <v>26173</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23776</v>
      </c>
      <c r="F18" s="31">
        <v>25059</v>
      </c>
      <c r="G18" s="30">
        <f>H18+I18</f>
        <v>26288</v>
      </c>
      <c r="H18" s="32">
        <v>26288</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115</v>
      </c>
      <c r="H24" s="44">
        <f>H18-H16-H22</f>
        <v>115</v>
      </c>
      <c r="I24" s="44">
        <f>I18-I16-I22</f>
        <v>0</v>
      </c>
    </row>
    <row r="26" spans="1:9" x14ac:dyDescent="0.2">
      <c r="H26" s="443"/>
    </row>
    <row r="28" spans="1:9" ht="19.5" x14ac:dyDescent="0.4">
      <c r="A28" s="45" t="s">
        <v>23</v>
      </c>
      <c r="B28" s="45" t="s">
        <v>24</v>
      </c>
      <c r="C28" s="45"/>
      <c r="D28" s="46"/>
      <c r="E28" s="46"/>
      <c r="F28" s="446"/>
      <c r="G28" s="48">
        <v>113203.92</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112203.92+1000</f>
        <v>113203.92</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ht="1.5" customHeight="1"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12890</v>
      </c>
      <c r="G37" s="65">
        <v>12898.21</v>
      </c>
      <c r="H37" s="447" t="s">
        <v>36</v>
      </c>
      <c r="I37" s="451">
        <f>IF(F37=0,"nerozp.",G37/F37)</f>
        <v>1.0006369278510472</v>
      </c>
    </row>
    <row r="38" spans="1:9" ht="16.5" x14ac:dyDescent="0.35">
      <c r="A38" s="62" t="s">
        <v>37</v>
      </c>
      <c r="B38" s="63"/>
      <c r="C38" s="64"/>
      <c r="D38" s="67"/>
      <c r="E38" s="67"/>
      <c r="F38" s="65">
        <v>420.79599999999999</v>
      </c>
      <c r="G38" s="65">
        <v>420.79599999999999</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316.09699999999998</v>
      </c>
      <c r="G40" s="65">
        <f>F40</f>
        <v>316.09699999999998</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39.75" customHeight="1" x14ac:dyDescent="0.2">
      <c r="A43" s="75"/>
      <c r="B43" s="558" t="s">
        <v>185</v>
      </c>
      <c r="C43" s="559"/>
      <c r="D43" s="559"/>
      <c r="E43" s="559"/>
      <c r="F43" s="559"/>
      <c r="G43" s="559"/>
      <c r="H43" s="559"/>
      <c r="I43" s="559"/>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12850</v>
      </c>
      <c r="F49" s="471">
        <v>0</v>
      </c>
      <c r="G49" s="472">
        <v>0</v>
      </c>
      <c r="H49" s="472">
        <f>E49+F49-G49</f>
        <v>12850</v>
      </c>
      <c r="I49" s="473">
        <v>12850</v>
      </c>
    </row>
    <row r="50" spans="1:9" x14ac:dyDescent="0.2">
      <c r="A50" s="474"/>
      <c r="B50" s="475"/>
      <c r="C50" s="475" t="s">
        <v>50</v>
      </c>
      <c r="D50" s="475"/>
      <c r="E50" s="476">
        <v>45570.93</v>
      </c>
      <c r="F50" s="477">
        <v>257673</v>
      </c>
      <c r="G50" s="478">
        <v>220620</v>
      </c>
      <c r="H50" s="478">
        <f>E50+F50-G50</f>
        <v>82623.929999999993</v>
      </c>
      <c r="I50" s="479">
        <v>79148.929999999993</v>
      </c>
    </row>
    <row r="51" spans="1:9" x14ac:dyDescent="0.2">
      <c r="A51" s="474"/>
      <c r="B51" s="475"/>
      <c r="C51" s="475" t="s">
        <v>28</v>
      </c>
      <c r="D51" s="475"/>
      <c r="E51" s="476">
        <v>209594.1</v>
      </c>
      <c r="F51" s="477">
        <v>233008.86</v>
      </c>
      <c r="G51" s="478">
        <v>55565.17</v>
      </c>
      <c r="H51" s="478">
        <f>E51+F51-G51</f>
        <v>387037.79</v>
      </c>
      <c r="I51" s="479">
        <v>387037.79</v>
      </c>
    </row>
    <row r="52" spans="1:9" x14ac:dyDescent="0.2">
      <c r="A52" s="474"/>
      <c r="B52" s="475"/>
      <c r="C52" s="475" t="s">
        <v>51</v>
      </c>
      <c r="D52" s="475"/>
      <c r="E52" s="476">
        <v>70698.42</v>
      </c>
      <c r="F52" s="477">
        <v>1202456</v>
      </c>
      <c r="G52" s="478">
        <v>1230857</v>
      </c>
      <c r="H52" s="478">
        <f>E52+F52-G52</f>
        <v>42297.419999999925</v>
      </c>
      <c r="I52" s="479">
        <v>42297.42</v>
      </c>
    </row>
    <row r="53" spans="1:9" ht="18.75" thickBot="1" x14ac:dyDescent="0.4">
      <c r="A53" s="85" t="s">
        <v>15</v>
      </c>
      <c r="B53" s="86"/>
      <c r="C53" s="86"/>
      <c r="D53" s="86"/>
      <c r="E53" s="480">
        <f>SUM(E49:E52)</f>
        <v>338713.45</v>
      </c>
      <c r="F53" s="88">
        <f>SUM(F49:F52)</f>
        <v>1693137.8599999999</v>
      </c>
      <c r="G53" s="88">
        <f>SUM(G49:G52)</f>
        <v>1507042.17</v>
      </c>
      <c r="H53" s="481">
        <f>SUM(H49:H52)</f>
        <v>524809.1399999999</v>
      </c>
      <c r="I53" s="89">
        <f>SUM(I49:I52)</f>
        <v>521334.13999999996</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E4:I4"/>
    <mergeCell ref="H44:I44"/>
    <mergeCell ref="A2:D2"/>
    <mergeCell ref="E3:I3"/>
    <mergeCell ref="E2:I2"/>
    <mergeCell ref="E5:I5"/>
    <mergeCell ref="F46:F47"/>
    <mergeCell ref="E6:G6"/>
    <mergeCell ref="A32:I34"/>
    <mergeCell ref="E7:I7"/>
    <mergeCell ref="H13:I13"/>
    <mergeCell ref="B43:I43"/>
  </mergeCells>
  <phoneticPr fontId="2" type="noConversion"/>
  <conditionalFormatting sqref="I37">
    <cfRule type="cellIs" dxfId="65" priority="1" stopIfTrue="1" operator="greaterThan">
      <formula>1</formula>
    </cfRule>
  </conditionalFormatting>
  <conditionalFormatting sqref="I41:I42">
    <cfRule type="cellIs" dxfId="64" priority="2" stopIfTrue="1" operator="greaterThan">
      <formula>1</formula>
    </cfRule>
  </conditionalFormatting>
  <conditionalFormatting sqref="I40 I38">
    <cfRule type="cellIs" dxfId="63" priority="3" stopIfTrue="1" operator="greaterThan">
      <formula>1</formula>
    </cfRule>
    <cfRule type="cellIs" dxfId="62" priority="4" stopIfTrue="1" operator="lessThan">
      <formula>1</formula>
    </cfRule>
  </conditionalFormatting>
  <conditionalFormatting sqref="H24">
    <cfRule type="cellIs" dxfId="61" priority="5" stopIfTrue="1" operator="notEqual">
      <formula>$H$18-$H$16-$H$22</formula>
    </cfRule>
  </conditionalFormatting>
  <conditionalFormatting sqref="G28">
    <cfRule type="cellIs" dxfId="60" priority="6" stopIfTrue="1" operator="notEqual">
      <formula>$G$29+$G$30+$G$31</formula>
    </cfRule>
  </conditionalFormatting>
  <conditionalFormatting sqref="H49:H52">
    <cfRule type="cellIs" dxfId="59" priority="7" stopIfTrue="1" operator="notEqual">
      <formula>E49+F49-G49</formula>
    </cfRule>
  </conditionalFormatting>
  <conditionalFormatting sqref="I53">
    <cfRule type="cellIs" dxfId="58" priority="8" stopIfTrue="1" operator="notEqual">
      <formula>$I$49+$I$50+$I$51+$I$52</formula>
    </cfRule>
  </conditionalFormatting>
  <conditionalFormatting sqref="H53">
    <cfRule type="cellIs" dxfId="57" priority="9" stopIfTrue="1" operator="notEqual">
      <formula>E53+F53-G53</formula>
    </cfRule>
    <cfRule type="cellIs" dxfId="56" priority="10" stopIfTrue="1" operator="notEqual">
      <formula>SUM($H$49:$H$52)</formula>
    </cfRule>
  </conditionalFormatting>
  <conditionalFormatting sqref="G18 G16">
    <cfRule type="cellIs" dxfId="55" priority="11" stopIfTrue="1" operator="notEqual">
      <formula>H16+I16</formula>
    </cfRule>
  </conditionalFormatting>
  <conditionalFormatting sqref="I24">
    <cfRule type="cellIs" dxfId="54" priority="12" stopIfTrue="1" operator="notEqual">
      <formula>I18-I16-I22</formula>
    </cfRule>
  </conditionalFormatting>
  <conditionalFormatting sqref="G24">
    <cfRule type="cellIs" dxfId="53"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214</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150</v>
      </c>
      <c r="F4" s="527"/>
      <c r="G4" s="527"/>
      <c r="H4" s="527"/>
      <c r="I4" s="527"/>
    </row>
    <row r="5" spans="1:11" ht="9" customHeight="1" x14ac:dyDescent="0.25">
      <c r="A5" s="7"/>
      <c r="E5" s="531" t="s">
        <v>2</v>
      </c>
      <c r="F5" s="531"/>
      <c r="G5" s="531"/>
      <c r="H5" s="531"/>
      <c r="I5" s="531"/>
    </row>
    <row r="6" spans="1:11" ht="19.5" x14ac:dyDescent="0.4">
      <c r="A6" s="8" t="s">
        <v>4</v>
      </c>
      <c r="E6" s="533" t="s">
        <v>151</v>
      </c>
      <c r="F6" s="533"/>
      <c r="G6" s="533"/>
      <c r="H6" s="8" t="s">
        <v>5</v>
      </c>
      <c r="I6" s="440" t="s">
        <v>152</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24706</v>
      </c>
      <c r="F16" s="31">
        <v>24715.1</v>
      </c>
      <c r="G16" s="30">
        <f>H16+I16</f>
        <v>24831</v>
      </c>
      <c r="H16" s="32">
        <v>24831</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23064</v>
      </c>
      <c r="F18" s="31">
        <v>24715.1</v>
      </c>
      <c r="G18" s="30">
        <f>H18+I18</f>
        <v>24840</v>
      </c>
      <c r="H18" s="32">
        <v>24840</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9</v>
      </c>
      <c r="H24" s="44">
        <f>H18-H16-H22</f>
        <v>9</v>
      </c>
      <c r="I24" s="44">
        <f>I18-I16-I22</f>
        <v>0</v>
      </c>
    </row>
    <row r="26" spans="1:9" x14ac:dyDescent="0.2">
      <c r="H26" s="443"/>
    </row>
    <row r="28" spans="1:9" ht="19.5" x14ac:dyDescent="0.4">
      <c r="A28" s="45" t="s">
        <v>23</v>
      </c>
      <c r="B28" s="45" t="s">
        <v>24</v>
      </c>
      <c r="C28" s="45"/>
      <c r="D28" s="46"/>
      <c r="E28" s="46"/>
      <c r="F28" s="446"/>
      <c r="G28" s="48">
        <v>7924</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6924+1000</f>
        <v>7924</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11832</v>
      </c>
      <c r="G37" s="65">
        <v>11858.12</v>
      </c>
      <c r="H37" s="447" t="s">
        <v>36</v>
      </c>
      <c r="I37" s="451">
        <f>IF(F37=0,"nerozp.",G37/F37)</f>
        <v>1.0022075726842461</v>
      </c>
      <c r="K37" s="486">
        <f>G37-F37</f>
        <v>26.1200000000008</v>
      </c>
    </row>
    <row r="38" spans="1:11" ht="16.5" x14ac:dyDescent="0.35">
      <c r="A38" s="62" t="s">
        <v>37</v>
      </c>
      <c r="B38" s="63"/>
      <c r="C38" s="64"/>
      <c r="D38" s="67"/>
      <c r="E38" s="67"/>
      <c r="F38" s="65">
        <v>1098.123</v>
      </c>
      <c r="G38" s="65">
        <v>1100.47</v>
      </c>
      <c r="H38" s="447" t="s">
        <v>36</v>
      </c>
      <c r="I38" s="451">
        <f>IF(F38=0,"nerozp.",G38/F38)</f>
        <v>1.002137283346219</v>
      </c>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826.12300000000005</v>
      </c>
      <c r="G40" s="65">
        <f>F40</f>
        <v>826.12300000000005</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187</v>
      </c>
      <c r="C42" s="70"/>
      <c r="D42" s="71"/>
      <c r="E42" s="71"/>
      <c r="F42" s="72"/>
      <c r="G42" s="72"/>
      <c r="H42" s="452"/>
      <c r="I42" s="453"/>
    </row>
    <row r="43" spans="1:11" ht="27.75" customHeight="1" x14ac:dyDescent="0.2">
      <c r="A43" s="75"/>
      <c r="B43" s="546" t="s">
        <v>186</v>
      </c>
      <c r="C43" s="547"/>
      <c r="D43" s="547"/>
      <c r="E43" s="547"/>
      <c r="F43" s="547"/>
      <c r="G43" s="547"/>
      <c r="H43" s="547"/>
      <c r="I43" s="547"/>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70">
        <v>16640</v>
      </c>
      <c r="F49" s="471">
        <v>0</v>
      </c>
      <c r="G49" s="472">
        <v>0</v>
      </c>
      <c r="H49" s="472">
        <f>E49+F49-G49</f>
        <v>16640</v>
      </c>
      <c r="I49" s="473">
        <v>16640</v>
      </c>
    </row>
    <row r="50" spans="1:9" x14ac:dyDescent="0.2">
      <c r="A50" s="474"/>
      <c r="B50" s="475"/>
      <c r="C50" s="475" t="s">
        <v>50</v>
      </c>
      <c r="D50" s="475"/>
      <c r="E50" s="476">
        <v>185298.27</v>
      </c>
      <c r="F50" s="477">
        <v>236234</v>
      </c>
      <c r="G50" s="478">
        <v>142014</v>
      </c>
      <c r="H50" s="478">
        <f>E50+F50-G50</f>
        <v>279518.27</v>
      </c>
      <c r="I50" s="479">
        <v>279212.27</v>
      </c>
    </row>
    <row r="51" spans="1:9" x14ac:dyDescent="0.2">
      <c r="A51" s="474"/>
      <c r="B51" s="475"/>
      <c r="C51" s="475" t="s">
        <v>28</v>
      </c>
      <c r="D51" s="475"/>
      <c r="E51" s="476">
        <v>12568.77</v>
      </c>
      <c r="F51" s="477">
        <v>144514.32</v>
      </c>
      <c r="G51" s="478">
        <v>122410.6</v>
      </c>
      <c r="H51" s="478">
        <f>E51+F51-G51</f>
        <v>34672.489999999991</v>
      </c>
      <c r="I51" s="479">
        <v>34672.49</v>
      </c>
    </row>
    <row r="52" spans="1:9" x14ac:dyDescent="0.2">
      <c r="A52" s="474"/>
      <c r="B52" s="475"/>
      <c r="C52" s="475" t="s">
        <v>51</v>
      </c>
      <c r="D52" s="475"/>
      <c r="E52" s="476">
        <v>390.46</v>
      </c>
      <c r="F52" s="477">
        <v>1582913</v>
      </c>
      <c r="G52" s="478">
        <v>1486498</v>
      </c>
      <c r="H52" s="478">
        <f>E52+F52-G52</f>
        <v>96805.459999999963</v>
      </c>
      <c r="I52" s="479">
        <v>274739.46000000002</v>
      </c>
    </row>
    <row r="53" spans="1:9" ht="18.75" thickBot="1" x14ac:dyDescent="0.4">
      <c r="A53" s="85" t="s">
        <v>15</v>
      </c>
      <c r="B53" s="86"/>
      <c r="C53" s="86"/>
      <c r="D53" s="86"/>
      <c r="E53" s="87">
        <f>SUM(E49:E52)</f>
        <v>214897.49999999997</v>
      </c>
      <c r="F53" s="88">
        <f>SUM(F49:F52)</f>
        <v>1963661.32</v>
      </c>
      <c r="G53" s="88">
        <f>SUM(G49:G52)</f>
        <v>1750922.6</v>
      </c>
      <c r="H53" s="88">
        <f>SUM(H49:H52)</f>
        <v>427636.22</v>
      </c>
      <c r="I53" s="89">
        <f>SUM(I49:I52)</f>
        <v>605264.22</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F46:F47"/>
    <mergeCell ref="E6:G6"/>
    <mergeCell ref="A32:I34"/>
    <mergeCell ref="E7:I7"/>
    <mergeCell ref="H13:I13"/>
    <mergeCell ref="E4:I4"/>
    <mergeCell ref="H44:I44"/>
    <mergeCell ref="A2:D2"/>
    <mergeCell ref="E3:I3"/>
    <mergeCell ref="E2:I2"/>
    <mergeCell ref="E5:I5"/>
    <mergeCell ref="B43:I43"/>
  </mergeCells>
  <phoneticPr fontId="2" type="noConversion"/>
  <conditionalFormatting sqref="I37">
    <cfRule type="cellIs" dxfId="52" priority="1" stopIfTrue="1" operator="greaterThan">
      <formula>1</formula>
    </cfRule>
  </conditionalFormatting>
  <conditionalFormatting sqref="I41:I42">
    <cfRule type="cellIs" dxfId="51" priority="2" stopIfTrue="1" operator="greaterThan">
      <formula>1</formula>
    </cfRule>
  </conditionalFormatting>
  <conditionalFormatting sqref="I40 I38">
    <cfRule type="cellIs" dxfId="50" priority="3" stopIfTrue="1" operator="greaterThan">
      <formula>1</formula>
    </cfRule>
    <cfRule type="cellIs" dxfId="49" priority="4" stopIfTrue="1" operator="lessThan">
      <formula>1</formula>
    </cfRule>
  </conditionalFormatting>
  <conditionalFormatting sqref="H24">
    <cfRule type="cellIs" dxfId="48" priority="5" stopIfTrue="1" operator="notEqual">
      <formula>$H$18-$H$16-$H$22</formula>
    </cfRule>
  </conditionalFormatting>
  <conditionalFormatting sqref="G28">
    <cfRule type="cellIs" dxfId="47" priority="6" stopIfTrue="1" operator="notEqual">
      <formula>$G$29+$G$30+$G$31</formula>
    </cfRule>
  </conditionalFormatting>
  <conditionalFormatting sqref="H49:H52">
    <cfRule type="cellIs" dxfId="46" priority="7" stopIfTrue="1" operator="notEqual">
      <formula>E49+F49-G49</formula>
    </cfRule>
  </conditionalFormatting>
  <conditionalFormatting sqref="I53">
    <cfRule type="cellIs" dxfId="45" priority="8" stopIfTrue="1" operator="notEqual">
      <formula>$I$49+$I$50+$I$51+$I$52</formula>
    </cfRule>
  </conditionalFormatting>
  <conditionalFormatting sqref="H53">
    <cfRule type="cellIs" dxfId="44" priority="9" stopIfTrue="1" operator="notEqual">
      <formula>E53+F53-G53</formula>
    </cfRule>
    <cfRule type="cellIs" dxfId="43" priority="10" stopIfTrue="1" operator="notEqual">
      <formula>SUM($H$49:$H$52)</formula>
    </cfRule>
  </conditionalFormatting>
  <conditionalFormatting sqref="G18 G16">
    <cfRule type="cellIs" dxfId="42" priority="11" stopIfTrue="1" operator="notEqual">
      <formula>H16+I16</formula>
    </cfRule>
  </conditionalFormatting>
  <conditionalFormatting sqref="I24">
    <cfRule type="cellIs" dxfId="41" priority="12" stopIfTrue="1" operator="notEqual">
      <formula>I18-I16-I22</formula>
    </cfRule>
  </conditionalFormatting>
  <conditionalFormatting sqref="G24">
    <cfRule type="cellIs" dxfId="40"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215</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153</v>
      </c>
      <c r="F4" s="527"/>
      <c r="G4" s="527"/>
      <c r="H4" s="527"/>
      <c r="I4" s="527"/>
    </row>
    <row r="5" spans="1:11" ht="9" customHeight="1" x14ac:dyDescent="0.25">
      <c r="A5" s="7"/>
      <c r="E5" s="531" t="s">
        <v>2</v>
      </c>
      <c r="F5" s="531"/>
      <c r="G5" s="531"/>
      <c r="H5" s="531"/>
      <c r="I5" s="531"/>
    </row>
    <row r="6" spans="1:11" ht="19.5" x14ac:dyDescent="0.4">
      <c r="A6" s="8" t="s">
        <v>4</v>
      </c>
      <c r="E6" s="533" t="s">
        <v>154</v>
      </c>
      <c r="F6" s="533"/>
      <c r="G6" s="533"/>
      <c r="H6" s="8" t="s">
        <v>5</v>
      </c>
      <c r="I6" s="440" t="s">
        <v>155</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31836</v>
      </c>
      <c r="F16" s="31">
        <v>31072</v>
      </c>
      <c r="G16" s="30">
        <f>H16+I16</f>
        <v>32085</v>
      </c>
      <c r="H16" s="32">
        <v>32085</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29924</v>
      </c>
      <c r="F18" s="31">
        <v>31072</v>
      </c>
      <c r="G18" s="30">
        <f>H18+I18</f>
        <v>32143</v>
      </c>
      <c r="H18" s="32">
        <v>32143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58</v>
      </c>
      <c r="H24" s="44">
        <f>H18-H16-H22</f>
        <v>58</v>
      </c>
      <c r="I24" s="44">
        <f>I18-I16-I22</f>
        <v>0</v>
      </c>
    </row>
    <row r="26" spans="1:9" x14ac:dyDescent="0.2">
      <c r="H26" s="443"/>
    </row>
    <row r="28" spans="1:9" ht="19.5" x14ac:dyDescent="0.4">
      <c r="A28" s="45" t="s">
        <v>23</v>
      </c>
      <c r="B28" s="45" t="s">
        <v>24</v>
      </c>
      <c r="C28" s="45"/>
      <c r="D28" s="46"/>
      <c r="E28" s="46"/>
      <c r="F28" s="446"/>
      <c r="G28" s="48">
        <v>58749.88</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58749.88</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15894</v>
      </c>
      <c r="G37" s="65">
        <v>15894</v>
      </c>
      <c r="H37" s="447" t="s">
        <v>36</v>
      </c>
      <c r="I37" s="451">
        <f>IF(F37=0,"nerozp.",G37/F37)</f>
        <v>1</v>
      </c>
    </row>
    <row r="38" spans="1:9" ht="16.5" x14ac:dyDescent="0.35">
      <c r="A38" s="62" t="s">
        <v>37</v>
      </c>
      <c r="B38" s="63"/>
      <c r="C38" s="64"/>
      <c r="D38" s="67"/>
      <c r="E38" s="67"/>
      <c r="F38" s="65">
        <v>1242.261</v>
      </c>
      <c r="G38" s="65">
        <v>1242.261</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934.26099999999997</v>
      </c>
      <c r="G40" s="65">
        <v>934.26099999999997</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60100</v>
      </c>
      <c r="F49" s="471">
        <v>0</v>
      </c>
      <c r="G49" s="472">
        <v>0</v>
      </c>
      <c r="H49" s="472">
        <f>E49+F49-G49</f>
        <v>60100</v>
      </c>
      <c r="I49" s="473">
        <v>60100</v>
      </c>
    </row>
    <row r="50" spans="1:9" x14ac:dyDescent="0.2">
      <c r="A50" s="474"/>
      <c r="B50" s="475"/>
      <c r="C50" s="475" t="s">
        <v>50</v>
      </c>
      <c r="D50" s="475"/>
      <c r="E50" s="476">
        <v>168789.84</v>
      </c>
      <c r="F50" s="477">
        <v>317880</v>
      </c>
      <c r="G50" s="478">
        <v>241224</v>
      </c>
      <c r="H50" s="478">
        <f>E50+F50-G50</f>
        <v>245445.83999999997</v>
      </c>
      <c r="I50" s="479">
        <v>269444.74</v>
      </c>
    </row>
    <row r="51" spans="1:9" x14ac:dyDescent="0.2">
      <c r="A51" s="474"/>
      <c r="B51" s="475"/>
      <c r="C51" s="475" t="s">
        <v>28</v>
      </c>
      <c r="D51" s="475"/>
      <c r="E51" s="476">
        <v>37772.949999999997</v>
      </c>
      <c r="F51" s="477">
        <v>228925.39</v>
      </c>
      <c r="G51" s="478">
        <v>23974.1</v>
      </c>
      <c r="H51" s="478">
        <f>E51+F51-G51</f>
        <v>242724.24000000002</v>
      </c>
      <c r="I51" s="479">
        <v>242724.24</v>
      </c>
    </row>
    <row r="52" spans="1:9" x14ac:dyDescent="0.2">
      <c r="A52" s="474"/>
      <c r="B52" s="475"/>
      <c r="C52" s="475" t="s">
        <v>51</v>
      </c>
      <c r="D52" s="475"/>
      <c r="E52" s="476">
        <v>548.6</v>
      </c>
      <c r="F52" s="477">
        <v>1542261</v>
      </c>
      <c r="G52" s="478">
        <v>1309981</v>
      </c>
      <c r="H52" s="478">
        <f>E52+F52-G52</f>
        <v>232828.60000000009</v>
      </c>
      <c r="I52" s="479">
        <v>232828.6</v>
      </c>
    </row>
    <row r="53" spans="1:9" ht="18.75" thickBot="1" x14ac:dyDescent="0.4">
      <c r="A53" s="85" t="s">
        <v>15</v>
      </c>
      <c r="B53" s="86"/>
      <c r="C53" s="86"/>
      <c r="D53" s="86"/>
      <c r="E53" s="480">
        <f>SUM(E49:E52)</f>
        <v>267211.38999999996</v>
      </c>
      <c r="F53" s="88">
        <f>SUM(F49:F52)</f>
        <v>2089066.3900000001</v>
      </c>
      <c r="G53" s="88">
        <f>SUM(G49:G52)</f>
        <v>1575179.1</v>
      </c>
      <c r="H53" s="481">
        <f>SUM(H49:H52)</f>
        <v>781098.68</v>
      </c>
      <c r="I53" s="89">
        <f>SUM(I49:I52)</f>
        <v>805097.58</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39" priority="1" stopIfTrue="1" operator="greaterThan">
      <formula>1</formula>
    </cfRule>
  </conditionalFormatting>
  <conditionalFormatting sqref="I41:I43">
    <cfRule type="cellIs" dxfId="38" priority="2" stopIfTrue="1" operator="greaterThan">
      <formula>1</formula>
    </cfRule>
  </conditionalFormatting>
  <conditionalFormatting sqref="I40 I38">
    <cfRule type="cellIs" dxfId="37" priority="3" stopIfTrue="1" operator="greaterThan">
      <formula>1</formula>
    </cfRule>
    <cfRule type="cellIs" dxfId="36" priority="4" stopIfTrue="1" operator="lessThan">
      <formula>1</formula>
    </cfRule>
  </conditionalFormatting>
  <conditionalFormatting sqref="H24">
    <cfRule type="cellIs" dxfId="35" priority="5" stopIfTrue="1" operator="notEqual">
      <formula>$H$18-$H$16-$H$22</formula>
    </cfRule>
  </conditionalFormatting>
  <conditionalFormatting sqref="G28">
    <cfRule type="cellIs" dxfId="34" priority="6" stopIfTrue="1" operator="notEqual">
      <formula>$G$29+$G$30+$G$31</formula>
    </cfRule>
  </conditionalFormatting>
  <conditionalFormatting sqref="H49:H52">
    <cfRule type="cellIs" dxfId="33" priority="7" stopIfTrue="1" operator="notEqual">
      <formula>E49+F49-G49</formula>
    </cfRule>
  </conditionalFormatting>
  <conditionalFormatting sqref="I53">
    <cfRule type="cellIs" dxfId="32" priority="8" stopIfTrue="1" operator="notEqual">
      <formula>$I$49+$I$50+$I$51+$I$52</formula>
    </cfRule>
  </conditionalFormatting>
  <conditionalFormatting sqref="H53">
    <cfRule type="cellIs" dxfId="31" priority="9" stopIfTrue="1" operator="notEqual">
      <formula>E53+F53-G53</formula>
    </cfRule>
    <cfRule type="cellIs" dxfId="30" priority="10" stopIfTrue="1" operator="notEqual">
      <formula>SUM($H$49:$H$52)</formula>
    </cfRule>
  </conditionalFormatting>
  <conditionalFormatting sqref="G18 G16">
    <cfRule type="cellIs" dxfId="29" priority="11" stopIfTrue="1" operator="notEqual">
      <formula>H16+I16</formula>
    </cfRule>
  </conditionalFormatting>
  <conditionalFormatting sqref="I24">
    <cfRule type="cellIs" dxfId="28" priority="12" stopIfTrue="1" operator="notEqual">
      <formula>I18-I16-I22</formula>
    </cfRule>
  </conditionalFormatting>
  <conditionalFormatting sqref="G24">
    <cfRule type="cellIs" dxfId="27"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216</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156</v>
      </c>
      <c r="F4" s="527"/>
      <c r="G4" s="527"/>
      <c r="H4" s="527"/>
      <c r="I4" s="527"/>
    </row>
    <row r="5" spans="1:11" ht="9" customHeight="1" x14ac:dyDescent="0.25">
      <c r="A5" s="7"/>
      <c r="E5" s="531" t="s">
        <v>2</v>
      </c>
      <c r="F5" s="531"/>
      <c r="G5" s="531"/>
      <c r="H5" s="531"/>
      <c r="I5" s="531"/>
    </row>
    <row r="6" spans="1:11" ht="19.5" x14ac:dyDescent="0.4">
      <c r="A6" s="8" t="s">
        <v>4</v>
      </c>
      <c r="E6" s="533" t="s">
        <v>157</v>
      </c>
      <c r="F6" s="533"/>
      <c r="G6" s="533"/>
      <c r="H6" s="8" t="s">
        <v>5</v>
      </c>
      <c r="I6" s="440" t="s">
        <v>158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47604</v>
      </c>
      <c r="F16" s="31">
        <v>49185</v>
      </c>
      <c r="G16" s="30">
        <f>H16+I16</f>
        <v>49118</v>
      </c>
      <c r="H16" s="32">
        <v>49118</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44721</v>
      </c>
      <c r="F18" s="31">
        <v>49185</v>
      </c>
      <c r="G18" s="30">
        <f>H18+I18</f>
        <v>49123</v>
      </c>
      <c r="H18" s="32">
        <v>49123</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5</v>
      </c>
      <c r="H24" s="44">
        <f>H18-H16-H22</f>
        <v>5</v>
      </c>
      <c r="I24" s="44">
        <f>I18-I16-I22</f>
        <v>0</v>
      </c>
    </row>
    <row r="26" spans="1:9" x14ac:dyDescent="0.2">
      <c r="H26" s="443"/>
    </row>
    <row r="28" spans="1:9" ht="19.5" x14ac:dyDescent="0.4">
      <c r="A28" s="45" t="s">
        <v>23</v>
      </c>
      <c r="B28" s="45" t="s">
        <v>24</v>
      </c>
      <c r="C28" s="45"/>
      <c r="D28" s="46"/>
      <c r="E28" s="46"/>
      <c r="F28" s="446"/>
      <c r="G28" s="48">
        <v>5677.71</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5677.71</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24630</v>
      </c>
      <c r="G37" s="65">
        <v>24941.64</v>
      </c>
      <c r="H37" s="447" t="s">
        <v>36</v>
      </c>
      <c r="I37" s="451">
        <f>IF(F37=0,"nerozp.",G37/F37)</f>
        <v>1.012652862362972</v>
      </c>
    </row>
    <row r="38" spans="1:9" ht="16.5" x14ac:dyDescent="0.35">
      <c r="A38" s="62" t="s">
        <v>37</v>
      </c>
      <c r="B38" s="63"/>
      <c r="C38" s="64"/>
      <c r="D38" s="67"/>
      <c r="E38" s="67"/>
      <c r="F38" s="65">
        <v>1396.1410000000001</v>
      </c>
      <c r="G38" s="65">
        <v>1396.19</v>
      </c>
      <c r="H38" s="447" t="s">
        <v>36</v>
      </c>
      <c r="I38" s="451">
        <f>IF(F38=0,"nerozp.",G38/F38)</f>
        <v>1.0000350967416614</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1090.1410000000001</v>
      </c>
      <c r="G40" s="65">
        <v>1090.1410000000001</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189</v>
      </c>
      <c r="C42" s="70"/>
      <c r="D42" s="71"/>
      <c r="E42" s="71"/>
      <c r="F42" s="72"/>
      <c r="G42" s="72"/>
      <c r="H42" s="452"/>
      <c r="I42" s="453"/>
    </row>
    <row r="43" spans="1:9" ht="28.5" customHeight="1" x14ac:dyDescent="0.2">
      <c r="A43" s="75"/>
      <c r="B43" s="546" t="s">
        <v>188</v>
      </c>
      <c r="C43" s="547"/>
      <c r="D43" s="547"/>
      <c r="E43" s="547"/>
      <c r="F43" s="547"/>
      <c r="G43" s="547"/>
      <c r="H43" s="547"/>
      <c r="I43" s="547"/>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39507</v>
      </c>
      <c r="F49" s="471">
        <v>0</v>
      </c>
      <c r="G49" s="472">
        <v>0</v>
      </c>
      <c r="H49" s="472">
        <f>E49+F49-G49</f>
        <v>39507</v>
      </c>
      <c r="I49" s="473">
        <v>39507</v>
      </c>
    </row>
    <row r="50" spans="1:9" x14ac:dyDescent="0.2">
      <c r="A50" s="474"/>
      <c r="B50" s="475"/>
      <c r="C50" s="475" t="s">
        <v>50</v>
      </c>
      <c r="D50" s="475"/>
      <c r="E50" s="476">
        <v>147247.74</v>
      </c>
      <c r="F50" s="477">
        <v>495929</v>
      </c>
      <c r="G50" s="478">
        <v>497787</v>
      </c>
      <c r="H50" s="478">
        <f>E50+F50-G50</f>
        <v>145389.74</v>
      </c>
      <c r="I50" s="479">
        <v>144162.88</v>
      </c>
    </row>
    <row r="51" spans="1:9" x14ac:dyDescent="0.2">
      <c r="A51" s="474"/>
      <c r="B51" s="475"/>
      <c r="C51" s="475" t="s">
        <v>28</v>
      </c>
      <c r="D51" s="475"/>
      <c r="E51" s="476">
        <v>22274.85</v>
      </c>
      <c r="F51" s="477">
        <v>51048.74</v>
      </c>
      <c r="G51" s="478">
        <v>20638</v>
      </c>
      <c r="H51" s="478">
        <f>E51+F51-G51</f>
        <v>52685.59</v>
      </c>
      <c r="I51" s="479">
        <v>52685.59</v>
      </c>
    </row>
    <row r="52" spans="1:9" x14ac:dyDescent="0.2">
      <c r="A52" s="474"/>
      <c r="B52" s="475"/>
      <c r="C52" s="475" t="s">
        <v>51</v>
      </c>
      <c r="D52" s="475"/>
      <c r="E52" s="476">
        <v>28580.34</v>
      </c>
      <c r="F52" s="477">
        <v>2180162</v>
      </c>
      <c r="G52" s="478">
        <v>2191346.13</v>
      </c>
      <c r="H52" s="478">
        <f>E52+F52-G52</f>
        <v>17396.209999999963</v>
      </c>
      <c r="I52" s="479">
        <v>17396.21</v>
      </c>
    </row>
    <row r="53" spans="1:9" ht="18.75" thickBot="1" x14ac:dyDescent="0.4">
      <c r="A53" s="85" t="s">
        <v>15</v>
      </c>
      <c r="B53" s="86"/>
      <c r="C53" s="86"/>
      <c r="D53" s="86"/>
      <c r="E53" s="480">
        <f>SUM(E49:E52)</f>
        <v>237609.93</v>
      </c>
      <c r="F53" s="88">
        <f>SUM(F49:F52)</f>
        <v>2727139.74</v>
      </c>
      <c r="G53" s="88">
        <f>SUM(G49:G52)</f>
        <v>2709771.13</v>
      </c>
      <c r="H53" s="496">
        <f>SUM(H49:H52)</f>
        <v>254978.53999999995</v>
      </c>
      <c r="I53" s="89">
        <f>SUM(I49:I52)</f>
        <v>253751.67999999999</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97"/>
      <c r="I55" s="497"/>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E4:I4"/>
    <mergeCell ref="F46:F47"/>
    <mergeCell ref="E6:G6"/>
    <mergeCell ref="A32:I34"/>
    <mergeCell ref="E7:I7"/>
    <mergeCell ref="H13:I13"/>
    <mergeCell ref="H44:I44"/>
    <mergeCell ref="B43:I43"/>
  </mergeCells>
  <phoneticPr fontId="2" type="noConversion"/>
  <conditionalFormatting sqref="I37">
    <cfRule type="cellIs" dxfId="26" priority="1" stopIfTrue="1" operator="greaterThan">
      <formula>1</formula>
    </cfRule>
  </conditionalFormatting>
  <conditionalFormatting sqref="I41:I42">
    <cfRule type="cellIs" dxfId="25" priority="2" stopIfTrue="1" operator="greaterThan">
      <formula>1</formula>
    </cfRule>
  </conditionalFormatting>
  <conditionalFormatting sqref="I40 I38">
    <cfRule type="cellIs" dxfId="24" priority="3" stopIfTrue="1" operator="greaterThan">
      <formula>1</formula>
    </cfRule>
    <cfRule type="cellIs" dxfId="23" priority="4" stopIfTrue="1" operator="lessThan">
      <formula>1</formula>
    </cfRule>
  </conditionalFormatting>
  <conditionalFormatting sqref="H24">
    <cfRule type="cellIs" dxfId="22" priority="5" stopIfTrue="1" operator="notEqual">
      <formula>$H$18-$H$16-$H$22</formula>
    </cfRule>
  </conditionalFormatting>
  <conditionalFormatting sqref="G28">
    <cfRule type="cellIs" dxfId="21" priority="6" stopIfTrue="1" operator="notEqual">
      <formula>$G$29+$G$30+$G$31</formula>
    </cfRule>
  </conditionalFormatting>
  <conditionalFormatting sqref="H49:H52">
    <cfRule type="cellIs" dxfId="20" priority="7" stopIfTrue="1" operator="notEqual">
      <formula>E49+F49-G49</formula>
    </cfRule>
  </conditionalFormatting>
  <conditionalFormatting sqref="I53">
    <cfRule type="cellIs" dxfId="19" priority="8" stopIfTrue="1" operator="notEqual">
      <formula>$I$49+$I$50+$I$51+$I$52</formula>
    </cfRule>
  </conditionalFormatting>
  <conditionalFormatting sqref="G18 G16">
    <cfRule type="cellIs" dxfId="18" priority="11" stopIfTrue="1" operator="notEqual">
      <formula>H16+I16</formula>
    </cfRule>
  </conditionalFormatting>
  <conditionalFormatting sqref="I24">
    <cfRule type="cellIs" dxfId="17" priority="12" stopIfTrue="1" operator="notEqual">
      <formula>I18-I16-I22</formula>
    </cfRule>
  </conditionalFormatting>
  <conditionalFormatting sqref="G24">
    <cfRule type="cellIs" dxfId="16" priority="13" stopIfTrue="1" operator="notEqual">
      <formula>ROUND(H24+I24,2)</formula>
    </cfRule>
  </conditionalFormatting>
  <conditionalFormatting sqref="H53">
    <cfRule type="cellIs" dxfId="15" priority="25" stopIfTrue="1" operator="notEqual">
      <formula>ROUND(E53+F53-G53,2)</formula>
    </cfRule>
    <cfRule type="cellIs" dxfId="14" priority="26" stopIfTrue="1" operator="notEqual">
      <formula>SUM($H$49:$H$52)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U57"/>
  <sheetViews>
    <sheetView workbookViewId="0">
      <selection activeCell="L24" sqref="L24"/>
    </sheetView>
  </sheetViews>
  <sheetFormatPr defaultRowHeight="12.75" x14ac:dyDescent="0.2"/>
  <cols>
    <col min="1" max="1" width="7.5703125" style="3" customWidth="1"/>
    <col min="2" max="2" width="2.5703125" style="3" customWidth="1"/>
    <col min="3" max="3" width="8.42578125" style="3" customWidth="1"/>
    <col min="4" max="4" width="8.28515625" style="3" customWidth="1"/>
    <col min="5" max="5" width="14.7109375" style="3" customWidth="1"/>
    <col min="6" max="6" width="15.5703125" style="3" customWidth="1"/>
    <col min="7" max="9" width="14.7109375" style="3" customWidth="1"/>
    <col min="12" max="12" width="14.7109375" customWidth="1"/>
    <col min="13" max="13" width="12.85546875" customWidth="1"/>
  </cols>
  <sheetData>
    <row r="1" spans="1:12" ht="19.5" x14ac:dyDescent="0.4">
      <c r="A1" s="1" t="s">
        <v>0</v>
      </c>
      <c r="B1" s="2"/>
      <c r="C1" s="2"/>
      <c r="D1" s="2"/>
    </row>
    <row r="2" spans="1:12" ht="19.5" x14ac:dyDescent="0.4">
      <c r="A2" s="530"/>
      <c r="B2" s="530"/>
      <c r="C2" s="530"/>
      <c r="D2" s="530"/>
      <c r="E2" s="532" t="s">
        <v>52</v>
      </c>
      <c r="F2" s="566"/>
      <c r="G2" s="566"/>
      <c r="H2" s="566"/>
      <c r="I2" s="566"/>
      <c r="J2" s="6"/>
      <c r="K2" s="6"/>
    </row>
    <row r="3" spans="1:12" ht="12" customHeight="1" x14ac:dyDescent="0.4">
      <c r="A3" s="4"/>
      <c r="B3" s="4"/>
      <c r="C3" s="4"/>
      <c r="D3" s="4"/>
      <c r="E3" s="531" t="s">
        <v>2</v>
      </c>
      <c r="F3" s="531"/>
      <c r="G3" s="531"/>
      <c r="H3" s="531"/>
      <c r="I3" s="531"/>
    </row>
    <row r="4" spans="1:12" ht="15.75" hidden="1" x14ac:dyDescent="0.25">
      <c r="A4" s="7"/>
      <c r="E4" s="567"/>
      <c r="F4" s="567"/>
      <c r="G4" s="567"/>
      <c r="H4" s="567"/>
      <c r="I4" s="567"/>
    </row>
    <row r="5" spans="1:12" ht="9" hidden="1" customHeight="1" x14ac:dyDescent="0.25">
      <c r="A5" s="7"/>
      <c r="E5" s="531"/>
      <c r="F5" s="531"/>
      <c r="G5" s="531"/>
      <c r="H5" s="531"/>
      <c r="I5" s="531"/>
    </row>
    <row r="6" spans="1:12" ht="19.5" hidden="1" x14ac:dyDescent="0.4">
      <c r="A6" s="8"/>
      <c r="E6" s="566"/>
      <c r="F6" s="566"/>
      <c r="G6" s="566"/>
      <c r="H6" s="8"/>
      <c r="I6" s="5"/>
    </row>
    <row r="7" spans="1:12" ht="9.75" hidden="1" customHeight="1" x14ac:dyDescent="0.4">
      <c r="A7" s="8"/>
      <c r="E7" s="531"/>
      <c r="F7" s="531"/>
      <c r="G7" s="531"/>
      <c r="H7" s="531"/>
      <c r="I7" s="531"/>
    </row>
    <row r="8" spans="1:12" ht="19.5" hidden="1" x14ac:dyDescent="0.4">
      <c r="A8" s="8"/>
      <c r="E8" s="9"/>
      <c r="F8" s="9"/>
      <c r="G8" s="9"/>
      <c r="H8" s="10"/>
      <c r="I8" s="9"/>
    </row>
    <row r="9" spans="1:12" ht="19.5" hidden="1" x14ac:dyDescent="0.4">
      <c r="A9" s="8"/>
      <c r="E9" s="9"/>
      <c r="F9" s="9"/>
      <c r="G9" s="9"/>
      <c r="H9" s="10"/>
      <c r="I9" s="9"/>
    </row>
    <row r="11" spans="1:12" ht="18.75" x14ac:dyDescent="0.4">
      <c r="A11" s="11"/>
      <c r="B11" s="12"/>
      <c r="C11" s="12"/>
      <c r="D11" s="12"/>
      <c r="E11" s="13" t="s">
        <v>7</v>
      </c>
      <c r="F11" s="13" t="s">
        <v>8</v>
      </c>
      <c r="G11" s="14" t="s">
        <v>9</v>
      </c>
      <c r="H11" s="15" t="s">
        <v>10</v>
      </c>
      <c r="I11" s="16"/>
    </row>
    <row r="12" spans="1:12" ht="18.75" x14ac:dyDescent="0.4">
      <c r="A12" s="17"/>
      <c r="B12" s="17"/>
      <c r="C12" s="17"/>
      <c r="D12" s="17"/>
      <c r="E12" s="13" t="s">
        <v>11</v>
      </c>
      <c r="F12" s="13" t="s">
        <v>11</v>
      </c>
      <c r="G12" s="14" t="s">
        <v>12</v>
      </c>
      <c r="H12" s="18" t="s">
        <v>13</v>
      </c>
      <c r="I12" s="19" t="s">
        <v>14</v>
      </c>
    </row>
    <row r="13" spans="1:12" ht="15" x14ac:dyDescent="0.2">
      <c r="A13" s="17"/>
      <c r="B13" s="17"/>
      <c r="C13" s="17"/>
      <c r="D13" s="17"/>
      <c r="E13" s="13" t="s">
        <v>15</v>
      </c>
      <c r="F13" s="13" t="s">
        <v>15</v>
      </c>
      <c r="G13" s="20"/>
      <c r="H13" s="537" t="s">
        <v>16</v>
      </c>
      <c r="I13" s="538"/>
    </row>
    <row r="14" spans="1:12" ht="15" x14ac:dyDescent="0.2">
      <c r="A14" s="17"/>
      <c r="B14" s="17"/>
      <c r="C14" s="17"/>
      <c r="D14" s="17"/>
      <c r="E14" s="13"/>
      <c r="F14" s="13"/>
      <c r="G14" s="20"/>
      <c r="H14" s="21"/>
      <c r="I14" s="22"/>
    </row>
    <row r="15" spans="1:12" ht="18.75" x14ac:dyDescent="0.4">
      <c r="A15" s="23" t="s">
        <v>17</v>
      </c>
      <c r="B15" s="23"/>
      <c r="C15" s="24"/>
      <c r="D15" s="25"/>
      <c r="E15" s="26"/>
      <c r="F15" s="26"/>
      <c r="G15" s="28"/>
      <c r="H15" s="17"/>
      <c r="I15" s="17"/>
    </row>
    <row r="16" spans="1:12" ht="19.5" x14ac:dyDescent="0.4">
      <c r="A16" s="29" t="s">
        <v>18</v>
      </c>
      <c r="B16" s="23"/>
      <c r="C16" s="24"/>
      <c r="D16" s="25"/>
      <c r="E16" s="128">
        <f>SUM('1. DD Javorník:33. Domov Na zámečku Rokytnice'!E16)</f>
        <v>1084531</v>
      </c>
      <c r="F16" s="30">
        <f>SUM('1. DD Javorník:33. Domov Na zámečku Rokytnice'!F16)</f>
        <v>1096660.92</v>
      </c>
      <c r="G16" s="128">
        <f>SUM('1. DD Javorník:33. Domov Na zámečku Rokytnice'!G16)</f>
        <v>1102750</v>
      </c>
      <c r="H16" s="121">
        <f>SUM('1. DD Javorník:33. Domov Na zámečku Rokytnice'!H16)</f>
        <v>1102750</v>
      </c>
      <c r="I16" s="121">
        <f>SUM('1. DD Javorník:33. Domov Na zámečku Rokytnice'!I16)</f>
        <v>0</v>
      </c>
      <c r="L16" s="133">
        <f>1102750-G16</f>
        <v>0</v>
      </c>
    </row>
    <row r="17" spans="1:21" ht="16.5" x14ac:dyDescent="0.35">
      <c r="A17" s="33"/>
      <c r="B17" s="12"/>
      <c r="C17" s="12"/>
      <c r="D17" s="12"/>
      <c r="E17" s="12"/>
      <c r="F17" s="12"/>
      <c r="G17" s="134"/>
      <c r="H17" s="12"/>
      <c r="I17" s="12"/>
      <c r="M17" s="560"/>
      <c r="N17" s="561"/>
      <c r="O17" s="561"/>
      <c r="P17" s="561"/>
      <c r="Q17" s="561"/>
      <c r="R17" s="561"/>
      <c r="S17" s="561"/>
      <c r="T17" s="561"/>
      <c r="U17" s="561"/>
    </row>
    <row r="18" spans="1:21" ht="19.5" x14ac:dyDescent="0.4">
      <c r="A18" s="29" t="s">
        <v>19</v>
      </c>
      <c r="B18" s="34"/>
      <c r="C18" s="34"/>
      <c r="D18" s="34"/>
      <c r="E18" s="128">
        <f>SUM('1. DD Javorník:33. Domov Na zámečku Rokytnice'!E18)</f>
        <v>1022536</v>
      </c>
      <c r="F18" s="30">
        <f>SUM('1. DD Javorník:33. Domov Na zámečku Rokytnice'!F18)</f>
        <v>1096789.92</v>
      </c>
      <c r="G18" s="128">
        <f>SUM('1. DD Javorník:33. Domov Na zámečku Rokytnice'!G18)</f>
        <v>1105590</v>
      </c>
      <c r="H18" s="121">
        <f>SUM('1. DD Javorník:33. Domov Na zámečku Rokytnice'!H18)</f>
        <v>1105590</v>
      </c>
      <c r="I18" s="121">
        <f>SUM('1. DD Javorník:33. Domov Na zámečku Rokytnice'!I18)</f>
        <v>0</v>
      </c>
      <c r="L18" s="133">
        <f>1105590-G18</f>
        <v>0</v>
      </c>
      <c r="M18" s="561"/>
      <c r="N18" s="561"/>
      <c r="O18" s="561"/>
      <c r="P18" s="561"/>
      <c r="Q18" s="561"/>
      <c r="R18" s="561"/>
      <c r="S18" s="561"/>
      <c r="T18" s="561"/>
      <c r="U18" s="561"/>
    </row>
    <row r="19" spans="1:21" ht="18" x14ac:dyDescent="0.35">
      <c r="A19" s="33"/>
      <c r="B19" s="34"/>
      <c r="C19" s="34"/>
      <c r="D19" s="34"/>
      <c r="E19" s="30"/>
      <c r="F19" s="31"/>
      <c r="G19" s="30"/>
      <c r="H19" s="32"/>
      <c r="I19" s="32"/>
      <c r="M19" s="561"/>
      <c r="N19" s="561"/>
      <c r="O19" s="561"/>
      <c r="P19" s="561"/>
      <c r="Q19" s="561"/>
      <c r="R19" s="561"/>
      <c r="S19" s="561"/>
      <c r="T19" s="561"/>
      <c r="U19" s="561"/>
    </row>
    <row r="20" spans="1:21" ht="18" x14ac:dyDescent="0.35">
      <c r="A20" s="35"/>
      <c r="B20" s="36"/>
      <c r="C20" s="36"/>
      <c r="D20" s="36"/>
      <c r="E20" s="34"/>
      <c r="F20" s="34"/>
      <c r="G20" s="34"/>
      <c r="H20" s="37"/>
      <c r="I20" s="37"/>
    </row>
    <row r="21" spans="1:21" ht="19.5" x14ac:dyDescent="0.4">
      <c r="A21" s="29" t="s">
        <v>20</v>
      </c>
      <c r="B21" s="34"/>
      <c r="C21" s="34"/>
      <c r="D21" s="34"/>
      <c r="E21" s="34"/>
      <c r="F21" s="34"/>
      <c r="G21" s="38"/>
      <c r="H21" s="34"/>
      <c r="I21" s="34"/>
    </row>
    <row r="22" spans="1:21" ht="18" x14ac:dyDescent="0.35">
      <c r="A22" s="34"/>
      <c r="B22" s="34"/>
      <c r="C22" s="39" t="s">
        <v>21</v>
      </c>
      <c r="D22" s="34"/>
      <c r="E22" s="34"/>
      <c r="F22" s="34"/>
      <c r="G22" s="30">
        <f>SUM('1. DD Javorník:33. Domov Na zámečku Rokytnice'!G22)</f>
        <v>0</v>
      </c>
      <c r="H22" s="121">
        <f>SUM('1. DD Javorník:33. Domov Na zámečku Rokytnice'!H22)</f>
        <v>0</v>
      </c>
      <c r="I22" s="121">
        <f>SUM('1. DD Javorník:33. Domov Na zámečku Rokytnice'!I22)</f>
        <v>0</v>
      </c>
    </row>
    <row r="23" spans="1:21" ht="18" x14ac:dyDescent="0.35">
      <c r="A23" s="34"/>
      <c r="B23" s="34"/>
      <c r="C23" s="39"/>
      <c r="D23" s="34"/>
      <c r="E23" s="34"/>
      <c r="F23" s="34"/>
      <c r="G23" s="41"/>
      <c r="H23" s="40"/>
      <c r="I23" s="40"/>
    </row>
    <row r="24" spans="1:21" ht="22.5" x14ac:dyDescent="0.45">
      <c r="A24" s="42" t="s">
        <v>22</v>
      </c>
      <c r="B24" s="42"/>
      <c r="C24" s="43"/>
      <c r="D24" s="42"/>
      <c r="E24" s="42"/>
      <c r="F24" s="42"/>
      <c r="G24" s="44">
        <f>SUM('1. DD Javorník:33. Domov Na zámečku Rokytnice'!G24)</f>
        <v>2840</v>
      </c>
      <c r="H24" s="44">
        <f>SUM('1. DD Javorník:33. Domov Na zámečku Rokytnice'!H24)</f>
        <v>2840</v>
      </c>
      <c r="I24" s="44">
        <f>SUM('1. DD Javorník:33. Domov Na zámečku Rokytnice'!I24)</f>
        <v>0</v>
      </c>
    </row>
    <row r="26" spans="1:21" x14ac:dyDescent="0.2">
      <c r="H26" s="17"/>
    </row>
    <row r="28" spans="1:21" ht="18.75" x14ac:dyDescent="0.4">
      <c r="A28" s="45" t="s">
        <v>23</v>
      </c>
      <c r="B28" s="45" t="s">
        <v>24</v>
      </c>
      <c r="C28" s="45"/>
      <c r="D28" s="46"/>
      <c r="E28" s="46"/>
      <c r="F28" s="47"/>
      <c r="G28" s="128">
        <f>SUM('1. DD Javorník:33. Domov Na zámečku Rokytnice'!G28)</f>
        <v>2840898.9999999995</v>
      </c>
      <c r="H28" s="49" t="s">
        <v>25</v>
      </c>
      <c r="I28" s="139">
        <f>G28+592690.5</f>
        <v>3433589.4999999995</v>
      </c>
      <c r="J28" s="138" t="s">
        <v>219</v>
      </c>
      <c r="K28" s="138"/>
      <c r="L28" s="138"/>
      <c r="M28" s="135"/>
    </row>
    <row r="29" spans="1:21" ht="18.75" x14ac:dyDescent="0.4">
      <c r="A29" s="23"/>
      <c r="B29" s="23"/>
      <c r="C29" s="50" t="s">
        <v>26</v>
      </c>
      <c r="D29" s="51"/>
      <c r="E29" s="52"/>
      <c r="F29" s="17" t="s">
        <v>27</v>
      </c>
      <c r="G29" s="121">
        <f>SUM('1. DD Javorník:33. Domov Na zámečku Rokytnice'!G29)</f>
        <v>0</v>
      </c>
      <c r="H29" s="49" t="s">
        <v>25</v>
      </c>
      <c r="I29" s="17"/>
      <c r="L29" s="143" t="s">
        <v>224</v>
      </c>
      <c r="M29" s="144">
        <v>2840897.57</v>
      </c>
      <c r="N29" s="143" t="s">
        <v>225</v>
      </c>
    </row>
    <row r="30" spans="1:21" ht="18.75" x14ac:dyDescent="0.4">
      <c r="A30" s="23"/>
      <c r="B30" s="23"/>
      <c r="C30" s="50"/>
      <c r="D30" s="51"/>
      <c r="E30" s="52"/>
      <c r="F30" s="54" t="s">
        <v>28</v>
      </c>
      <c r="G30" s="140">
        <f>SUM('1. DD Javorník:33. Domov Na zámečku Rokytnice'!G30)</f>
        <v>2248208.4999999995</v>
      </c>
      <c r="H30" s="49" t="s">
        <v>25</v>
      </c>
      <c r="I30" s="17"/>
      <c r="L30" s="143"/>
      <c r="M30" s="144">
        <v>1.43</v>
      </c>
      <c r="N30" s="143" t="s">
        <v>226</v>
      </c>
    </row>
    <row r="31" spans="1:21" ht="18.75" x14ac:dyDescent="0.4">
      <c r="A31" s="23"/>
      <c r="B31" s="23"/>
      <c r="C31" s="50" t="s">
        <v>29</v>
      </c>
      <c r="D31" s="51"/>
      <c r="E31" s="52"/>
      <c r="F31" s="17" t="s">
        <v>30</v>
      </c>
      <c r="G31" s="121">
        <f>SUM('1. DD Javorník:33. Domov Na zámečku Rokytnice'!G31)</f>
        <v>592690.5</v>
      </c>
      <c r="H31" s="49" t="s">
        <v>25</v>
      </c>
      <c r="I31" s="17"/>
      <c r="L31" s="143"/>
      <c r="M31" s="144">
        <v>-592690.5</v>
      </c>
      <c r="N31" s="143" t="s">
        <v>227</v>
      </c>
    </row>
    <row r="32" spans="1:21" x14ac:dyDescent="0.2">
      <c r="A32" s="552" t="s">
        <v>217</v>
      </c>
      <c r="B32" s="562"/>
      <c r="C32" s="562"/>
      <c r="D32" s="562"/>
      <c r="E32" s="562"/>
      <c r="F32" s="562"/>
      <c r="G32" s="562"/>
      <c r="H32" s="562"/>
      <c r="I32" s="562"/>
      <c r="J32" s="562"/>
      <c r="L32" s="145" t="s">
        <v>228</v>
      </c>
      <c r="M32" s="146">
        <f>M29+M30+M31</f>
        <v>2248208.5</v>
      </c>
      <c r="N32" s="143"/>
    </row>
    <row r="33" spans="1:13" x14ac:dyDescent="0.2">
      <c r="A33" s="562"/>
      <c r="B33" s="562"/>
      <c r="C33" s="562"/>
      <c r="D33" s="562"/>
      <c r="E33" s="562"/>
      <c r="F33" s="562"/>
      <c r="G33" s="562"/>
      <c r="H33" s="562"/>
      <c r="I33" s="562"/>
      <c r="J33" s="562"/>
      <c r="M33" s="135"/>
    </row>
    <row r="34" spans="1:13" ht="36.75" customHeight="1" x14ac:dyDescent="0.2">
      <c r="A34" s="563" t="s">
        <v>218</v>
      </c>
      <c r="B34" s="564"/>
      <c r="C34" s="564"/>
      <c r="D34" s="564"/>
      <c r="E34" s="564"/>
      <c r="F34" s="564"/>
      <c r="G34" s="564"/>
      <c r="H34" s="564"/>
      <c r="I34" s="564"/>
      <c r="J34" s="564"/>
      <c r="M34" s="135">
        <f>M32-M31</f>
        <v>2840899</v>
      </c>
    </row>
    <row r="35" spans="1:13" ht="19.5" x14ac:dyDescent="0.4">
      <c r="A35" s="45" t="s">
        <v>31</v>
      </c>
      <c r="B35" s="45" t="s">
        <v>32</v>
      </c>
      <c r="C35" s="45"/>
      <c r="D35" s="56"/>
      <c r="E35" s="57"/>
      <c r="F35" s="46"/>
      <c r="G35" s="58"/>
      <c r="H35" s="47"/>
      <c r="I35" s="47"/>
      <c r="M35" s="135"/>
    </row>
    <row r="36" spans="1:13" ht="18.75" x14ac:dyDescent="0.4">
      <c r="A36" s="45"/>
      <c r="B36" s="45"/>
      <c r="C36" s="45"/>
      <c r="D36" s="56"/>
      <c r="F36" s="59" t="s">
        <v>33</v>
      </c>
      <c r="G36" s="60" t="s">
        <v>9</v>
      </c>
      <c r="H36" s="47"/>
      <c r="I36" s="61" t="s">
        <v>34</v>
      </c>
      <c r="M36" s="135"/>
    </row>
    <row r="37" spans="1:13" ht="16.5" x14ac:dyDescent="0.35">
      <c r="A37" s="62" t="s">
        <v>35</v>
      </c>
      <c r="B37" s="63"/>
      <c r="C37" s="64"/>
      <c r="D37" s="63"/>
      <c r="E37" s="57"/>
      <c r="F37" s="140">
        <f>SUM('1. DD Javorník:33. Domov Na zámečku Rokytnice'!F37)</f>
        <v>538666</v>
      </c>
      <c r="G37" s="121">
        <f>SUM('1. DD Javorník:33. Domov Na zámečku Rokytnice'!G37)</f>
        <v>540398.103</v>
      </c>
      <c r="H37" s="49" t="s">
        <v>36</v>
      </c>
      <c r="I37" s="66">
        <f>IF(F37=0,"nerozp.",G37/F37)</f>
        <v>1.0032155417271555</v>
      </c>
      <c r="M37" s="135"/>
    </row>
    <row r="38" spans="1:13" ht="16.5" x14ac:dyDescent="0.35">
      <c r="A38" s="62" t="s">
        <v>37</v>
      </c>
      <c r="B38" s="63"/>
      <c r="C38" s="64"/>
      <c r="D38" s="67"/>
      <c r="E38" s="67"/>
      <c r="F38" s="141">
        <f>SUM('1. DD Javorník:33. Domov Na zámečku Rokytnice'!F38)</f>
        <v>24536.951999999994</v>
      </c>
      <c r="G38" s="121">
        <f>SUM('1. DD Javorník:33. Domov Na zámečku Rokytnice'!G38)</f>
        <v>24690.769199999999</v>
      </c>
      <c r="H38" s="49" t="s">
        <v>36</v>
      </c>
      <c r="I38" s="66">
        <f>IF(F38=0,"nerozp.",G38/F38)</f>
        <v>1.0062687981783558</v>
      </c>
      <c r="M38" s="135"/>
    </row>
    <row r="39" spans="1:13" ht="16.5" x14ac:dyDescent="0.35">
      <c r="A39" s="62" t="s">
        <v>38</v>
      </c>
      <c r="B39" s="63"/>
      <c r="C39" s="64"/>
      <c r="D39" s="67"/>
      <c r="E39" s="67"/>
      <c r="F39" s="121">
        <f>SUM('1. DD Javorník:33. Domov Na zámečku Rokytnice'!F39)</f>
        <v>0</v>
      </c>
      <c r="G39" s="121">
        <f>SUM('1. DD Javorník:33. Domov Na zámečku Rokytnice'!G39)</f>
        <v>0</v>
      </c>
      <c r="H39" s="49" t="s">
        <v>36</v>
      </c>
      <c r="I39" s="66" t="str">
        <f>IF(F39=0,"nerozp.",G39/F39)</f>
        <v>nerozp.</v>
      </c>
      <c r="M39" s="135"/>
    </row>
    <row r="40" spans="1:13" ht="16.5" x14ac:dyDescent="0.35">
      <c r="A40" s="62" t="s">
        <v>39</v>
      </c>
      <c r="B40" s="63"/>
      <c r="C40" s="64"/>
      <c r="D40" s="57"/>
      <c r="E40" s="57"/>
      <c r="F40" s="140">
        <f>SUM('1. DD Javorník:33. Domov Na zámečku Rokytnice'!F40)</f>
        <v>18693.091999999997</v>
      </c>
      <c r="G40" s="121">
        <f>SUM('1. DD Javorník:33. Domov Na zámečku Rokytnice'!G40)</f>
        <v>18693.091999999997</v>
      </c>
      <c r="H40" s="49" t="s">
        <v>36</v>
      </c>
      <c r="I40" s="66">
        <f>IF(F40=0,"nerozp.",G40/F40)</f>
        <v>1</v>
      </c>
      <c r="M40" s="135"/>
    </row>
    <row r="41" spans="1:13" ht="16.5" x14ac:dyDescent="0.35">
      <c r="A41" s="62" t="s">
        <v>40</v>
      </c>
      <c r="B41" s="63"/>
      <c r="C41" s="64"/>
      <c r="D41" s="57"/>
      <c r="E41" s="57"/>
      <c r="F41" s="121">
        <f>SUM('1. DD Javorník:33. Domov Na zámečku Rokytnice'!F41)</f>
        <v>0</v>
      </c>
      <c r="G41" s="121">
        <f>SUM('1. DD Javorník:33. Domov Na zámečku Rokytnice'!G41)</f>
        <v>0</v>
      </c>
      <c r="H41" s="49" t="s">
        <v>36</v>
      </c>
      <c r="I41" s="66" t="str">
        <f>IF(F41=0,"nerozp.",G41/F41)</f>
        <v>nerozp.</v>
      </c>
    </row>
    <row r="42" spans="1:13" ht="14.25" x14ac:dyDescent="0.2">
      <c r="A42" s="68" t="s">
        <v>41</v>
      </c>
      <c r="B42" s="69"/>
      <c r="C42" s="70"/>
      <c r="D42" s="71"/>
      <c r="E42" s="71"/>
      <c r="F42" s="72"/>
      <c r="G42" s="72"/>
      <c r="H42" s="73"/>
      <c r="I42" s="74"/>
    </row>
    <row r="43" spans="1:13" ht="16.5" x14ac:dyDescent="0.35">
      <c r="A43" s="75"/>
      <c r="B43" s="76"/>
      <c r="C43" s="77"/>
      <c r="D43" s="71"/>
      <c r="E43" s="71"/>
      <c r="F43" s="72"/>
      <c r="G43" s="72"/>
      <c r="H43" s="73"/>
      <c r="I43" s="74"/>
    </row>
    <row r="44" spans="1:13" ht="19.5" thickBot="1" x14ac:dyDescent="0.45">
      <c r="A44" s="45" t="s">
        <v>42</v>
      </c>
      <c r="B44" s="45" t="s">
        <v>43</v>
      </c>
      <c r="C44" s="78"/>
      <c r="D44" s="57"/>
      <c r="E44" s="57"/>
      <c r="F44" s="47"/>
      <c r="G44" s="79"/>
      <c r="H44" s="528" t="s">
        <v>44</v>
      </c>
      <c r="I44" s="529"/>
    </row>
    <row r="45" spans="1:13" ht="18.75" thickTop="1" x14ac:dyDescent="0.35">
      <c r="A45" s="80"/>
      <c r="B45" s="103"/>
      <c r="C45" s="81"/>
      <c r="D45" s="103"/>
      <c r="E45" s="82" t="s">
        <v>45</v>
      </c>
      <c r="F45" s="104" t="s">
        <v>46</v>
      </c>
      <c r="G45" s="104" t="s">
        <v>47</v>
      </c>
      <c r="H45" s="105" t="s">
        <v>48</v>
      </c>
      <c r="I45" s="106" t="s">
        <v>49</v>
      </c>
    </row>
    <row r="46" spans="1:13" x14ac:dyDescent="0.2">
      <c r="A46" s="107"/>
      <c r="B46" s="47"/>
      <c r="C46" s="47"/>
      <c r="D46" s="47"/>
      <c r="E46" s="107"/>
      <c r="F46" s="565"/>
      <c r="G46" s="108"/>
      <c r="H46" s="109">
        <v>40543</v>
      </c>
      <c r="I46" s="110">
        <v>40543</v>
      </c>
    </row>
    <row r="47" spans="1:13" x14ac:dyDescent="0.2">
      <c r="A47" s="107"/>
      <c r="B47" s="47"/>
      <c r="C47" s="47"/>
      <c r="D47" s="47"/>
      <c r="E47" s="107"/>
      <c r="F47" s="565"/>
      <c r="G47" s="111"/>
      <c r="H47" s="111"/>
      <c r="I47" s="112"/>
    </row>
    <row r="48" spans="1:13" ht="13.5" thickBot="1" x14ac:dyDescent="0.25">
      <c r="A48" s="113"/>
      <c r="B48" s="114"/>
      <c r="C48" s="114"/>
      <c r="D48" s="114"/>
      <c r="E48" s="113"/>
      <c r="F48" s="115"/>
      <c r="G48" s="115"/>
      <c r="H48" s="115"/>
      <c r="I48" s="116"/>
    </row>
    <row r="49" spans="1:9" ht="13.5" thickTop="1" x14ac:dyDescent="0.2">
      <c r="A49" s="117"/>
      <c r="B49" s="118"/>
      <c r="C49" s="118" t="s">
        <v>27</v>
      </c>
      <c r="D49" s="118"/>
      <c r="E49" s="83">
        <f>SUM('1. DD Javorník:33. Domov Na zámečku Rokytnice'!E49)</f>
        <v>1381267.55</v>
      </c>
      <c r="F49" s="84">
        <f>SUM('1. DD Javorník:33. Domov Na zámečku Rokytnice'!F49)</f>
        <v>0</v>
      </c>
      <c r="G49" s="84">
        <f>SUM('1. DD Javorník:33. Domov Na zámečku Rokytnice'!G49)</f>
        <v>19259</v>
      </c>
      <c r="H49" s="84">
        <f>SUM('1. DD Javorník:33. Domov Na zámečku Rokytnice'!H49)</f>
        <v>1362008.55</v>
      </c>
      <c r="I49" s="27">
        <f>SUM('1. DD Javorník:33. Domov Na zámečku Rokytnice'!I49)</f>
        <v>1362008.55</v>
      </c>
    </row>
    <row r="50" spans="1:9" x14ac:dyDescent="0.2">
      <c r="A50" s="119"/>
      <c r="B50" s="120"/>
      <c r="C50" s="120" t="s">
        <v>50</v>
      </c>
      <c r="D50" s="120"/>
      <c r="E50" s="122">
        <f>SUM('1. DD Javorník:33. Domov Na zámečku Rokytnice'!E50)</f>
        <v>6836136.7500000009</v>
      </c>
      <c r="F50" s="123">
        <f>SUM('1. DD Javorník:33. Domov Na zámečku Rokytnice'!F50)</f>
        <v>11227974.659999998</v>
      </c>
      <c r="G50" s="123">
        <f>SUM('1. DD Javorník:33. Domov Na zámečku Rokytnice'!G50)</f>
        <v>10522338.170000002</v>
      </c>
      <c r="H50" s="123">
        <f>SUM('1. DD Javorník:33. Domov Na zámečku Rokytnice'!H50)</f>
        <v>7541773.2400000002</v>
      </c>
      <c r="I50" s="124">
        <f>SUM('1. DD Javorník:33. Domov Na zámečku Rokytnice'!I50)</f>
        <v>5833526.5199999986</v>
      </c>
    </row>
    <row r="51" spans="1:9" x14ac:dyDescent="0.2">
      <c r="A51" s="119"/>
      <c r="B51" s="120"/>
      <c r="C51" s="120" t="s">
        <v>28</v>
      </c>
      <c r="D51" s="120"/>
      <c r="E51" s="122">
        <f>SUM('1. DD Javorník:33. Domov Na zámečku Rokytnice'!E51)</f>
        <v>3710635.7600000002</v>
      </c>
      <c r="F51" s="123">
        <f>SUM('1. DD Javorník:33. Domov Na zámečku Rokytnice'!F51)</f>
        <v>5362402.82</v>
      </c>
      <c r="G51" s="123">
        <f>SUM('1. DD Javorník:33. Domov Na zámečku Rokytnice'!G51)</f>
        <v>2710480.5100000002</v>
      </c>
      <c r="H51" s="123">
        <f>SUM('1. DD Javorník:33. Domov Na zámečku Rokytnice'!H51)</f>
        <v>6362558.0699999984</v>
      </c>
      <c r="I51" s="124">
        <f>SUM('1. DD Javorník:33. Domov Na zámečku Rokytnice'!I51)</f>
        <v>6362558.0699999984</v>
      </c>
    </row>
    <row r="52" spans="1:9" x14ac:dyDescent="0.2">
      <c r="A52" s="119"/>
      <c r="B52" s="120"/>
      <c r="C52" s="120" t="s">
        <v>51</v>
      </c>
      <c r="D52" s="120"/>
      <c r="E52" s="122">
        <f>SUM('1. DD Javorník:33. Domov Na zámečku Rokytnice'!E52)</f>
        <v>863965.61999999988</v>
      </c>
      <c r="F52" s="123">
        <f>SUM('1. DD Javorník:33. Domov Na zámečku Rokytnice'!F52)</f>
        <v>41199173.890000001</v>
      </c>
      <c r="G52" s="123">
        <f>SUM('1. DD Javorník:33. Domov Na zámečku Rokytnice'!G52)</f>
        <v>37195801.619999997</v>
      </c>
      <c r="H52" s="123">
        <f>SUM('1. DD Javorník:33. Domov Na zámečku Rokytnice'!H52)</f>
        <v>4867337.8899999997</v>
      </c>
      <c r="I52" s="124">
        <f>SUM('1. DD Javorník:33. Domov Na zámečku Rokytnice'!I52)</f>
        <v>5673101.4899999993</v>
      </c>
    </row>
    <row r="53" spans="1:9" ht="18.75" thickBot="1" x14ac:dyDescent="0.4">
      <c r="A53" s="85" t="s">
        <v>15</v>
      </c>
      <c r="B53" s="86"/>
      <c r="C53" s="86"/>
      <c r="D53" s="86"/>
      <c r="E53" s="125">
        <f>SUM('1. DD Javorník:33. Domov Na zámečku Rokytnice'!E53)</f>
        <v>12792005.68</v>
      </c>
      <c r="F53" s="126">
        <f>SUM('1. DD Javorník:33. Domov Na zámečku Rokytnice'!F53)</f>
        <v>57789551.369999997</v>
      </c>
      <c r="G53" s="126">
        <f>SUM('1. DD Javorník:33. Domov Na zámečku Rokytnice'!G53)</f>
        <v>50447879.300000004</v>
      </c>
      <c r="H53" s="126">
        <f>SUM('1. DD Javorník:33. Domov Na zámečku Rokytnice'!H53)</f>
        <v>20133677.750000004</v>
      </c>
      <c r="I53" s="127">
        <f>SUM('1. DD Javorník:33. Domov Na zámečku Rokytnice'!I53)</f>
        <v>19231194.629999999</v>
      </c>
    </row>
    <row r="54" spans="1:9" ht="18.75" thickTop="1" x14ac:dyDescent="0.35">
      <c r="A54" s="90"/>
      <c r="B54" s="91"/>
      <c r="C54" s="91"/>
      <c r="D54" s="57"/>
      <c r="E54" s="57"/>
      <c r="F54" s="47"/>
      <c r="G54" s="79"/>
      <c r="H54" s="59"/>
      <c r="I54" s="59"/>
    </row>
    <row r="55" spans="1:9" ht="18" x14ac:dyDescent="0.35">
      <c r="A55" s="90"/>
      <c r="B55" s="91"/>
      <c r="C55" s="91"/>
      <c r="D55" s="57"/>
      <c r="E55" s="57"/>
      <c r="F55" s="47"/>
      <c r="G55" s="92"/>
      <c r="H55" s="47"/>
      <c r="I55" s="47"/>
    </row>
    <row r="56" spans="1:9" ht="18" x14ac:dyDescent="0.35">
      <c r="A56" s="90"/>
      <c r="B56" s="91"/>
      <c r="C56" s="91"/>
      <c r="D56" s="57"/>
      <c r="E56" s="57"/>
      <c r="F56" s="47"/>
      <c r="G56" s="47"/>
      <c r="H56" s="47"/>
      <c r="I56" s="47"/>
    </row>
    <row r="57" spans="1:9" x14ac:dyDescent="0.2">
      <c r="A57" s="93"/>
      <c r="B57" s="93"/>
      <c r="C57" s="93"/>
      <c r="D57" s="93"/>
      <c r="E57" s="93"/>
      <c r="F57" s="93"/>
      <c r="G57" s="93"/>
      <c r="H57" s="93"/>
      <c r="I57" s="93"/>
    </row>
  </sheetData>
  <sheetProtection selectLockedCells="1"/>
  <mergeCells count="13">
    <mergeCell ref="A2:D2"/>
    <mergeCell ref="E3:I3"/>
    <mergeCell ref="E2:I2"/>
    <mergeCell ref="E5:I5"/>
    <mergeCell ref="E4:I4"/>
    <mergeCell ref="M17:U19"/>
    <mergeCell ref="A32:J33"/>
    <mergeCell ref="A34:J34"/>
    <mergeCell ref="F46:F47"/>
    <mergeCell ref="E6:G6"/>
    <mergeCell ref="E7:I7"/>
    <mergeCell ref="H13:I13"/>
    <mergeCell ref="H44:I44"/>
  </mergeCells>
  <phoneticPr fontId="2" type="noConversion"/>
  <conditionalFormatting sqref="I37">
    <cfRule type="cellIs" dxfId="13" priority="1" stopIfTrue="1" operator="greaterThan">
      <formula>1</formula>
    </cfRule>
  </conditionalFormatting>
  <conditionalFormatting sqref="I41:I43">
    <cfRule type="cellIs" dxfId="12" priority="2" stopIfTrue="1" operator="greaterThan">
      <formula>1</formula>
    </cfRule>
  </conditionalFormatting>
  <conditionalFormatting sqref="I40 I38">
    <cfRule type="cellIs" dxfId="11" priority="3" stopIfTrue="1" operator="greaterThan">
      <formula>1</formula>
    </cfRule>
    <cfRule type="cellIs" dxfId="10" priority="4" stopIfTrue="1" operator="lessThan">
      <formula>1</formula>
    </cfRule>
  </conditionalFormatting>
  <conditionalFormatting sqref="E53:I53">
    <cfRule type="cellIs" dxfId="9" priority="5" stopIfTrue="1" operator="notEqual">
      <formula>SUM(E49:E52)</formula>
    </cfRule>
  </conditionalFormatting>
  <conditionalFormatting sqref="G16">
    <cfRule type="cellIs" dxfId="8" priority="6" stopIfTrue="1" operator="notEqual">
      <formula>1102750</formula>
    </cfRule>
  </conditionalFormatting>
  <conditionalFormatting sqref="G18">
    <cfRule type="cellIs" dxfId="7" priority="7" stopIfTrue="1" operator="notEqual">
      <formula>1105590</formula>
    </cfRule>
  </conditionalFormatting>
  <conditionalFormatting sqref="G24">
    <cfRule type="cellIs" dxfId="6" priority="8" stopIfTrue="1" operator="notEqual">
      <formula>2840</formula>
    </cfRule>
  </conditionalFormatting>
  <conditionalFormatting sqref="F37">
    <cfRule type="cellIs" dxfId="5" priority="9" stopIfTrue="1" operator="notEqual">
      <formula>538666</formula>
    </cfRule>
  </conditionalFormatting>
  <conditionalFormatting sqref="F38">
    <cfRule type="cellIs" dxfId="4" priority="10" stopIfTrue="1" operator="notEqual">
      <formula>24536.952</formula>
    </cfRule>
  </conditionalFormatting>
  <conditionalFormatting sqref="F40">
    <cfRule type="cellIs" dxfId="3" priority="11" stopIfTrue="1" operator="notEqual">
      <formula>18693.092</formula>
    </cfRule>
  </conditionalFormatting>
  <conditionalFormatting sqref="E16">
    <cfRule type="cellIs" dxfId="2" priority="12" stopIfTrue="1" operator="notEqual">
      <formula>1084531</formula>
    </cfRule>
  </conditionalFormatting>
  <conditionalFormatting sqref="E18">
    <cfRule type="cellIs" dxfId="1" priority="13" stopIfTrue="1" operator="notEqual">
      <formula>1022536</formula>
    </cfRule>
  </conditionalFormatting>
  <conditionalFormatting sqref="G28">
    <cfRule type="cellIs" dxfId="0" priority="14" stopIfTrue="1" operator="notEqual">
      <formula>$M$32-$M$31</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&amp;L&amp;"Arial,Kurzíva"Rada Olomouckého kraje x.x.2011
x.- Rozpočet Olomouckého kraje 2010-závěrečný účet 
Příloha č.x: Financování hospodaření příspěvkových organizací Olomouckého kraje&amp;R&amp;"Arial,Kurzíva"Strana &amp;P (celkem xxx)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195</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59</v>
      </c>
      <c r="F4" s="527"/>
      <c r="G4" s="527"/>
      <c r="H4" s="527"/>
      <c r="I4" s="527"/>
    </row>
    <row r="5" spans="1:11" ht="9" customHeight="1" x14ac:dyDescent="0.25">
      <c r="A5" s="7"/>
      <c r="E5" s="531" t="s">
        <v>2</v>
      </c>
      <c r="F5" s="531"/>
      <c r="G5" s="531"/>
      <c r="H5" s="531"/>
      <c r="I5" s="531"/>
    </row>
    <row r="6" spans="1:11" ht="19.5" x14ac:dyDescent="0.4">
      <c r="A6" s="8" t="s">
        <v>4</v>
      </c>
      <c r="E6" s="533" t="s">
        <v>60</v>
      </c>
      <c r="F6" s="533"/>
      <c r="G6" s="533"/>
      <c r="H6" s="8" t="s">
        <v>5</v>
      </c>
      <c r="I6" s="440" t="s">
        <v>61</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28702</v>
      </c>
      <c r="F16" s="31">
        <v>28696.13</v>
      </c>
      <c r="G16" s="30">
        <f>H16+I16</f>
        <v>29191</v>
      </c>
      <c r="H16" s="32">
        <v>29191</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26901</v>
      </c>
      <c r="F18" s="31">
        <v>28696.13</v>
      </c>
      <c r="G18" s="30">
        <f>H18+I18</f>
        <v>29214</v>
      </c>
      <c r="H18" s="32">
        <v>29214</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23</v>
      </c>
      <c r="H24" s="44">
        <f>H18-H16-H22</f>
        <v>23</v>
      </c>
      <c r="I24" s="44">
        <f>I18-I16-I22</f>
        <v>0</v>
      </c>
    </row>
    <row r="26" spans="1:9" x14ac:dyDescent="0.2">
      <c r="H26" s="443"/>
    </row>
    <row r="28" spans="1:9" ht="19.5" x14ac:dyDescent="0.4">
      <c r="A28" s="45" t="s">
        <v>23</v>
      </c>
      <c r="B28" s="45" t="s">
        <v>24</v>
      </c>
      <c r="C28" s="45"/>
      <c r="D28" s="46"/>
      <c r="E28" s="46"/>
      <c r="F28" s="446"/>
      <c r="G28" s="48">
        <v>20620.55</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20620.55</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14916</v>
      </c>
      <c r="G37" s="65">
        <v>14916</v>
      </c>
      <c r="H37" s="447" t="s">
        <v>36</v>
      </c>
      <c r="I37" s="451">
        <f>IF(F37=0,"nerozp.",G37/F37)</f>
        <v>1</v>
      </c>
    </row>
    <row r="38" spans="1:9" ht="16.5" x14ac:dyDescent="0.35">
      <c r="A38" s="62" t="s">
        <v>37</v>
      </c>
      <c r="B38" s="63"/>
      <c r="C38" s="64"/>
      <c r="D38" s="67"/>
      <c r="E38" s="67"/>
      <c r="F38" s="130">
        <v>925.13199999999995</v>
      </c>
      <c r="G38" s="130">
        <v>925.13</v>
      </c>
      <c r="H38" s="447" t="s">
        <v>36</v>
      </c>
      <c r="I38" s="451">
        <f>IF(F38=0,"nerozp.",G38/F38)</f>
        <v>0.99999783814634025</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708.13199999999995</v>
      </c>
      <c r="G40" s="65">
        <v>708.13199999999995</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129"/>
      <c r="D42" s="131"/>
      <c r="E42" s="131"/>
      <c r="F42" s="132"/>
      <c r="G42" s="132"/>
      <c r="H42" s="484"/>
      <c r="I42" s="485"/>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2000.95</v>
      </c>
      <c r="F49" s="471">
        <v>0</v>
      </c>
      <c r="G49" s="472">
        <v>0</v>
      </c>
      <c r="H49" s="472">
        <f>E49+F49-G49</f>
        <v>2000.95</v>
      </c>
      <c r="I49" s="473">
        <v>2000.95</v>
      </c>
    </row>
    <row r="50" spans="1:9" x14ac:dyDescent="0.2">
      <c r="A50" s="474"/>
      <c r="B50" s="475"/>
      <c r="C50" s="475" t="s">
        <v>50</v>
      </c>
      <c r="D50" s="475"/>
      <c r="E50" s="476">
        <v>39643.919999999998</v>
      </c>
      <c r="F50" s="477">
        <v>298320</v>
      </c>
      <c r="G50" s="478">
        <v>255909.48</v>
      </c>
      <c r="H50" s="478">
        <f>E50+F50-G50</f>
        <v>82054.439999999973</v>
      </c>
      <c r="I50" s="479">
        <v>82054.44</v>
      </c>
    </row>
    <row r="51" spans="1:9" x14ac:dyDescent="0.2">
      <c r="A51" s="474"/>
      <c r="B51" s="475"/>
      <c r="C51" s="475" t="s">
        <v>28</v>
      </c>
      <c r="D51" s="475"/>
      <c r="E51" s="476">
        <v>134673.10999999999</v>
      </c>
      <c r="F51" s="477">
        <v>290391.78999999998</v>
      </c>
      <c r="G51" s="478">
        <v>285800.40000000002</v>
      </c>
      <c r="H51" s="478">
        <f>E51+F51-G51</f>
        <v>139264.49999999994</v>
      </c>
      <c r="I51" s="479">
        <v>139264.5</v>
      </c>
    </row>
    <row r="52" spans="1:9" x14ac:dyDescent="0.2">
      <c r="A52" s="474"/>
      <c r="B52" s="475"/>
      <c r="C52" s="475" t="s">
        <v>51</v>
      </c>
      <c r="D52" s="475"/>
      <c r="E52" s="476">
        <v>33230.6</v>
      </c>
      <c r="F52" s="477">
        <v>1082273</v>
      </c>
      <c r="G52" s="478">
        <v>865273</v>
      </c>
      <c r="H52" s="478">
        <f>E52+F52-G52</f>
        <v>250230.60000000009</v>
      </c>
      <c r="I52" s="479">
        <v>250230.6</v>
      </c>
    </row>
    <row r="53" spans="1:9" ht="18.75" thickBot="1" x14ac:dyDescent="0.4">
      <c r="A53" s="85" t="s">
        <v>15</v>
      </c>
      <c r="B53" s="86"/>
      <c r="C53" s="86"/>
      <c r="D53" s="86"/>
      <c r="E53" s="87">
        <f>SUM(E49:E52)</f>
        <v>209548.58</v>
      </c>
      <c r="F53" s="88">
        <f>SUM(F49:F52)</f>
        <v>1670984.79</v>
      </c>
      <c r="G53" s="88">
        <f>SUM(G49:G52)</f>
        <v>1406982.88</v>
      </c>
      <c r="H53" s="88">
        <f>SUM(H49:H52)</f>
        <v>473550.49</v>
      </c>
      <c r="I53" s="89">
        <f>SUM(I49:I52)</f>
        <v>473550.49</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416" priority="1" stopIfTrue="1" operator="greaterThan">
      <formula>1</formula>
    </cfRule>
  </conditionalFormatting>
  <conditionalFormatting sqref="I41:I43">
    <cfRule type="cellIs" dxfId="415" priority="2" stopIfTrue="1" operator="greaterThan">
      <formula>1</formula>
    </cfRule>
  </conditionalFormatting>
  <conditionalFormatting sqref="I40 I38">
    <cfRule type="cellIs" dxfId="414" priority="3" stopIfTrue="1" operator="greaterThan">
      <formula>1</formula>
    </cfRule>
    <cfRule type="cellIs" dxfId="413" priority="4" stopIfTrue="1" operator="lessThan">
      <formula>1</formula>
    </cfRule>
  </conditionalFormatting>
  <conditionalFormatting sqref="H24">
    <cfRule type="cellIs" dxfId="412" priority="5" stopIfTrue="1" operator="notEqual">
      <formula>$H$18-$H$16-$H$22</formula>
    </cfRule>
  </conditionalFormatting>
  <conditionalFormatting sqref="G28">
    <cfRule type="cellIs" dxfId="411" priority="6" stopIfTrue="1" operator="notEqual">
      <formula>$G$29+$G$30+$G$31</formula>
    </cfRule>
  </conditionalFormatting>
  <conditionalFormatting sqref="H49:H52">
    <cfRule type="cellIs" dxfId="410" priority="7" stopIfTrue="1" operator="notEqual">
      <formula>E49+F49-G49</formula>
    </cfRule>
  </conditionalFormatting>
  <conditionalFormatting sqref="I53">
    <cfRule type="cellIs" dxfId="409" priority="8" stopIfTrue="1" operator="notEqual">
      <formula>$I$49+$I$50+$I$51+$I$52</formula>
    </cfRule>
  </conditionalFormatting>
  <conditionalFormatting sqref="H53">
    <cfRule type="cellIs" dxfId="408" priority="9" stopIfTrue="1" operator="notEqual">
      <formula>E53+F53-G53</formula>
    </cfRule>
    <cfRule type="cellIs" dxfId="407" priority="10" stopIfTrue="1" operator="notEqual">
      <formula>SUM($H$49:$H$52)</formula>
    </cfRule>
  </conditionalFormatting>
  <conditionalFormatting sqref="G18 G16">
    <cfRule type="cellIs" dxfId="406" priority="11" stopIfTrue="1" operator="notEqual">
      <formula>H16+I16</formula>
    </cfRule>
  </conditionalFormatting>
  <conditionalFormatting sqref="I24">
    <cfRule type="cellIs" dxfId="405" priority="12" stopIfTrue="1" operator="notEqual">
      <formula>I18-I16-I22</formula>
    </cfRule>
  </conditionalFormatting>
  <conditionalFormatting sqref="G24">
    <cfRule type="cellIs" dxfId="404"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196</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62</v>
      </c>
      <c r="F4" s="527"/>
      <c r="G4" s="527"/>
      <c r="H4" s="527"/>
      <c r="I4" s="527"/>
    </row>
    <row r="5" spans="1:11" ht="9" customHeight="1" x14ac:dyDescent="0.25">
      <c r="A5" s="7"/>
      <c r="E5" s="531" t="s">
        <v>2</v>
      </c>
      <c r="F5" s="531"/>
      <c r="G5" s="531"/>
      <c r="H5" s="531"/>
      <c r="I5" s="531"/>
    </row>
    <row r="6" spans="1:11" ht="19.5" x14ac:dyDescent="0.4">
      <c r="A6" s="8" t="s">
        <v>4</v>
      </c>
      <c r="E6" s="533" t="s">
        <v>63</v>
      </c>
      <c r="F6" s="533"/>
      <c r="G6" s="533"/>
      <c r="H6" s="8" t="s">
        <v>5</v>
      </c>
      <c r="I6" s="440" t="s">
        <v>64</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3731</v>
      </c>
      <c r="F16" s="31">
        <v>3800.13</v>
      </c>
      <c r="G16" s="30">
        <f>H16+I16</f>
        <v>3882</v>
      </c>
      <c r="H16" s="32">
        <v>3882</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3351</v>
      </c>
      <c r="F18" s="31">
        <v>3800.13</v>
      </c>
      <c r="G18" s="30">
        <f>H18+I18</f>
        <v>3982</v>
      </c>
      <c r="H18" s="32">
        <v>3982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100</v>
      </c>
      <c r="H24" s="44">
        <f>H18-H16-H22</f>
        <v>100</v>
      </c>
      <c r="I24" s="44">
        <f>I18-I16-I22</f>
        <v>0</v>
      </c>
    </row>
    <row r="26" spans="1:9" x14ac:dyDescent="0.2">
      <c r="H26" s="443"/>
    </row>
    <row r="28" spans="1:9" ht="19.5" x14ac:dyDescent="0.4">
      <c r="A28" s="45" t="s">
        <v>23</v>
      </c>
      <c r="B28" s="45" t="s">
        <v>24</v>
      </c>
      <c r="C28" s="45"/>
      <c r="D28" s="46"/>
      <c r="E28" s="46"/>
      <c r="F28" s="446"/>
      <c r="G28" s="48">
        <v>101358.53</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101358.53</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2313</v>
      </c>
      <c r="G37" s="65">
        <v>2299</v>
      </c>
      <c r="H37" s="447" t="s">
        <v>36</v>
      </c>
      <c r="I37" s="451">
        <f>IF(F37=0,"nerozp.",G37/F37)</f>
        <v>0.99394725464764377</v>
      </c>
    </row>
    <row r="38" spans="1:9" ht="16.5" x14ac:dyDescent="0.35">
      <c r="A38" s="62" t="s">
        <v>37</v>
      </c>
      <c r="B38" s="63"/>
      <c r="C38" s="64"/>
      <c r="D38" s="67"/>
      <c r="E38" s="67"/>
      <c r="F38" s="65">
        <v>131.13200000000001</v>
      </c>
      <c r="G38" s="130">
        <v>131.13200000000001</v>
      </c>
      <c r="H38" s="447" t="s">
        <v>36</v>
      </c>
      <c r="I38" s="451">
        <f>IF(F38=0,"nerozp.",G38/F38)</f>
        <v>1</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101.13200000000001</v>
      </c>
      <c r="G40" s="65">
        <v>101.13200000000001</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59620</v>
      </c>
      <c r="F49" s="471">
        <v>0</v>
      </c>
      <c r="G49" s="472">
        <v>0</v>
      </c>
      <c r="H49" s="472">
        <f>E49+F49-G49</f>
        <v>59620</v>
      </c>
      <c r="I49" s="473">
        <v>59620</v>
      </c>
    </row>
    <row r="50" spans="1:9" x14ac:dyDescent="0.2">
      <c r="A50" s="474"/>
      <c r="B50" s="475"/>
      <c r="C50" s="475" t="s">
        <v>50</v>
      </c>
      <c r="D50" s="475"/>
      <c r="E50" s="476">
        <v>14328.4</v>
      </c>
      <c r="F50" s="477">
        <v>45667</v>
      </c>
      <c r="G50" s="478">
        <v>45489</v>
      </c>
      <c r="H50" s="478">
        <f>E50+F50-G50</f>
        <v>14506.400000000001</v>
      </c>
      <c r="I50" s="479">
        <v>11283.59</v>
      </c>
    </row>
    <row r="51" spans="1:9" x14ac:dyDescent="0.2">
      <c r="A51" s="474"/>
      <c r="B51" s="475"/>
      <c r="C51" s="475" t="s">
        <v>28</v>
      </c>
      <c r="D51" s="475"/>
      <c r="E51" s="476">
        <v>63216.47</v>
      </c>
      <c r="F51" s="477">
        <v>186942.77</v>
      </c>
      <c r="G51" s="478">
        <v>127284</v>
      </c>
      <c r="H51" s="478">
        <f>E51+F51-G51</f>
        <v>122875.23999999999</v>
      </c>
      <c r="I51" s="479">
        <v>122875.24</v>
      </c>
    </row>
    <row r="52" spans="1:9" x14ac:dyDescent="0.2">
      <c r="A52" s="474"/>
      <c r="B52" s="475"/>
      <c r="C52" s="475" t="s">
        <v>51</v>
      </c>
      <c r="D52" s="475"/>
      <c r="E52" s="476">
        <v>324.5</v>
      </c>
      <c r="F52" s="477">
        <v>377167</v>
      </c>
      <c r="G52" s="478">
        <v>273848</v>
      </c>
      <c r="H52" s="478">
        <f>E52+F52-G52</f>
        <v>103643.5</v>
      </c>
      <c r="I52" s="479">
        <v>103643.5</v>
      </c>
    </row>
    <row r="53" spans="1:9" ht="18.75" thickBot="1" x14ac:dyDescent="0.4">
      <c r="A53" s="85" t="s">
        <v>15</v>
      </c>
      <c r="B53" s="86"/>
      <c r="C53" s="86"/>
      <c r="D53" s="86"/>
      <c r="E53" s="480">
        <f>SUM(E49:E52)</f>
        <v>137489.37</v>
      </c>
      <c r="F53" s="88">
        <f>SUM(F49:F52)</f>
        <v>609776.77</v>
      </c>
      <c r="G53" s="88">
        <f>SUM(G49:G52)</f>
        <v>446621</v>
      </c>
      <c r="H53" s="481">
        <f>SUM(H49:H52)</f>
        <v>300645.14</v>
      </c>
      <c r="I53" s="89">
        <f>SUM(I49:I52)</f>
        <v>297422.33</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A2:D2"/>
    <mergeCell ref="E3:I3"/>
    <mergeCell ref="E2:I2"/>
    <mergeCell ref="E5:I5"/>
    <mergeCell ref="F46:F47"/>
    <mergeCell ref="E6:G6"/>
    <mergeCell ref="A32:I34"/>
    <mergeCell ref="E7:I7"/>
    <mergeCell ref="H13:I13"/>
    <mergeCell ref="E4:I4"/>
    <mergeCell ref="H44:I44"/>
  </mergeCells>
  <phoneticPr fontId="2" type="noConversion"/>
  <conditionalFormatting sqref="I37">
    <cfRule type="cellIs" dxfId="403" priority="1" stopIfTrue="1" operator="greaterThan">
      <formula>1</formula>
    </cfRule>
  </conditionalFormatting>
  <conditionalFormatting sqref="I41:I43">
    <cfRule type="cellIs" dxfId="402" priority="2" stopIfTrue="1" operator="greaterThan">
      <formula>1</formula>
    </cfRule>
  </conditionalFormatting>
  <conditionalFormatting sqref="I40 I38">
    <cfRule type="cellIs" dxfId="401" priority="3" stopIfTrue="1" operator="greaterThan">
      <formula>1</formula>
    </cfRule>
    <cfRule type="cellIs" dxfId="400" priority="4" stopIfTrue="1" operator="lessThan">
      <formula>1</formula>
    </cfRule>
  </conditionalFormatting>
  <conditionalFormatting sqref="H24">
    <cfRule type="cellIs" dxfId="399" priority="5" stopIfTrue="1" operator="notEqual">
      <formula>$H$18-$H$16-$H$22</formula>
    </cfRule>
  </conditionalFormatting>
  <conditionalFormatting sqref="G28">
    <cfRule type="cellIs" dxfId="398" priority="6" stopIfTrue="1" operator="notEqual">
      <formula>$G$29+$G$30+$G$31</formula>
    </cfRule>
  </conditionalFormatting>
  <conditionalFormatting sqref="H49:H52">
    <cfRule type="cellIs" dxfId="397" priority="7" stopIfTrue="1" operator="notEqual">
      <formula>E49+F49-G49</formula>
    </cfRule>
  </conditionalFormatting>
  <conditionalFormatting sqref="I53">
    <cfRule type="cellIs" dxfId="396" priority="8" stopIfTrue="1" operator="notEqual">
      <formula>$I$49+$I$50+$I$51+$I$52</formula>
    </cfRule>
  </conditionalFormatting>
  <conditionalFormatting sqref="H53">
    <cfRule type="cellIs" dxfId="395" priority="9" stopIfTrue="1" operator="notEqual">
      <formula>E53+F53-G53</formula>
    </cfRule>
    <cfRule type="cellIs" dxfId="394" priority="10" stopIfTrue="1" operator="notEqual">
      <formula>SUM($H$49:$H$52)</formula>
    </cfRule>
  </conditionalFormatting>
  <conditionalFormatting sqref="G18 G16">
    <cfRule type="cellIs" dxfId="393" priority="11" stopIfTrue="1" operator="notEqual">
      <formula>H16+I16</formula>
    </cfRule>
  </conditionalFormatting>
  <conditionalFormatting sqref="I24">
    <cfRule type="cellIs" dxfId="392" priority="12" stopIfTrue="1" operator="notEqual">
      <formula>I18-I16-I22</formula>
    </cfRule>
  </conditionalFormatting>
  <conditionalFormatting sqref="G24">
    <cfRule type="cellIs" dxfId="391"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S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3" width="9.140625" style="439"/>
    <col min="14" max="14" width="11.140625" style="439" customWidth="1"/>
    <col min="15" max="15" width="11.7109375" style="439" customWidth="1"/>
    <col min="16" max="16" width="4.85546875" style="439" customWidth="1"/>
    <col min="17" max="17" width="9.140625" style="439"/>
    <col min="18" max="18" width="10.140625" style="439" bestFit="1" customWidth="1"/>
    <col min="19" max="19" width="17.28515625" style="439" customWidth="1"/>
    <col min="20" max="16384" width="9.140625" style="439"/>
  </cols>
  <sheetData>
    <row r="1" spans="1:11" ht="19.5" x14ac:dyDescent="0.4">
      <c r="A1" s="1" t="s">
        <v>0</v>
      </c>
      <c r="B1" s="2"/>
      <c r="C1" s="2"/>
      <c r="D1" s="2"/>
    </row>
    <row r="2" spans="1:11" ht="19.5" x14ac:dyDescent="0.4">
      <c r="A2" s="530" t="s">
        <v>1</v>
      </c>
      <c r="B2" s="530"/>
      <c r="C2" s="530"/>
      <c r="D2" s="530"/>
      <c r="E2" s="532" t="s">
        <v>65</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66</v>
      </c>
      <c r="F4" s="527"/>
      <c r="G4" s="527"/>
      <c r="H4" s="527"/>
      <c r="I4" s="527"/>
    </row>
    <row r="5" spans="1:11" ht="9" customHeight="1" x14ac:dyDescent="0.25">
      <c r="A5" s="7"/>
      <c r="E5" s="531" t="s">
        <v>2</v>
      </c>
      <c r="F5" s="531"/>
      <c r="G5" s="531"/>
      <c r="H5" s="531"/>
      <c r="I5" s="531"/>
    </row>
    <row r="6" spans="1:11" ht="19.5" x14ac:dyDescent="0.4">
      <c r="A6" s="8" t="s">
        <v>4</v>
      </c>
      <c r="E6" s="533" t="s">
        <v>67</v>
      </c>
      <c r="F6" s="533"/>
      <c r="G6" s="533"/>
      <c r="H6" s="8" t="s">
        <v>5</v>
      </c>
      <c r="I6" s="440" t="s">
        <v>68</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94"/>
      <c r="H13" s="537" t="s">
        <v>16</v>
      </c>
      <c r="I13" s="538"/>
    </row>
    <row r="14" spans="1:11" ht="15" x14ac:dyDescent="0.2">
      <c r="A14" s="443"/>
      <c r="B14" s="443"/>
      <c r="C14" s="443"/>
      <c r="D14" s="443"/>
      <c r="E14" s="13"/>
      <c r="F14" s="13"/>
      <c r="G14" s="94"/>
      <c r="H14" s="21"/>
      <c r="I14" s="22"/>
    </row>
    <row r="15" spans="1:11" ht="18.75" x14ac:dyDescent="0.4">
      <c r="A15" s="23" t="s">
        <v>17</v>
      </c>
      <c r="B15" s="23"/>
      <c r="C15" s="24"/>
      <c r="D15" s="25"/>
      <c r="E15" s="26"/>
      <c r="F15" s="26"/>
      <c r="G15" s="95"/>
      <c r="H15" s="443"/>
      <c r="I15" s="443"/>
    </row>
    <row r="16" spans="1:11" ht="19.5" x14ac:dyDescent="0.4">
      <c r="A16" s="29" t="s">
        <v>18</v>
      </c>
      <c r="B16" s="23"/>
      <c r="C16" s="24"/>
      <c r="D16" s="25"/>
      <c r="E16" s="30">
        <v>48705</v>
      </c>
      <c r="F16" s="31">
        <v>49927.51</v>
      </c>
      <c r="G16" s="30">
        <f>H16+I16</f>
        <v>49982</v>
      </c>
      <c r="H16" s="32">
        <v>49982</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44486</v>
      </c>
      <c r="F18" s="31">
        <v>49927.51</v>
      </c>
      <c r="G18" s="30">
        <f>H18+I18</f>
        <v>49982</v>
      </c>
      <c r="H18" s="32">
        <v>49982</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0</v>
      </c>
      <c r="H24" s="44">
        <f>H18-H16-H22</f>
        <v>0</v>
      </c>
      <c r="I24" s="44">
        <f>I18-I16-I22</f>
        <v>0</v>
      </c>
    </row>
    <row r="26" spans="1:9" x14ac:dyDescent="0.2">
      <c r="H26" s="443"/>
    </row>
    <row r="28" spans="1:9" ht="19.5" x14ac:dyDescent="0.4">
      <c r="A28" s="45" t="s">
        <v>23</v>
      </c>
      <c r="B28" s="45" t="s">
        <v>24</v>
      </c>
      <c r="C28" s="45"/>
      <c r="D28" s="46"/>
      <c r="E28" s="46"/>
      <c r="F28" s="446"/>
      <c r="G28" s="48">
        <v>0</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0</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9" x14ac:dyDescent="0.2">
      <c r="A33" s="536"/>
      <c r="B33" s="536"/>
      <c r="C33" s="536"/>
      <c r="D33" s="536"/>
      <c r="E33" s="536"/>
      <c r="F33" s="536"/>
      <c r="G33" s="536"/>
      <c r="H33" s="536"/>
      <c r="I33" s="536"/>
    </row>
    <row r="34" spans="1:19" ht="0.75" customHeight="1" x14ac:dyDescent="0.2">
      <c r="A34" s="536"/>
      <c r="B34" s="536"/>
      <c r="C34" s="536"/>
      <c r="D34" s="536"/>
      <c r="E34" s="536"/>
      <c r="F34" s="536"/>
      <c r="G34" s="536"/>
      <c r="H34" s="536"/>
      <c r="I34" s="536"/>
    </row>
    <row r="35" spans="1:19" ht="19.5" x14ac:dyDescent="0.4">
      <c r="A35" s="45" t="s">
        <v>31</v>
      </c>
      <c r="B35" s="45" t="s">
        <v>32</v>
      </c>
      <c r="C35" s="45"/>
      <c r="D35" s="56"/>
      <c r="E35" s="96"/>
      <c r="F35" s="46"/>
      <c r="G35" s="58"/>
      <c r="H35" s="446"/>
      <c r="I35" s="446"/>
      <c r="M35" s="486"/>
      <c r="N35" s="487"/>
      <c r="O35" s="487"/>
      <c r="R35" s="486">
        <f>P35*M35</f>
        <v>0</v>
      </c>
      <c r="S35" s="439" t="s">
        <v>191</v>
      </c>
    </row>
    <row r="36" spans="1:19" ht="18.75" x14ac:dyDescent="0.4">
      <c r="A36" s="45"/>
      <c r="B36" s="45"/>
      <c r="C36" s="45"/>
      <c r="D36" s="56"/>
      <c r="F36" s="449" t="s">
        <v>33</v>
      </c>
      <c r="G36" s="97" t="s">
        <v>9</v>
      </c>
      <c r="H36" s="446"/>
      <c r="I36" s="450" t="s">
        <v>34</v>
      </c>
      <c r="M36" s="136"/>
      <c r="N36" s="137"/>
      <c r="O36" s="137"/>
      <c r="P36" s="138"/>
      <c r="Q36" s="138"/>
      <c r="R36" s="136">
        <f>P36*M36</f>
        <v>0</v>
      </c>
      <c r="S36" s="138" t="s">
        <v>190</v>
      </c>
    </row>
    <row r="37" spans="1:19" ht="16.5" x14ac:dyDescent="0.35">
      <c r="A37" s="62" t="s">
        <v>35</v>
      </c>
      <c r="B37" s="63"/>
      <c r="C37" s="64"/>
      <c r="D37" s="63"/>
      <c r="E37" s="96"/>
      <c r="F37" s="65">
        <v>22052</v>
      </c>
      <c r="G37" s="65">
        <v>22190</v>
      </c>
      <c r="H37" s="447" t="s">
        <v>36</v>
      </c>
      <c r="I37" s="451">
        <f>IF(F37=0,"nerozp.",G37/F37)</f>
        <v>1.0062579357881372</v>
      </c>
      <c r="J37" s="486"/>
      <c r="K37" s="486"/>
      <c r="M37" s="486"/>
      <c r="N37" s="487"/>
      <c r="O37" s="487"/>
      <c r="R37" s="486">
        <f>P37*M37</f>
        <v>0</v>
      </c>
      <c r="S37" s="439" t="s">
        <v>191</v>
      </c>
    </row>
    <row r="38" spans="1:19" ht="16.5" x14ac:dyDescent="0.35">
      <c r="A38" s="62" t="s">
        <v>37</v>
      </c>
      <c r="B38" s="63"/>
      <c r="C38" s="64"/>
      <c r="D38" s="98"/>
      <c r="E38" s="98"/>
      <c r="F38" s="65">
        <v>704.47199999999998</v>
      </c>
      <c r="G38" s="65">
        <v>704.49</v>
      </c>
      <c r="H38" s="447" t="s">
        <v>36</v>
      </c>
      <c r="I38" s="451">
        <f>IF(F38=0,"nerozp.",G38/F38)</f>
        <v>1.0000255510509999</v>
      </c>
      <c r="M38" s="486"/>
      <c r="N38" s="487"/>
      <c r="O38" s="487"/>
      <c r="R38" s="486">
        <f>P38*M38</f>
        <v>0</v>
      </c>
      <c r="S38" s="439" t="s">
        <v>191</v>
      </c>
    </row>
    <row r="39" spans="1:19" ht="16.5" x14ac:dyDescent="0.35">
      <c r="A39" s="62" t="s">
        <v>38</v>
      </c>
      <c r="B39" s="63"/>
      <c r="C39" s="64"/>
      <c r="D39" s="98"/>
      <c r="E39" s="98"/>
      <c r="F39" s="65">
        <v>0</v>
      </c>
      <c r="G39" s="65">
        <v>0</v>
      </c>
      <c r="H39" s="447" t="s">
        <v>36</v>
      </c>
      <c r="I39" s="451" t="str">
        <f>IF(F39=0,"nerozp.",G39/F39)</f>
        <v>nerozp.</v>
      </c>
      <c r="M39" s="486"/>
      <c r="O39" s="138"/>
      <c r="R39" s="486">
        <f>R36</f>
        <v>0</v>
      </c>
    </row>
    <row r="40" spans="1:19" ht="16.5" x14ac:dyDescent="0.35">
      <c r="A40" s="62" t="s">
        <v>39</v>
      </c>
      <c r="B40" s="63"/>
      <c r="C40" s="64"/>
      <c r="D40" s="96"/>
      <c r="E40" s="96"/>
      <c r="F40" s="65">
        <v>554.47199999999998</v>
      </c>
      <c r="G40" s="65">
        <v>554.47199999999998</v>
      </c>
      <c r="H40" s="447" t="s">
        <v>36</v>
      </c>
      <c r="I40" s="451">
        <f>IF(F40=0,"nerozp.",G40/F40)</f>
        <v>1</v>
      </c>
      <c r="M40" s="486"/>
      <c r="O40" s="543"/>
      <c r="P40" s="543"/>
      <c r="Q40" s="543"/>
      <c r="R40" s="486">
        <f>R38+R37+R35</f>
        <v>0</v>
      </c>
    </row>
    <row r="41" spans="1:19" ht="16.5" x14ac:dyDescent="0.35">
      <c r="A41" s="62" t="s">
        <v>40</v>
      </c>
      <c r="B41" s="63"/>
      <c r="C41" s="64"/>
      <c r="D41" s="96"/>
      <c r="E41" s="96"/>
      <c r="F41" s="65">
        <v>0</v>
      </c>
      <c r="G41" s="65">
        <v>0</v>
      </c>
      <c r="H41" s="447" t="s">
        <v>36</v>
      </c>
      <c r="I41" s="451" t="str">
        <f>IF(F41=0,"nerozp.",G41/F41)</f>
        <v>nerozp.</v>
      </c>
      <c r="M41" s="486"/>
      <c r="R41" s="486"/>
    </row>
    <row r="42" spans="1:19" ht="14.25" x14ac:dyDescent="0.2">
      <c r="A42" s="68" t="s">
        <v>41</v>
      </c>
      <c r="B42" s="69" t="s">
        <v>162</v>
      </c>
      <c r="C42" s="70"/>
      <c r="D42" s="99"/>
      <c r="E42" s="99"/>
      <c r="F42" s="72"/>
      <c r="G42" s="72"/>
      <c r="H42" s="452"/>
      <c r="I42" s="453"/>
      <c r="M42" s="486"/>
      <c r="R42" s="486"/>
    </row>
    <row r="43" spans="1:19" ht="40.5" customHeight="1" x14ac:dyDescent="0.2">
      <c r="A43" s="75"/>
      <c r="B43" s="541" t="s">
        <v>346</v>
      </c>
      <c r="C43" s="542"/>
      <c r="D43" s="542"/>
      <c r="E43" s="542"/>
      <c r="F43" s="542"/>
      <c r="G43" s="542"/>
      <c r="H43" s="542"/>
      <c r="I43" s="542"/>
      <c r="M43" s="486"/>
      <c r="R43" s="486"/>
    </row>
    <row r="44" spans="1:19" ht="19.5" thickBot="1" x14ac:dyDescent="0.45">
      <c r="A44" s="45" t="s">
        <v>42</v>
      </c>
      <c r="B44" s="45" t="s">
        <v>43</v>
      </c>
      <c r="C44" s="78"/>
      <c r="D44" s="96"/>
      <c r="E44" s="96"/>
      <c r="F44" s="446"/>
      <c r="G44" s="79"/>
      <c r="H44" s="528" t="s">
        <v>44</v>
      </c>
      <c r="I44" s="529"/>
      <c r="M44" s="486"/>
      <c r="R44" s="486"/>
    </row>
    <row r="45" spans="1:19" ht="18.75" thickTop="1" x14ac:dyDescent="0.35">
      <c r="A45" s="80"/>
      <c r="B45" s="454"/>
      <c r="C45" s="81"/>
      <c r="D45" s="454"/>
      <c r="E45" s="100" t="s">
        <v>45</v>
      </c>
      <c r="F45" s="455" t="s">
        <v>46</v>
      </c>
      <c r="G45" s="455" t="s">
        <v>47</v>
      </c>
      <c r="H45" s="456" t="s">
        <v>48</v>
      </c>
      <c r="I45" s="457" t="s">
        <v>49</v>
      </c>
      <c r="M45" s="486"/>
      <c r="R45" s="486"/>
    </row>
    <row r="46" spans="1:19" x14ac:dyDescent="0.2">
      <c r="A46" s="458"/>
      <c r="B46" s="446"/>
      <c r="C46" s="446"/>
      <c r="D46" s="446"/>
      <c r="E46" s="458"/>
      <c r="F46" s="534"/>
      <c r="G46" s="459"/>
      <c r="H46" s="460">
        <v>40543</v>
      </c>
      <c r="I46" s="461">
        <v>40543</v>
      </c>
      <c r="M46" s="486"/>
      <c r="R46" s="486"/>
    </row>
    <row r="47" spans="1:19" x14ac:dyDescent="0.2">
      <c r="A47" s="458"/>
      <c r="B47" s="446"/>
      <c r="C47" s="446"/>
      <c r="D47" s="446"/>
      <c r="E47" s="458"/>
      <c r="F47" s="534"/>
      <c r="G47" s="462"/>
      <c r="H47" s="462"/>
      <c r="I47" s="463"/>
    </row>
    <row r="48" spans="1:19" ht="13.5" thickBot="1" x14ac:dyDescent="0.25">
      <c r="A48" s="464"/>
      <c r="B48" s="465"/>
      <c r="C48" s="465"/>
      <c r="D48" s="465"/>
      <c r="E48" s="464"/>
      <c r="F48" s="466"/>
      <c r="G48" s="466"/>
      <c r="H48" s="466"/>
      <c r="I48" s="467"/>
    </row>
    <row r="49" spans="1:9" ht="13.5" thickTop="1" x14ac:dyDescent="0.2">
      <c r="A49" s="468"/>
      <c r="B49" s="469"/>
      <c r="C49" s="469" t="s">
        <v>27</v>
      </c>
      <c r="D49" s="469"/>
      <c r="E49" s="470">
        <v>1420</v>
      </c>
      <c r="F49" s="471">
        <v>0</v>
      </c>
      <c r="G49" s="472">
        <v>0</v>
      </c>
      <c r="H49" s="472">
        <f>E49+F49-G49</f>
        <v>1420</v>
      </c>
      <c r="I49" s="473">
        <v>1420</v>
      </c>
    </row>
    <row r="50" spans="1:9" x14ac:dyDescent="0.2">
      <c r="A50" s="474"/>
      <c r="B50" s="475"/>
      <c r="C50" s="475" t="s">
        <v>50</v>
      </c>
      <c r="D50" s="475"/>
      <c r="E50" s="476">
        <v>263753.32</v>
      </c>
      <c r="F50" s="477">
        <v>445435</v>
      </c>
      <c r="G50" s="478">
        <v>365821</v>
      </c>
      <c r="H50" s="478">
        <f>E50+F50-G50</f>
        <v>343367.32000000007</v>
      </c>
      <c r="I50" s="479">
        <v>316446.68</v>
      </c>
    </row>
    <row r="51" spans="1:9" x14ac:dyDescent="0.2">
      <c r="A51" s="474"/>
      <c r="B51" s="475"/>
      <c r="C51" s="475" t="s">
        <v>28</v>
      </c>
      <c r="D51" s="475"/>
      <c r="E51" s="476">
        <v>14906</v>
      </c>
      <c r="F51" s="477">
        <v>789</v>
      </c>
      <c r="G51" s="478">
        <v>109</v>
      </c>
      <c r="H51" s="478">
        <f>E51+F51-G51</f>
        <v>15586</v>
      </c>
      <c r="I51" s="479">
        <v>15586</v>
      </c>
    </row>
    <row r="52" spans="1:9" x14ac:dyDescent="0.2">
      <c r="A52" s="474"/>
      <c r="B52" s="475"/>
      <c r="C52" s="475" t="s">
        <v>51</v>
      </c>
      <c r="D52" s="475"/>
      <c r="E52" s="476">
        <v>4845.24</v>
      </c>
      <c r="F52" s="477">
        <v>1838710.09</v>
      </c>
      <c r="G52" s="478">
        <v>1841392.09</v>
      </c>
      <c r="H52" s="478">
        <f>E52+F52-G52</f>
        <v>2163.2399999999907</v>
      </c>
      <c r="I52" s="479">
        <v>2163.2399999999998</v>
      </c>
    </row>
    <row r="53" spans="1:9" ht="18.75" thickBot="1" x14ac:dyDescent="0.4">
      <c r="A53" s="85" t="s">
        <v>15</v>
      </c>
      <c r="B53" s="101"/>
      <c r="C53" s="101"/>
      <c r="D53" s="101"/>
      <c r="E53" s="480">
        <f>SUM(E49:E52)</f>
        <v>284924.56</v>
      </c>
      <c r="F53" s="88">
        <f>SUM(F49:F52)</f>
        <v>2284934.09</v>
      </c>
      <c r="G53" s="88">
        <f>SUM(G49:G52)</f>
        <v>2207322.09</v>
      </c>
      <c r="H53" s="481">
        <f>SUM(H49:H52)</f>
        <v>362536.56000000006</v>
      </c>
      <c r="I53" s="89">
        <f>SUM(I49:I52)</f>
        <v>335615.92</v>
      </c>
    </row>
    <row r="54" spans="1:9" ht="18.75" thickTop="1" x14ac:dyDescent="0.35">
      <c r="A54" s="90"/>
      <c r="B54" s="91"/>
      <c r="C54" s="91"/>
      <c r="D54" s="96"/>
      <c r="E54" s="96"/>
      <c r="F54" s="446"/>
      <c r="G54" s="79"/>
      <c r="H54" s="449"/>
      <c r="I54" s="449"/>
    </row>
    <row r="55" spans="1:9" ht="18" x14ac:dyDescent="0.35">
      <c r="A55" s="90"/>
      <c r="B55" s="91"/>
      <c r="C55" s="91"/>
      <c r="D55" s="96"/>
      <c r="E55" s="96"/>
      <c r="F55" s="446"/>
      <c r="G55" s="102"/>
      <c r="H55" s="488"/>
      <c r="I55" s="446"/>
    </row>
    <row r="56" spans="1:9" ht="18" x14ac:dyDescent="0.35">
      <c r="A56" s="90"/>
      <c r="B56" s="91"/>
      <c r="C56" s="91"/>
      <c r="D56" s="96"/>
      <c r="E56" s="96"/>
      <c r="F56" s="446"/>
      <c r="G56" s="446"/>
      <c r="H56" s="446"/>
      <c r="I56" s="446"/>
    </row>
    <row r="57" spans="1:9" x14ac:dyDescent="0.2">
      <c r="A57" s="483"/>
      <c r="B57" s="483"/>
      <c r="C57" s="483"/>
      <c r="D57" s="483"/>
      <c r="E57" s="483"/>
      <c r="F57" s="483"/>
      <c r="G57" s="483"/>
      <c r="H57" s="483"/>
      <c r="I57" s="483"/>
    </row>
  </sheetData>
  <sheetProtection selectLockedCells="1"/>
  <mergeCells count="13">
    <mergeCell ref="O40:Q40"/>
    <mergeCell ref="A2:D2"/>
    <mergeCell ref="E3:I3"/>
    <mergeCell ref="E2:I2"/>
    <mergeCell ref="E5:I5"/>
    <mergeCell ref="E4:I4"/>
    <mergeCell ref="F46:F47"/>
    <mergeCell ref="E6:G6"/>
    <mergeCell ref="A32:I34"/>
    <mergeCell ref="E7:I7"/>
    <mergeCell ref="H13:I13"/>
    <mergeCell ref="H44:I44"/>
    <mergeCell ref="B43:I43"/>
  </mergeCells>
  <phoneticPr fontId="6" type="noConversion"/>
  <conditionalFormatting sqref="H49:H52">
    <cfRule type="cellIs" dxfId="390" priority="7" stopIfTrue="1" operator="notEqual">
      <formula>E49+F49-G49</formula>
    </cfRule>
  </conditionalFormatting>
  <conditionalFormatting sqref="G18 G16">
    <cfRule type="cellIs" dxfId="389" priority="11" stopIfTrue="1" operator="notEqual">
      <formula>H16+I16</formula>
    </cfRule>
  </conditionalFormatting>
  <conditionalFormatting sqref="I24">
    <cfRule type="cellIs" dxfId="388" priority="12" stopIfTrue="1" operator="notEqual">
      <formula>I18-I16-I22</formula>
    </cfRule>
  </conditionalFormatting>
  <conditionalFormatting sqref="G24">
    <cfRule type="cellIs" dxfId="387" priority="13" stopIfTrue="1" operator="notEqual">
      <formula>ROUND(H24+I24,2)</formula>
    </cfRule>
  </conditionalFormatting>
  <conditionalFormatting sqref="H53">
    <cfRule type="cellIs" dxfId="386" priority="18" stopIfTrue="1" operator="notEqual">
      <formula>ROUND(E53+F53-G53,2)</formula>
    </cfRule>
    <cfRule type="cellIs" dxfId="385" priority="19" stopIfTrue="1" operator="notEqual">
      <formula>SUM($H$49:$H$52)</formula>
    </cfRule>
  </conditionalFormatting>
  <conditionalFormatting sqref="I37">
    <cfRule type="cellIs" dxfId="384" priority="1" stopIfTrue="1" operator="greaterThan">
      <formula>1</formula>
    </cfRule>
  </conditionalFormatting>
  <conditionalFormatting sqref="I41:I42">
    <cfRule type="cellIs" dxfId="383" priority="2" stopIfTrue="1" operator="greaterThan">
      <formula>1</formula>
    </cfRule>
  </conditionalFormatting>
  <conditionalFormatting sqref="I40 I38">
    <cfRule type="cellIs" dxfId="382" priority="3" stopIfTrue="1" operator="greaterThan">
      <formula>1</formula>
    </cfRule>
    <cfRule type="cellIs" dxfId="381" priority="4" stopIfTrue="1" operator="lessThan">
      <formula>1</formula>
    </cfRule>
  </conditionalFormatting>
  <conditionalFormatting sqref="H24">
    <cfRule type="cellIs" dxfId="380" priority="5" stopIfTrue="1" operator="notEqual">
      <formula>$H$18-$H$16-$H$22</formula>
    </cfRule>
  </conditionalFormatting>
  <conditionalFormatting sqref="G28">
    <cfRule type="cellIs" dxfId="379" priority="6" stopIfTrue="1" operator="notEqual">
      <formula>$G$29+$G$30+$G$31</formula>
    </cfRule>
  </conditionalFormatting>
  <conditionalFormatting sqref="I53">
    <cfRule type="cellIs" dxfId="378" priority="8" stopIfTrue="1" operator="notEqual">
      <formula>$I$49+$I$50+$I$51+$I$52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197</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69</v>
      </c>
      <c r="F4" s="527"/>
      <c r="G4" s="527"/>
      <c r="H4" s="527"/>
      <c r="I4" s="527"/>
    </row>
    <row r="5" spans="1:11" ht="9" customHeight="1" x14ac:dyDescent="0.25">
      <c r="A5" s="7"/>
      <c r="E5" s="531" t="s">
        <v>2</v>
      </c>
      <c r="F5" s="531"/>
      <c r="G5" s="531"/>
      <c r="H5" s="531"/>
      <c r="I5" s="531"/>
    </row>
    <row r="6" spans="1:11" ht="19.5" x14ac:dyDescent="0.4">
      <c r="A6" s="8" t="s">
        <v>4</v>
      </c>
      <c r="E6" s="533" t="s">
        <v>70</v>
      </c>
      <c r="F6" s="533"/>
      <c r="G6" s="533"/>
      <c r="H6" s="8" t="s">
        <v>5</v>
      </c>
      <c r="I6" s="440" t="s">
        <v>71</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10869</v>
      </c>
      <c r="F16" s="31">
        <v>10784</v>
      </c>
      <c r="G16" s="30">
        <f>H16+I16</f>
        <v>10849</v>
      </c>
      <c r="H16" s="32">
        <v>10849</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10368</v>
      </c>
      <c r="F18" s="31">
        <v>10784</v>
      </c>
      <c r="G18" s="30">
        <f>H18+I18</f>
        <v>11015</v>
      </c>
      <c r="H18" s="32">
        <v>11015</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166</v>
      </c>
      <c r="H24" s="44">
        <f>H18-H16-H22</f>
        <v>166</v>
      </c>
      <c r="I24" s="44">
        <f>I18-I16-I22</f>
        <v>0</v>
      </c>
    </row>
    <row r="26" spans="1:9" x14ac:dyDescent="0.2">
      <c r="H26" s="443"/>
    </row>
    <row r="28" spans="1:9" ht="19.5" x14ac:dyDescent="0.4">
      <c r="A28" s="45" t="s">
        <v>23</v>
      </c>
      <c r="B28" s="45" t="s">
        <v>24</v>
      </c>
      <c r="C28" s="45"/>
      <c r="D28" s="46"/>
      <c r="E28" s="46"/>
      <c r="F28" s="446"/>
      <c r="G28" s="48">
        <v>165322.07999999999</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f>145322.08+20000</f>
        <v>165322.07999999999</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9" x14ac:dyDescent="0.2">
      <c r="A33" s="536"/>
      <c r="B33" s="536"/>
      <c r="C33" s="536"/>
      <c r="D33" s="536"/>
      <c r="E33" s="536"/>
      <c r="F33" s="536"/>
      <c r="G33" s="536"/>
      <c r="H33" s="536"/>
      <c r="I33" s="536"/>
    </row>
    <row r="34" spans="1:9" x14ac:dyDescent="0.2">
      <c r="A34" s="536"/>
      <c r="B34" s="536"/>
      <c r="C34" s="536"/>
      <c r="D34" s="536"/>
      <c r="E34" s="536"/>
      <c r="F34" s="536"/>
      <c r="G34" s="536"/>
      <c r="H34" s="536"/>
      <c r="I34" s="536"/>
    </row>
    <row r="35" spans="1:9" ht="19.5" x14ac:dyDescent="0.4">
      <c r="A35" s="45" t="s">
        <v>31</v>
      </c>
      <c r="B35" s="45" t="s">
        <v>32</v>
      </c>
      <c r="C35" s="45"/>
      <c r="D35" s="56"/>
      <c r="E35" s="57"/>
      <c r="F35" s="46"/>
      <c r="G35" s="58"/>
      <c r="H35" s="446"/>
      <c r="I35" s="446"/>
    </row>
    <row r="36" spans="1:9" ht="18.75" x14ac:dyDescent="0.4">
      <c r="A36" s="45"/>
      <c r="B36" s="45"/>
      <c r="C36" s="45"/>
      <c r="D36" s="56"/>
      <c r="F36" s="449" t="s">
        <v>33</v>
      </c>
      <c r="G36" s="60" t="s">
        <v>9</v>
      </c>
      <c r="H36" s="446"/>
      <c r="I36" s="450" t="s">
        <v>34</v>
      </c>
    </row>
    <row r="37" spans="1:9" ht="16.5" x14ac:dyDescent="0.35">
      <c r="A37" s="62" t="s">
        <v>35</v>
      </c>
      <c r="B37" s="63"/>
      <c r="C37" s="64"/>
      <c r="D37" s="63"/>
      <c r="E37" s="57"/>
      <c r="F37" s="65">
        <v>5390</v>
      </c>
      <c r="G37" s="65">
        <v>5390</v>
      </c>
      <c r="H37" s="447" t="s">
        <v>36</v>
      </c>
      <c r="I37" s="451">
        <f>IF(F37=0,"nerozp.",G37/F37)</f>
        <v>1</v>
      </c>
    </row>
    <row r="38" spans="1:9" ht="16.5" x14ac:dyDescent="0.35">
      <c r="A38" s="62" t="s">
        <v>37</v>
      </c>
      <c r="B38" s="63"/>
      <c r="C38" s="64"/>
      <c r="D38" s="67"/>
      <c r="E38" s="67"/>
      <c r="F38" s="65">
        <v>145</v>
      </c>
      <c r="G38" s="65">
        <v>145.89599999999999</v>
      </c>
      <c r="H38" s="447" t="s">
        <v>36</v>
      </c>
      <c r="I38" s="451">
        <f>IF(F38=0,"nerozp.",G38/F38)</f>
        <v>1.0061793103448275</v>
      </c>
    </row>
    <row r="39" spans="1:9" ht="16.5" x14ac:dyDescent="0.35">
      <c r="A39" s="62" t="s">
        <v>38</v>
      </c>
      <c r="B39" s="63"/>
      <c r="C39" s="64"/>
      <c r="D39" s="67"/>
      <c r="E39" s="67"/>
      <c r="F39" s="65">
        <v>0</v>
      </c>
      <c r="G39" s="65">
        <v>0</v>
      </c>
      <c r="H39" s="447" t="s">
        <v>36</v>
      </c>
      <c r="I39" s="451" t="str">
        <f>IF(F39=0,"nerozp.",G39/F39)</f>
        <v>nerozp.</v>
      </c>
    </row>
    <row r="40" spans="1:9" ht="16.5" x14ac:dyDescent="0.35">
      <c r="A40" s="62" t="s">
        <v>39</v>
      </c>
      <c r="B40" s="63"/>
      <c r="C40" s="64"/>
      <c r="D40" s="57"/>
      <c r="E40" s="57"/>
      <c r="F40" s="65">
        <v>109</v>
      </c>
      <c r="G40" s="65">
        <v>109</v>
      </c>
      <c r="H40" s="447" t="s">
        <v>36</v>
      </c>
      <c r="I40" s="451">
        <f>IF(F40=0,"nerozp.",G40/F40)</f>
        <v>1</v>
      </c>
    </row>
    <row r="41" spans="1:9" ht="16.5" x14ac:dyDescent="0.35">
      <c r="A41" s="62" t="s">
        <v>40</v>
      </c>
      <c r="B41" s="63"/>
      <c r="C41" s="64"/>
      <c r="D41" s="57"/>
      <c r="E41" s="57"/>
      <c r="F41" s="65">
        <v>0</v>
      </c>
      <c r="G41" s="65">
        <v>0</v>
      </c>
      <c r="H41" s="447" t="s">
        <v>36</v>
      </c>
      <c r="I41" s="451" t="str">
        <f>IF(F41=0,"nerozp.",G41/F41)</f>
        <v>nerozp.</v>
      </c>
    </row>
    <row r="42" spans="1:9" ht="14.25" x14ac:dyDescent="0.2">
      <c r="A42" s="68" t="s">
        <v>41</v>
      </c>
      <c r="B42" s="69" t="s">
        <v>163</v>
      </c>
      <c r="C42" s="70"/>
      <c r="D42" s="71"/>
      <c r="E42" s="71"/>
      <c r="F42" s="72"/>
      <c r="G42" s="72"/>
      <c r="H42" s="452"/>
      <c r="I42" s="453"/>
    </row>
    <row r="43" spans="1:9" ht="16.5" x14ac:dyDescent="0.35">
      <c r="A43" s="75"/>
      <c r="B43" s="76"/>
      <c r="C43" s="77"/>
      <c r="D43" s="71"/>
      <c r="E43" s="71"/>
      <c r="F43" s="72"/>
      <c r="G43" s="72"/>
      <c r="H43" s="452"/>
      <c r="I43" s="453"/>
    </row>
    <row r="44" spans="1:9" ht="19.5" thickBot="1" x14ac:dyDescent="0.45">
      <c r="A44" s="45" t="s">
        <v>42</v>
      </c>
      <c r="B44" s="45" t="s">
        <v>43</v>
      </c>
      <c r="C44" s="78"/>
      <c r="D44" s="57"/>
      <c r="E44" s="57"/>
      <c r="F44" s="446"/>
      <c r="G44" s="79"/>
      <c r="H44" s="528" t="s">
        <v>44</v>
      </c>
      <c r="I44" s="529"/>
    </row>
    <row r="45" spans="1:9" ht="18.75" thickTop="1" x14ac:dyDescent="0.35">
      <c r="A45" s="80"/>
      <c r="B45" s="454"/>
      <c r="C45" s="81"/>
      <c r="D45" s="454"/>
      <c r="E45" s="82" t="s">
        <v>45</v>
      </c>
      <c r="F45" s="455" t="s">
        <v>46</v>
      </c>
      <c r="G45" s="455" t="s">
        <v>47</v>
      </c>
      <c r="H45" s="456" t="s">
        <v>48</v>
      </c>
      <c r="I45" s="457" t="s">
        <v>49</v>
      </c>
    </row>
    <row r="46" spans="1:9" x14ac:dyDescent="0.2">
      <c r="A46" s="458"/>
      <c r="B46" s="446"/>
      <c r="C46" s="446"/>
      <c r="D46" s="446"/>
      <c r="E46" s="458"/>
      <c r="F46" s="534"/>
      <c r="G46" s="459"/>
      <c r="H46" s="460">
        <v>40543</v>
      </c>
      <c r="I46" s="461">
        <v>40543</v>
      </c>
    </row>
    <row r="47" spans="1:9" x14ac:dyDescent="0.2">
      <c r="A47" s="458"/>
      <c r="B47" s="446"/>
      <c r="C47" s="446"/>
      <c r="D47" s="446"/>
      <c r="E47" s="458"/>
      <c r="F47" s="534"/>
      <c r="G47" s="462"/>
      <c r="H47" s="462"/>
      <c r="I47" s="463"/>
    </row>
    <row r="48" spans="1:9" ht="13.5" thickBot="1" x14ac:dyDescent="0.25">
      <c r="A48" s="464"/>
      <c r="B48" s="465"/>
      <c r="C48" s="465"/>
      <c r="D48" s="465"/>
      <c r="E48" s="464"/>
      <c r="F48" s="466"/>
      <c r="G48" s="466"/>
      <c r="H48" s="466"/>
      <c r="I48" s="467"/>
    </row>
    <row r="49" spans="1:9" ht="13.5" thickTop="1" x14ac:dyDescent="0.2">
      <c r="A49" s="468"/>
      <c r="B49" s="469"/>
      <c r="C49" s="469" t="s">
        <v>27</v>
      </c>
      <c r="D49" s="469"/>
      <c r="E49" s="470">
        <v>1556</v>
      </c>
      <c r="F49" s="471">
        <v>0</v>
      </c>
      <c r="G49" s="472">
        <v>0</v>
      </c>
      <c r="H49" s="472">
        <f>E49+F49-G49</f>
        <v>1556</v>
      </c>
      <c r="I49" s="473">
        <v>1556</v>
      </c>
    </row>
    <row r="50" spans="1:9" x14ac:dyDescent="0.2">
      <c r="A50" s="474"/>
      <c r="B50" s="475"/>
      <c r="C50" s="475" t="s">
        <v>50</v>
      </c>
      <c r="D50" s="475"/>
      <c r="E50" s="476">
        <v>101929.77</v>
      </c>
      <c r="F50" s="477">
        <v>107349</v>
      </c>
      <c r="G50" s="478">
        <v>145646</v>
      </c>
      <c r="H50" s="478">
        <f>E50+F50-G50</f>
        <v>63632.770000000019</v>
      </c>
      <c r="I50" s="479">
        <v>56523.67</v>
      </c>
    </row>
    <row r="51" spans="1:9" x14ac:dyDescent="0.2">
      <c r="A51" s="474"/>
      <c r="B51" s="475"/>
      <c r="C51" s="475" t="s">
        <v>28</v>
      </c>
      <c r="D51" s="475"/>
      <c r="E51" s="476">
        <v>16504.12</v>
      </c>
      <c r="F51" s="477">
        <v>149900.69</v>
      </c>
      <c r="G51" s="478">
        <v>11686</v>
      </c>
      <c r="H51" s="478">
        <f>E51+F51-G51</f>
        <v>154718.81</v>
      </c>
      <c r="I51" s="479">
        <v>154718.81</v>
      </c>
    </row>
    <row r="52" spans="1:9" x14ac:dyDescent="0.2">
      <c r="A52" s="474"/>
      <c r="B52" s="475"/>
      <c r="C52" s="475" t="s">
        <v>51</v>
      </c>
      <c r="D52" s="475"/>
      <c r="E52" s="476">
        <v>12052.7</v>
      </c>
      <c r="F52" s="477">
        <v>145896</v>
      </c>
      <c r="G52" s="478">
        <v>109000</v>
      </c>
      <c r="H52" s="478">
        <f>E52+F52-G52</f>
        <v>48948.700000000012</v>
      </c>
      <c r="I52" s="479">
        <v>48948.7</v>
      </c>
    </row>
    <row r="53" spans="1:9" ht="18.75" thickBot="1" x14ac:dyDescent="0.4">
      <c r="A53" s="85" t="s">
        <v>15</v>
      </c>
      <c r="B53" s="86"/>
      <c r="C53" s="86"/>
      <c r="D53" s="86"/>
      <c r="E53" s="480">
        <f>SUM(E49:E52)</f>
        <v>132042.59</v>
      </c>
      <c r="F53" s="88">
        <f>SUM(F49:F52)</f>
        <v>403145.69</v>
      </c>
      <c r="G53" s="88">
        <f>SUM(G49:G52)</f>
        <v>266332</v>
      </c>
      <c r="H53" s="88">
        <f>SUM(H49:H52)</f>
        <v>268856.28000000003</v>
      </c>
      <c r="I53" s="89">
        <f>SUM(I49:I52)</f>
        <v>261747.18</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377" priority="1" stopIfTrue="1" operator="greaterThan">
      <formula>1</formula>
    </cfRule>
  </conditionalFormatting>
  <conditionalFormatting sqref="I41:I43">
    <cfRule type="cellIs" dxfId="376" priority="2" stopIfTrue="1" operator="greaterThan">
      <formula>1</formula>
    </cfRule>
  </conditionalFormatting>
  <conditionalFormatting sqref="I40 I38">
    <cfRule type="cellIs" dxfId="375" priority="3" stopIfTrue="1" operator="greaterThan">
      <formula>1</formula>
    </cfRule>
    <cfRule type="cellIs" dxfId="374" priority="4" stopIfTrue="1" operator="lessThan">
      <formula>1</formula>
    </cfRule>
  </conditionalFormatting>
  <conditionalFormatting sqref="H24">
    <cfRule type="cellIs" dxfId="373" priority="5" stopIfTrue="1" operator="notEqual">
      <formula>$H$18-$H$16-$H$22</formula>
    </cfRule>
  </conditionalFormatting>
  <conditionalFormatting sqref="G28">
    <cfRule type="cellIs" dxfId="372" priority="6" stopIfTrue="1" operator="notEqual">
      <formula>$G$29+$G$30+$G$31</formula>
    </cfRule>
  </conditionalFormatting>
  <conditionalFormatting sqref="H49:H52">
    <cfRule type="cellIs" dxfId="371" priority="7" stopIfTrue="1" operator="notEqual">
      <formula>E49+F49-G49</formula>
    </cfRule>
  </conditionalFormatting>
  <conditionalFormatting sqref="I53">
    <cfRule type="cellIs" dxfId="370" priority="8" stopIfTrue="1" operator="notEqual">
      <formula>$I$49+$I$50+$I$51+$I$52</formula>
    </cfRule>
  </conditionalFormatting>
  <conditionalFormatting sqref="H53">
    <cfRule type="cellIs" dxfId="369" priority="9" stopIfTrue="1" operator="notEqual">
      <formula>E53+F53-G53</formula>
    </cfRule>
    <cfRule type="cellIs" dxfId="368" priority="10" stopIfTrue="1" operator="notEqual">
      <formula>SUM($H$49:$H$52)</formula>
    </cfRule>
  </conditionalFormatting>
  <conditionalFormatting sqref="G18 G16">
    <cfRule type="cellIs" dxfId="367" priority="11" stopIfTrue="1" operator="notEqual">
      <formula>H16+I16</formula>
    </cfRule>
  </conditionalFormatting>
  <conditionalFormatting sqref="I24">
    <cfRule type="cellIs" dxfId="366" priority="12" stopIfTrue="1" operator="notEqual">
      <formula>I18-I16-I22</formula>
    </cfRule>
  </conditionalFormatting>
  <conditionalFormatting sqref="G24">
    <cfRule type="cellIs" dxfId="365"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firstPageNumber="430"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198</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72</v>
      </c>
      <c r="F4" s="527"/>
      <c r="G4" s="527"/>
      <c r="H4" s="527"/>
      <c r="I4" s="527"/>
    </row>
    <row r="5" spans="1:11" ht="9" customHeight="1" x14ac:dyDescent="0.25">
      <c r="A5" s="7"/>
      <c r="E5" s="531" t="s">
        <v>2</v>
      </c>
      <c r="F5" s="531"/>
      <c r="G5" s="531"/>
      <c r="H5" s="531"/>
      <c r="I5" s="531"/>
    </row>
    <row r="6" spans="1:11" ht="19.5" x14ac:dyDescent="0.4">
      <c r="A6" s="8" t="s">
        <v>4</v>
      </c>
      <c r="E6" s="533" t="s">
        <v>73</v>
      </c>
      <c r="F6" s="533"/>
      <c r="G6" s="533"/>
      <c r="H6" s="8" t="s">
        <v>5</v>
      </c>
      <c r="I6" s="440" t="s">
        <v>74</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24002</v>
      </c>
      <c r="F16" s="31">
        <v>26467</v>
      </c>
      <c r="G16" s="30">
        <f>H16+I16</f>
        <v>26467</v>
      </c>
      <c r="H16" s="32">
        <v>26467</v>
      </c>
      <c r="I16" s="32">
        <v>0</v>
      </c>
    </row>
    <row r="17" spans="1:9" ht="16.5" x14ac:dyDescent="0.35">
      <c r="A17" s="33"/>
      <c r="B17" s="442"/>
      <c r="C17" s="442"/>
      <c r="D17" s="442"/>
      <c r="E17" s="442"/>
      <c r="F17" s="442"/>
      <c r="G17" s="489"/>
      <c r="H17" s="442"/>
      <c r="I17" s="442"/>
    </row>
    <row r="18" spans="1:9" ht="19.5" x14ac:dyDescent="0.4">
      <c r="A18" s="29" t="s">
        <v>19</v>
      </c>
      <c r="B18" s="34"/>
      <c r="C18" s="34"/>
      <c r="D18" s="34"/>
      <c r="E18" s="30">
        <v>22425</v>
      </c>
      <c r="F18" s="31">
        <v>26486</v>
      </c>
      <c r="G18" s="30">
        <f>H18+I18</f>
        <v>26486</v>
      </c>
      <c r="H18" s="32">
        <v>26486</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19</v>
      </c>
      <c r="H24" s="44">
        <f>H18-H16-H22</f>
        <v>19</v>
      </c>
      <c r="I24" s="44">
        <f>I18-I16-I22</f>
        <v>0</v>
      </c>
    </row>
    <row r="26" spans="1:9" x14ac:dyDescent="0.2">
      <c r="H26" s="443"/>
    </row>
    <row r="28" spans="1:9" ht="19.5" x14ac:dyDescent="0.4">
      <c r="A28" s="45" t="s">
        <v>23</v>
      </c>
      <c r="B28" s="45" t="s">
        <v>24</v>
      </c>
      <c r="C28" s="45"/>
      <c r="D28" s="46"/>
      <c r="E28" s="46"/>
      <c r="F28" s="446"/>
      <c r="G28" s="48">
        <v>17464.310000000001</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17464.310000000001</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1" x14ac:dyDescent="0.2">
      <c r="A33" s="536"/>
      <c r="B33" s="536"/>
      <c r="C33" s="536"/>
      <c r="D33" s="536"/>
      <c r="E33" s="536"/>
      <c r="F33" s="536"/>
      <c r="G33" s="536"/>
      <c r="H33" s="536"/>
      <c r="I33" s="536"/>
    </row>
    <row r="34" spans="1:11" x14ac:dyDescent="0.2">
      <c r="A34" s="536"/>
      <c r="B34" s="536"/>
      <c r="C34" s="536"/>
      <c r="D34" s="536"/>
      <c r="E34" s="536"/>
      <c r="F34" s="536"/>
      <c r="G34" s="536"/>
      <c r="H34" s="536"/>
      <c r="I34" s="536"/>
    </row>
    <row r="35" spans="1:11" ht="19.5" x14ac:dyDescent="0.4">
      <c r="A35" s="45" t="s">
        <v>31</v>
      </c>
      <c r="B35" s="45" t="s">
        <v>32</v>
      </c>
      <c r="C35" s="45"/>
      <c r="D35" s="56"/>
      <c r="E35" s="57"/>
      <c r="F35" s="46"/>
      <c r="G35" s="58"/>
      <c r="H35" s="446"/>
      <c r="I35" s="446"/>
    </row>
    <row r="36" spans="1:11" ht="18.75" x14ac:dyDescent="0.4">
      <c r="A36" s="45"/>
      <c r="B36" s="45"/>
      <c r="C36" s="45"/>
      <c r="D36" s="56"/>
      <c r="F36" s="449" t="s">
        <v>33</v>
      </c>
      <c r="G36" s="60" t="s">
        <v>9</v>
      </c>
      <c r="H36" s="446"/>
      <c r="I36" s="450" t="s">
        <v>34</v>
      </c>
    </row>
    <row r="37" spans="1:11" ht="16.5" x14ac:dyDescent="0.35">
      <c r="A37" s="62" t="s">
        <v>35</v>
      </c>
      <c r="B37" s="63"/>
      <c r="C37" s="64"/>
      <c r="D37" s="63"/>
      <c r="E37" s="57"/>
      <c r="F37" s="65">
        <v>11639</v>
      </c>
      <c r="G37" s="130">
        <v>11959.601000000001</v>
      </c>
      <c r="H37" s="447" t="s">
        <v>36</v>
      </c>
      <c r="I37" s="451">
        <f>IF(F37=0,"nerozp.",G37/F37)</f>
        <v>1.0275454076810724</v>
      </c>
      <c r="K37" s="490"/>
    </row>
    <row r="38" spans="1:11" ht="16.5" x14ac:dyDescent="0.35">
      <c r="A38" s="62" t="s">
        <v>37</v>
      </c>
      <c r="B38" s="63"/>
      <c r="C38" s="64"/>
      <c r="D38" s="67"/>
      <c r="E38" s="67"/>
      <c r="F38" s="65">
        <v>792.173</v>
      </c>
      <c r="G38" s="65">
        <v>789.24199999999996</v>
      </c>
      <c r="H38" s="447" t="s">
        <v>36</v>
      </c>
      <c r="I38" s="451">
        <f>IF(F38=0,"nerozp.",G38/F38)</f>
        <v>0.99630005062025584</v>
      </c>
      <c r="K38" s="490"/>
    </row>
    <row r="39" spans="1:11" ht="16.5" x14ac:dyDescent="0.35">
      <c r="A39" s="62" t="s">
        <v>38</v>
      </c>
      <c r="B39" s="63"/>
      <c r="C39" s="64"/>
      <c r="D39" s="67"/>
      <c r="E39" s="67"/>
      <c r="F39" s="65">
        <v>0</v>
      </c>
      <c r="G39" s="65">
        <v>0</v>
      </c>
      <c r="H39" s="447" t="s">
        <v>36</v>
      </c>
      <c r="I39" s="451" t="str">
        <f>IF(F39=0,"nerozp.",G39/F39)</f>
        <v>nerozp.</v>
      </c>
    </row>
    <row r="40" spans="1:11" ht="16.5" x14ac:dyDescent="0.35">
      <c r="A40" s="62" t="s">
        <v>39</v>
      </c>
      <c r="B40" s="63"/>
      <c r="C40" s="64"/>
      <c r="D40" s="57"/>
      <c r="E40" s="57"/>
      <c r="F40" s="65">
        <v>607.173</v>
      </c>
      <c r="G40" s="65">
        <v>607.173</v>
      </c>
      <c r="H40" s="447" t="s">
        <v>36</v>
      </c>
      <c r="I40" s="451">
        <f>IF(F40=0,"nerozp.",G40/F40)</f>
        <v>1</v>
      </c>
    </row>
    <row r="41" spans="1:11" ht="16.5" x14ac:dyDescent="0.35">
      <c r="A41" s="62" t="s">
        <v>40</v>
      </c>
      <c r="B41" s="63"/>
      <c r="C41" s="64"/>
      <c r="D41" s="57"/>
      <c r="E41" s="57"/>
      <c r="F41" s="65">
        <v>0</v>
      </c>
      <c r="G41" s="65">
        <v>0</v>
      </c>
      <c r="H41" s="447" t="s">
        <v>36</v>
      </c>
      <c r="I41" s="451" t="str">
        <f>IF(F41=0,"nerozp.",G41/F41)</f>
        <v>nerozp.</v>
      </c>
    </row>
    <row r="42" spans="1:11" ht="14.25" x14ac:dyDescent="0.2">
      <c r="A42" s="68" t="s">
        <v>41</v>
      </c>
      <c r="B42" s="69" t="s">
        <v>221</v>
      </c>
      <c r="C42" s="70"/>
      <c r="D42" s="71"/>
      <c r="E42" s="71"/>
      <c r="F42" s="72"/>
      <c r="G42" s="72"/>
      <c r="H42" s="452"/>
      <c r="I42" s="453"/>
    </row>
    <row r="43" spans="1:11" ht="27" customHeight="1" x14ac:dyDescent="0.2">
      <c r="A43" s="75"/>
      <c r="B43" s="544" t="s">
        <v>220</v>
      </c>
      <c r="C43" s="545"/>
      <c r="D43" s="545"/>
      <c r="E43" s="545"/>
      <c r="F43" s="545"/>
      <c r="G43" s="545"/>
      <c r="H43" s="545"/>
      <c r="I43" s="545"/>
    </row>
    <row r="44" spans="1:11" ht="19.5" thickBot="1" x14ac:dyDescent="0.45">
      <c r="A44" s="45" t="s">
        <v>42</v>
      </c>
      <c r="B44" s="45" t="s">
        <v>43</v>
      </c>
      <c r="C44" s="78"/>
      <c r="D44" s="57"/>
      <c r="E44" s="57"/>
      <c r="F44" s="446"/>
      <c r="G44" s="79"/>
      <c r="H44" s="528" t="s">
        <v>44</v>
      </c>
      <c r="I44" s="529"/>
    </row>
    <row r="45" spans="1:11" ht="18.75" thickTop="1" x14ac:dyDescent="0.35">
      <c r="A45" s="80"/>
      <c r="B45" s="454"/>
      <c r="C45" s="81"/>
      <c r="D45" s="454"/>
      <c r="E45" s="82" t="s">
        <v>45</v>
      </c>
      <c r="F45" s="455" t="s">
        <v>46</v>
      </c>
      <c r="G45" s="455" t="s">
        <v>47</v>
      </c>
      <c r="H45" s="456" t="s">
        <v>48</v>
      </c>
      <c r="I45" s="457" t="s">
        <v>49</v>
      </c>
    </row>
    <row r="46" spans="1:11" x14ac:dyDescent="0.2">
      <c r="A46" s="458"/>
      <c r="B46" s="446"/>
      <c r="C46" s="446"/>
      <c r="D46" s="446"/>
      <c r="E46" s="458"/>
      <c r="F46" s="534"/>
      <c r="G46" s="459"/>
      <c r="H46" s="460">
        <v>40543</v>
      </c>
      <c r="I46" s="461">
        <v>40543</v>
      </c>
    </row>
    <row r="47" spans="1:11" x14ac:dyDescent="0.2">
      <c r="A47" s="458"/>
      <c r="B47" s="446"/>
      <c r="C47" s="446"/>
      <c r="D47" s="446"/>
      <c r="E47" s="458"/>
      <c r="F47" s="534"/>
      <c r="G47" s="462"/>
      <c r="H47" s="462"/>
      <c r="I47" s="463"/>
    </row>
    <row r="48" spans="1:11" ht="13.5" thickBot="1" x14ac:dyDescent="0.25">
      <c r="A48" s="464"/>
      <c r="B48" s="465"/>
      <c r="C48" s="465"/>
      <c r="D48" s="465"/>
      <c r="E48" s="464"/>
      <c r="F48" s="466"/>
      <c r="G48" s="466"/>
      <c r="H48" s="466"/>
      <c r="I48" s="467"/>
    </row>
    <row r="49" spans="1:9" ht="13.5" thickTop="1" x14ac:dyDescent="0.2">
      <c r="A49" s="468"/>
      <c r="B49" s="469"/>
      <c r="C49" s="469" t="s">
        <v>27</v>
      </c>
      <c r="D49" s="469"/>
      <c r="E49" s="491">
        <v>20960</v>
      </c>
      <c r="F49" s="471">
        <v>0</v>
      </c>
      <c r="G49" s="472">
        <v>11000</v>
      </c>
      <c r="H49" s="472">
        <f>E49+F49-G49</f>
        <v>9960</v>
      </c>
      <c r="I49" s="473">
        <v>9960</v>
      </c>
    </row>
    <row r="50" spans="1:9" x14ac:dyDescent="0.2">
      <c r="A50" s="474"/>
      <c r="B50" s="475"/>
      <c r="C50" s="475" t="s">
        <v>50</v>
      </c>
      <c r="D50" s="475"/>
      <c r="E50" s="492">
        <v>599091.29</v>
      </c>
      <c r="F50" s="477">
        <v>542300</v>
      </c>
      <c r="G50" s="478">
        <v>499355</v>
      </c>
      <c r="H50" s="478">
        <f>E50+F50-G50</f>
        <v>642036.29</v>
      </c>
      <c r="I50" s="479">
        <v>249069.02</v>
      </c>
    </row>
    <row r="51" spans="1:9" x14ac:dyDescent="0.2">
      <c r="A51" s="474"/>
      <c r="B51" s="475"/>
      <c r="C51" s="475" t="s">
        <v>28</v>
      </c>
      <c r="D51" s="475"/>
      <c r="E51" s="493">
        <v>17984.669999999998</v>
      </c>
      <c r="F51" s="477">
        <v>85686.03</v>
      </c>
      <c r="G51" s="478">
        <v>34629</v>
      </c>
      <c r="H51" s="478">
        <f>E51+F51-G51</f>
        <v>69041.7</v>
      </c>
      <c r="I51" s="479">
        <v>69041.7</v>
      </c>
    </row>
    <row r="52" spans="1:9" x14ac:dyDescent="0.2">
      <c r="A52" s="474"/>
      <c r="B52" s="475"/>
      <c r="C52" s="475" t="s">
        <v>51</v>
      </c>
      <c r="D52" s="475"/>
      <c r="E52" s="494">
        <v>19394.7</v>
      </c>
      <c r="F52" s="477">
        <v>1568905</v>
      </c>
      <c r="G52" s="478">
        <v>1395599</v>
      </c>
      <c r="H52" s="478">
        <f>E52+F52-G52</f>
        <v>192700.69999999995</v>
      </c>
      <c r="I52" s="479">
        <v>192700.3</v>
      </c>
    </row>
    <row r="53" spans="1:9" ht="18.75" thickBot="1" x14ac:dyDescent="0.4">
      <c r="A53" s="85" t="s">
        <v>15</v>
      </c>
      <c r="B53" s="86"/>
      <c r="C53" s="86"/>
      <c r="D53" s="86"/>
      <c r="E53" s="142">
        <f>SUM(E49:E52)</f>
        <v>657430.66</v>
      </c>
      <c r="F53" s="88">
        <f>SUM(F49:F52)</f>
        <v>2196891.0300000003</v>
      </c>
      <c r="G53" s="88">
        <f>SUM(G49:G52)</f>
        <v>1940583</v>
      </c>
      <c r="H53" s="88">
        <f>SUM(H49:H52)</f>
        <v>913738.69</v>
      </c>
      <c r="I53" s="89">
        <f>SUM(I49:I52)</f>
        <v>520771.01999999996</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2">
    <mergeCell ref="A2:D2"/>
    <mergeCell ref="E3:I3"/>
    <mergeCell ref="E2:I2"/>
    <mergeCell ref="E5:I5"/>
    <mergeCell ref="E4:I4"/>
    <mergeCell ref="F46:F47"/>
    <mergeCell ref="E6:G6"/>
    <mergeCell ref="A32:I34"/>
    <mergeCell ref="E7:I7"/>
    <mergeCell ref="H13:I13"/>
    <mergeCell ref="H44:I44"/>
    <mergeCell ref="B43:I43"/>
  </mergeCells>
  <phoneticPr fontId="2" type="noConversion"/>
  <conditionalFormatting sqref="I37">
    <cfRule type="cellIs" dxfId="364" priority="1" stopIfTrue="1" operator="greaterThan">
      <formula>1</formula>
    </cfRule>
  </conditionalFormatting>
  <conditionalFormatting sqref="I41:I42">
    <cfRule type="cellIs" dxfId="363" priority="2" stopIfTrue="1" operator="greaterThan">
      <formula>1</formula>
    </cfRule>
  </conditionalFormatting>
  <conditionalFormatting sqref="I40 I38">
    <cfRule type="cellIs" dxfId="362" priority="3" stopIfTrue="1" operator="greaterThan">
      <formula>1</formula>
    </cfRule>
    <cfRule type="cellIs" dxfId="361" priority="4" stopIfTrue="1" operator="lessThan">
      <formula>1</formula>
    </cfRule>
  </conditionalFormatting>
  <conditionalFormatting sqref="H24">
    <cfRule type="cellIs" dxfId="360" priority="5" stopIfTrue="1" operator="notEqual">
      <formula>$H$18-$H$16-$H$22</formula>
    </cfRule>
  </conditionalFormatting>
  <conditionalFormatting sqref="G28">
    <cfRule type="cellIs" dxfId="359" priority="6" stopIfTrue="1" operator="notEqual">
      <formula>$G$29+$G$30+$G$31</formula>
    </cfRule>
  </conditionalFormatting>
  <conditionalFormatting sqref="H49:H52">
    <cfRule type="cellIs" dxfId="358" priority="7" stopIfTrue="1" operator="notEqual">
      <formula>E49+F49-G49</formula>
    </cfRule>
  </conditionalFormatting>
  <conditionalFormatting sqref="I53">
    <cfRule type="cellIs" dxfId="357" priority="8" stopIfTrue="1" operator="notEqual">
      <formula>$I$49+$I$50+$I$51+$I$52</formula>
    </cfRule>
  </conditionalFormatting>
  <conditionalFormatting sqref="H53">
    <cfRule type="cellIs" dxfId="356" priority="9" stopIfTrue="1" operator="notEqual">
      <formula>E53+F53-G53</formula>
    </cfRule>
    <cfRule type="cellIs" dxfId="355" priority="10" stopIfTrue="1" operator="notEqual">
      <formula>SUM($H$49:$H$52)</formula>
    </cfRule>
  </conditionalFormatting>
  <conditionalFormatting sqref="G18 G16">
    <cfRule type="cellIs" dxfId="354" priority="11" stopIfTrue="1" operator="notEqual">
      <formula>H16+I16</formula>
    </cfRule>
  </conditionalFormatting>
  <conditionalFormatting sqref="I24">
    <cfRule type="cellIs" dxfId="353" priority="12" stopIfTrue="1" operator="notEqual">
      <formula>I18-I16-I22</formula>
    </cfRule>
  </conditionalFormatting>
  <conditionalFormatting sqref="G24">
    <cfRule type="cellIs" dxfId="352"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K57"/>
  <sheetViews>
    <sheetView tabSelected="1" workbookViewId="0">
      <selection activeCell="M40" sqref="M40"/>
    </sheetView>
  </sheetViews>
  <sheetFormatPr defaultRowHeight="12.75" x14ac:dyDescent="0.2"/>
  <cols>
    <col min="1" max="1" width="7.5703125" style="438" customWidth="1"/>
    <col min="2" max="2" width="2.5703125" style="438" customWidth="1"/>
    <col min="3" max="3" width="8.42578125" style="438" customWidth="1"/>
    <col min="4" max="4" width="8.28515625" style="438" customWidth="1"/>
    <col min="5" max="5" width="14.7109375" style="438" customWidth="1"/>
    <col min="6" max="6" width="15.5703125" style="438" customWidth="1"/>
    <col min="7" max="9" width="14.7109375" style="438" customWidth="1"/>
    <col min="10" max="16384" width="9.140625" style="439"/>
  </cols>
  <sheetData>
    <row r="1" spans="1:11" ht="19.5" x14ac:dyDescent="0.4">
      <c r="A1" s="1" t="s">
        <v>0</v>
      </c>
      <c r="B1" s="2"/>
      <c r="C1" s="2"/>
      <c r="D1" s="2"/>
    </row>
    <row r="2" spans="1:11" ht="19.5" x14ac:dyDescent="0.4">
      <c r="A2" s="530" t="s">
        <v>1</v>
      </c>
      <c r="B2" s="530"/>
      <c r="C2" s="530"/>
      <c r="D2" s="530"/>
      <c r="E2" s="532" t="s">
        <v>199</v>
      </c>
      <c r="F2" s="533"/>
      <c r="G2" s="533"/>
      <c r="H2" s="533"/>
      <c r="I2" s="533"/>
      <c r="J2" s="441"/>
      <c r="K2" s="441"/>
    </row>
    <row r="3" spans="1:11" ht="12" customHeight="1" x14ac:dyDescent="0.4">
      <c r="A3" s="4"/>
      <c r="B3" s="4"/>
      <c r="C3" s="4"/>
      <c r="D3" s="4"/>
      <c r="E3" s="531" t="s">
        <v>2</v>
      </c>
      <c r="F3" s="531"/>
      <c r="G3" s="531"/>
      <c r="H3" s="531"/>
      <c r="I3" s="531"/>
    </row>
    <row r="4" spans="1:11" ht="15.75" x14ac:dyDescent="0.25">
      <c r="A4" s="7" t="s">
        <v>3</v>
      </c>
      <c r="E4" s="527" t="s">
        <v>75</v>
      </c>
      <c r="F4" s="527"/>
      <c r="G4" s="527"/>
      <c r="H4" s="527"/>
      <c r="I4" s="527"/>
    </row>
    <row r="5" spans="1:11" ht="9" customHeight="1" x14ac:dyDescent="0.25">
      <c r="A5" s="7"/>
      <c r="E5" s="531" t="s">
        <v>2</v>
      </c>
      <c r="F5" s="531"/>
      <c r="G5" s="531"/>
      <c r="H5" s="531"/>
      <c r="I5" s="531"/>
    </row>
    <row r="6" spans="1:11" ht="19.5" x14ac:dyDescent="0.4">
      <c r="A6" s="8" t="s">
        <v>4</v>
      </c>
      <c r="E6" s="533" t="s">
        <v>76</v>
      </c>
      <c r="F6" s="533"/>
      <c r="G6" s="533"/>
      <c r="H6" s="8" t="s">
        <v>5</v>
      </c>
      <c r="I6" s="440" t="s">
        <v>77</v>
      </c>
    </row>
    <row r="7" spans="1:11" ht="9.75" customHeight="1" x14ac:dyDescent="0.4">
      <c r="A7" s="8"/>
      <c r="E7" s="531" t="s">
        <v>6</v>
      </c>
      <c r="F7" s="531"/>
      <c r="G7" s="531"/>
      <c r="H7" s="531"/>
      <c r="I7" s="531"/>
    </row>
    <row r="8" spans="1:11" ht="19.5" x14ac:dyDescent="0.4">
      <c r="A8" s="8"/>
      <c r="E8" s="440"/>
      <c r="F8" s="440"/>
      <c r="G8" s="440"/>
      <c r="H8" s="10"/>
      <c r="I8" s="440"/>
    </row>
    <row r="9" spans="1:11" ht="19.5" x14ac:dyDescent="0.4">
      <c r="A9" s="8"/>
      <c r="E9" s="440"/>
      <c r="F9" s="440"/>
      <c r="G9" s="440"/>
      <c r="H9" s="10"/>
      <c r="I9" s="440"/>
    </row>
    <row r="11" spans="1:11" ht="18.75" x14ac:dyDescent="0.4">
      <c r="A11" s="11"/>
      <c r="B11" s="442"/>
      <c r="C11" s="442"/>
      <c r="D11" s="442"/>
      <c r="E11" s="13" t="s">
        <v>7</v>
      </c>
      <c r="F11" s="13" t="s">
        <v>8</v>
      </c>
      <c r="G11" s="14" t="s">
        <v>9</v>
      </c>
      <c r="H11" s="15" t="s">
        <v>10</v>
      </c>
      <c r="I11" s="16"/>
    </row>
    <row r="12" spans="1:11" ht="18.75" x14ac:dyDescent="0.4">
      <c r="A12" s="443"/>
      <c r="B12" s="443"/>
      <c r="C12" s="443"/>
      <c r="D12" s="443"/>
      <c r="E12" s="13" t="s">
        <v>11</v>
      </c>
      <c r="F12" s="13" t="s">
        <v>11</v>
      </c>
      <c r="G12" s="14" t="s">
        <v>12</v>
      </c>
      <c r="H12" s="18" t="s">
        <v>13</v>
      </c>
      <c r="I12" s="19" t="s">
        <v>14</v>
      </c>
    </row>
    <row r="13" spans="1:11" ht="15" x14ac:dyDescent="0.2">
      <c r="A13" s="443"/>
      <c r="B13" s="443"/>
      <c r="C13" s="443"/>
      <c r="D13" s="443"/>
      <c r="E13" s="13" t="s">
        <v>15</v>
      </c>
      <c r="F13" s="13" t="s">
        <v>15</v>
      </c>
      <c r="G13" s="20"/>
      <c r="H13" s="537" t="s">
        <v>16</v>
      </c>
      <c r="I13" s="538"/>
    </row>
    <row r="14" spans="1:11" ht="15" x14ac:dyDescent="0.2">
      <c r="A14" s="443"/>
      <c r="B14" s="443"/>
      <c r="C14" s="443"/>
      <c r="D14" s="443"/>
      <c r="E14" s="13"/>
      <c r="F14" s="13"/>
      <c r="G14" s="20"/>
      <c r="H14" s="21"/>
      <c r="I14" s="22"/>
    </row>
    <row r="15" spans="1:11" ht="18.75" x14ac:dyDescent="0.4">
      <c r="A15" s="23" t="s">
        <v>17</v>
      </c>
      <c r="B15" s="23"/>
      <c r="C15" s="24"/>
      <c r="D15" s="25"/>
      <c r="E15" s="26"/>
      <c r="F15" s="26"/>
      <c r="G15" s="28"/>
      <c r="H15" s="443"/>
      <c r="I15" s="443"/>
    </row>
    <row r="16" spans="1:11" ht="19.5" x14ac:dyDescent="0.4">
      <c r="A16" s="29" t="s">
        <v>18</v>
      </c>
      <c r="B16" s="23"/>
      <c r="C16" s="24"/>
      <c r="D16" s="25"/>
      <c r="E16" s="30">
        <v>82832</v>
      </c>
      <c r="F16" s="31">
        <v>79382</v>
      </c>
      <c r="G16" s="30">
        <f>H16+I16</f>
        <v>80980</v>
      </c>
      <c r="H16" s="32">
        <f>80979+1</f>
        <v>80980</v>
      </c>
      <c r="I16" s="32">
        <v>0</v>
      </c>
    </row>
    <row r="17" spans="1:9" ht="16.5" x14ac:dyDescent="0.35">
      <c r="A17" s="33"/>
      <c r="B17" s="442"/>
      <c r="C17" s="442"/>
      <c r="D17" s="442"/>
      <c r="E17" s="442"/>
      <c r="F17" s="442"/>
      <c r="G17" s="444"/>
      <c r="H17" s="442"/>
      <c r="I17" s="442"/>
    </row>
    <row r="18" spans="1:9" ht="19.5" x14ac:dyDescent="0.4">
      <c r="A18" s="29" t="s">
        <v>19</v>
      </c>
      <c r="B18" s="34"/>
      <c r="C18" s="34"/>
      <c r="D18" s="34"/>
      <c r="E18" s="30">
        <v>77137</v>
      </c>
      <c r="F18" s="31">
        <v>79382</v>
      </c>
      <c r="G18" s="30">
        <f>H18+I18</f>
        <v>80988</v>
      </c>
      <c r="H18" s="32">
        <f>80989-1</f>
        <v>80988</v>
      </c>
      <c r="I18" s="32">
        <v>0</v>
      </c>
    </row>
    <row r="19" spans="1:9" ht="18" x14ac:dyDescent="0.35">
      <c r="A19" s="33"/>
      <c r="B19" s="34"/>
      <c r="C19" s="34"/>
      <c r="D19" s="34"/>
      <c r="E19" s="30"/>
      <c r="F19" s="31"/>
      <c r="G19" s="30"/>
      <c r="H19" s="32"/>
      <c r="I19" s="32"/>
    </row>
    <row r="20" spans="1:9" ht="18" x14ac:dyDescent="0.35">
      <c r="A20" s="35"/>
      <c r="B20" s="36"/>
      <c r="C20" s="36"/>
      <c r="D20" s="36"/>
      <c r="E20" s="34"/>
      <c r="F20" s="34"/>
      <c r="G20" s="34"/>
      <c r="H20" s="37"/>
      <c r="I20" s="37"/>
    </row>
    <row r="21" spans="1:9" ht="19.5" x14ac:dyDescent="0.4">
      <c r="A21" s="29" t="s">
        <v>20</v>
      </c>
      <c r="B21" s="34"/>
      <c r="C21" s="34"/>
      <c r="D21" s="34"/>
      <c r="E21" s="34"/>
      <c r="F21" s="34"/>
      <c r="G21" s="38"/>
      <c r="H21" s="34"/>
      <c r="I21" s="34"/>
    </row>
    <row r="22" spans="1:9" ht="18" x14ac:dyDescent="0.35">
      <c r="A22" s="34"/>
      <c r="B22" s="34"/>
      <c r="C22" s="39" t="s">
        <v>21</v>
      </c>
      <c r="D22" s="34"/>
      <c r="E22" s="34"/>
      <c r="F22" s="34"/>
      <c r="G22" s="30">
        <f>H22+I22</f>
        <v>0</v>
      </c>
      <c r="H22" s="40">
        <v>0</v>
      </c>
      <c r="I22" s="40">
        <v>0</v>
      </c>
    </row>
    <row r="23" spans="1:9" ht="18" x14ac:dyDescent="0.35">
      <c r="A23" s="34"/>
      <c r="B23" s="34"/>
      <c r="C23" s="39"/>
      <c r="D23" s="34"/>
      <c r="E23" s="34"/>
      <c r="F23" s="34"/>
      <c r="G23" s="41"/>
      <c r="H23" s="40"/>
      <c r="I23" s="40"/>
    </row>
    <row r="24" spans="1:9" ht="22.5" x14ac:dyDescent="0.45">
      <c r="A24" s="42" t="s">
        <v>22</v>
      </c>
      <c r="B24" s="42"/>
      <c r="C24" s="43"/>
      <c r="D24" s="42"/>
      <c r="E24" s="42"/>
      <c r="F24" s="42"/>
      <c r="G24" s="445">
        <f>ROUND(G18-G16-G22,2)</f>
        <v>8</v>
      </c>
      <c r="H24" s="44">
        <f>H18-H16-H22</f>
        <v>8</v>
      </c>
      <c r="I24" s="44">
        <f>I18-I16-I22</f>
        <v>0</v>
      </c>
    </row>
    <row r="26" spans="1:9" x14ac:dyDescent="0.2">
      <c r="H26" s="443"/>
    </row>
    <row r="28" spans="1:9" ht="19.5" x14ac:dyDescent="0.4">
      <c r="A28" s="45" t="s">
        <v>23</v>
      </c>
      <c r="B28" s="45" t="s">
        <v>24</v>
      </c>
      <c r="C28" s="45"/>
      <c r="D28" s="46"/>
      <c r="E28" s="46"/>
      <c r="F28" s="446"/>
      <c r="G28" s="48">
        <v>9642.94</v>
      </c>
      <c r="H28" s="447" t="s">
        <v>25</v>
      </c>
      <c r="I28" s="446"/>
    </row>
    <row r="29" spans="1:9" ht="18.75" x14ac:dyDescent="0.4">
      <c r="A29" s="23"/>
      <c r="B29" s="23"/>
      <c r="C29" s="50" t="s">
        <v>26</v>
      </c>
      <c r="D29" s="51"/>
      <c r="E29" s="52"/>
      <c r="F29" s="443" t="s">
        <v>27</v>
      </c>
      <c r="G29" s="53">
        <v>0</v>
      </c>
      <c r="H29" s="447" t="s">
        <v>25</v>
      </c>
      <c r="I29" s="443"/>
    </row>
    <row r="30" spans="1:9" ht="18.75" x14ac:dyDescent="0.4">
      <c r="A30" s="23"/>
      <c r="B30" s="23"/>
      <c r="C30" s="50"/>
      <c r="D30" s="51"/>
      <c r="E30" s="52"/>
      <c r="F30" s="448" t="s">
        <v>28</v>
      </c>
      <c r="G30" s="40">
        <v>9642.94</v>
      </c>
      <c r="H30" s="447" t="s">
        <v>25</v>
      </c>
      <c r="I30" s="443"/>
    </row>
    <row r="31" spans="1:9" ht="18.75" x14ac:dyDescent="0.4">
      <c r="A31" s="23"/>
      <c r="B31" s="23"/>
      <c r="C31" s="50" t="s">
        <v>29</v>
      </c>
      <c r="D31" s="51"/>
      <c r="E31" s="52"/>
      <c r="F31" s="443" t="s">
        <v>30</v>
      </c>
      <c r="G31" s="55">
        <v>0</v>
      </c>
      <c r="H31" s="447" t="s">
        <v>25</v>
      </c>
      <c r="I31" s="443"/>
    </row>
    <row r="32" spans="1:9" x14ac:dyDescent="0.2">
      <c r="A32" s="535"/>
      <c r="B32" s="536"/>
      <c r="C32" s="536"/>
      <c r="D32" s="536"/>
      <c r="E32" s="536"/>
      <c r="F32" s="536"/>
      <c r="G32" s="536"/>
      <c r="H32" s="536"/>
      <c r="I32" s="536"/>
    </row>
    <row r="33" spans="1:10" x14ac:dyDescent="0.2">
      <c r="A33" s="536"/>
      <c r="B33" s="536"/>
      <c r="C33" s="536"/>
      <c r="D33" s="536"/>
      <c r="E33" s="536"/>
      <c r="F33" s="536"/>
      <c r="G33" s="536"/>
      <c r="H33" s="536"/>
      <c r="I33" s="536"/>
    </row>
    <row r="34" spans="1:10" x14ac:dyDescent="0.2">
      <c r="A34" s="536"/>
      <c r="B34" s="536"/>
      <c r="C34" s="536"/>
      <c r="D34" s="536"/>
      <c r="E34" s="536"/>
      <c r="F34" s="536"/>
      <c r="G34" s="536"/>
      <c r="H34" s="536"/>
      <c r="I34" s="536"/>
    </row>
    <row r="35" spans="1:10" ht="19.5" x14ac:dyDescent="0.4">
      <c r="A35" s="45" t="s">
        <v>31</v>
      </c>
      <c r="B35" s="45" t="s">
        <v>32</v>
      </c>
      <c r="C35" s="45"/>
      <c r="D35" s="56"/>
      <c r="E35" s="57"/>
      <c r="F35" s="46"/>
      <c r="G35" s="58"/>
      <c r="H35" s="446"/>
      <c r="I35" s="446"/>
    </row>
    <row r="36" spans="1:10" ht="18.75" x14ac:dyDescent="0.4">
      <c r="A36" s="45"/>
      <c r="B36" s="45"/>
      <c r="C36" s="45"/>
      <c r="D36" s="56"/>
      <c r="F36" s="449" t="s">
        <v>33</v>
      </c>
      <c r="G36" s="60" t="s">
        <v>9</v>
      </c>
      <c r="H36" s="446"/>
      <c r="I36" s="450" t="s">
        <v>34</v>
      </c>
    </row>
    <row r="37" spans="1:10" ht="16.5" x14ac:dyDescent="0.35">
      <c r="A37" s="62" t="s">
        <v>35</v>
      </c>
      <c r="B37" s="63"/>
      <c r="C37" s="64"/>
      <c r="D37" s="63"/>
      <c r="E37" s="57"/>
      <c r="F37" s="65">
        <v>37912</v>
      </c>
      <c r="G37" s="65">
        <v>37912</v>
      </c>
      <c r="H37" s="447" t="s">
        <v>36</v>
      </c>
      <c r="I37" s="451">
        <f>IF(F37=0,"nerozp.",G37/F37)</f>
        <v>1</v>
      </c>
    </row>
    <row r="38" spans="1:10" ht="16.5" x14ac:dyDescent="0.35">
      <c r="A38" s="62" t="s">
        <v>37</v>
      </c>
      <c r="B38" s="63"/>
      <c r="C38" s="64"/>
      <c r="D38" s="67"/>
      <c r="E38" s="67"/>
      <c r="F38" s="65">
        <v>990.28499999999997</v>
      </c>
      <c r="G38" s="65">
        <v>1001.624</v>
      </c>
      <c r="H38" s="447" t="s">
        <v>36</v>
      </c>
      <c r="I38" s="451">
        <f>IF(F38=0,"nerozp.",G38/F38)</f>
        <v>1.0114502390725904</v>
      </c>
      <c r="J38" s="486"/>
    </row>
    <row r="39" spans="1:10" ht="16.5" x14ac:dyDescent="0.35">
      <c r="A39" s="62" t="s">
        <v>38</v>
      </c>
      <c r="B39" s="63"/>
      <c r="C39" s="64"/>
      <c r="D39" s="67"/>
      <c r="E39" s="67"/>
      <c r="F39" s="65">
        <v>0</v>
      </c>
      <c r="G39" s="65">
        <v>0</v>
      </c>
      <c r="H39" s="447" t="s">
        <v>36</v>
      </c>
      <c r="I39" s="451" t="str">
        <f>IF(F39=0,"nerozp.",G39/F39)</f>
        <v>nerozp.</v>
      </c>
    </row>
    <row r="40" spans="1:10" ht="16.5" x14ac:dyDescent="0.35">
      <c r="A40" s="62" t="s">
        <v>39</v>
      </c>
      <c r="B40" s="63"/>
      <c r="C40" s="64"/>
      <c r="D40" s="57"/>
      <c r="E40" s="57"/>
      <c r="F40" s="65">
        <v>752.28499999999997</v>
      </c>
      <c r="G40" s="65">
        <v>752.28499999999997</v>
      </c>
      <c r="H40" s="447" t="s">
        <v>36</v>
      </c>
      <c r="I40" s="451">
        <f>IF(F40=0,"nerozp.",G40/F40)</f>
        <v>1</v>
      </c>
    </row>
    <row r="41" spans="1:10" ht="16.5" x14ac:dyDescent="0.35">
      <c r="A41" s="62" t="s">
        <v>40</v>
      </c>
      <c r="B41" s="63"/>
      <c r="C41" s="64"/>
      <c r="D41" s="57"/>
      <c r="E41" s="57"/>
      <c r="F41" s="65">
        <v>0</v>
      </c>
      <c r="G41" s="65">
        <v>0</v>
      </c>
      <c r="H41" s="447" t="s">
        <v>36</v>
      </c>
      <c r="I41" s="451" t="str">
        <f>IF(F41=0,"nerozp.",G41/F41)</f>
        <v>nerozp.</v>
      </c>
    </row>
    <row r="42" spans="1:10" ht="14.25" x14ac:dyDescent="0.2">
      <c r="A42" s="68" t="s">
        <v>41</v>
      </c>
      <c r="B42" s="69" t="s">
        <v>164</v>
      </c>
      <c r="C42" s="70"/>
      <c r="D42" s="71"/>
      <c r="E42" s="71"/>
      <c r="F42" s="72"/>
      <c r="G42" s="72"/>
      <c r="H42" s="452"/>
      <c r="I42" s="453"/>
    </row>
    <row r="43" spans="1:10" ht="16.5" x14ac:dyDescent="0.35">
      <c r="A43" s="75"/>
      <c r="B43" s="76"/>
      <c r="C43" s="77"/>
      <c r="D43" s="71"/>
      <c r="E43" s="71"/>
      <c r="F43" s="72"/>
      <c r="G43" s="72"/>
      <c r="H43" s="452"/>
      <c r="I43" s="453"/>
    </row>
    <row r="44" spans="1:10" ht="19.5" thickBot="1" x14ac:dyDescent="0.45">
      <c r="A44" s="45" t="s">
        <v>42</v>
      </c>
      <c r="B44" s="45" t="s">
        <v>43</v>
      </c>
      <c r="C44" s="78"/>
      <c r="D44" s="57"/>
      <c r="E44" s="57"/>
      <c r="F44" s="446"/>
      <c r="G44" s="79"/>
      <c r="H44" s="528" t="s">
        <v>44</v>
      </c>
      <c r="I44" s="529"/>
    </row>
    <row r="45" spans="1:10" ht="18.75" thickTop="1" x14ac:dyDescent="0.35">
      <c r="A45" s="80"/>
      <c r="B45" s="454"/>
      <c r="C45" s="81"/>
      <c r="D45" s="454"/>
      <c r="E45" s="82" t="s">
        <v>45</v>
      </c>
      <c r="F45" s="455" t="s">
        <v>46</v>
      </c>
      <c r="G45" s="455" t="s">
        <v>47</v>
      </c>
      <c r="H45" s="456" t="s">
        <v>48</v>
      </c>
      <c r="I45" s="457" t="s">
        <v>49</v>
      </c>
    </row>
    <row r="46" spans="1:10" x14ac:dyDescent="0.2">
      <c r="A46" s="458"/>
      <c r="B46" s="446"/>
      <c r="C46" s="446"/>
      <c r="D46" s="446"/>
      <c r="E46" s="458"/>
      <c r="F46" s="534"/>
      <c r="G46" s="459"/>
      <c r="H46" s="460">
        <v>40543</v>
      </c>
      <c r="I46" s="461">
        <v>40543</v>
      </c>
    </row>
    <row r="47" spans="1:10" x14ac:dyDescent="0.2">
      <c r="A47" s="458"/>
      <c r="B47" s="446"/>
      <c r="C47" s="446"/>
      <c r="D47" s="446"/>
      <c r="E47" s="458"/>
      <c r="F47" s="534"/>
      <c r="G47" s="462"/>
      <c r="H47" s="462"/>
      <c r="I47" s="463"/>
    </row>
    <row r="48" spans="1:10" ht="13.5" thickBot="1" x14ac:dyDescent="0.25">
      <c r="A48" s="464"/>
      <c r="B48" s="465"/>
      <c r="C48" s="465"/>
      <c r="D48" s="465"/>
      <c r="E48" s="464"/>
      <c r="F48" s="466"/>
      <c r="G48" s="466"/>
      <c r="H48" s="466"/>
      <c r="I48" s="467"/>
    </row>
    <row r="49" spans="1:9" ht="13.5" thickTop="1" x14ac:dyDescent="0.2">
      <c r="A49" s="468"/>
      <c r="B49" s="469"/>
      <c r="C49" s="469" t="s">
        <v>27</v>
      </c>
      <c r="D49" s="469"/>
      <c r="E49" s="470">
        <v>29950</v>
      </c>
      <c r="F49" s="471">
        <v>0</v>
      </c>
      <c r="G49" s="472">
        <v>0</v>
      </c>
      <c r="H49" s="472">
        <f>E49+F49-G49</f>
        <v>29950</v>
      </c>
      <c r="I49" s="473">
        <v>29950</v>
      </c>
    </row>
    <row r="50" spans="1:9" x14ac:dyDescent="0.2">
      <c r="A50" s="474"/>
      <c r="B50" s="475"/>
      <c r="C50" s="475" t="s">
        <v>50</v>
      </c>
      <c r="D50" s="475"/>
      <c r="E50" s="476">
        <v>132111.82999999999</v>
      </c>
      <c r="F50" s="477">
        <v>756056</v>
      </c>
      <c r="G50" s="478">
        <v>774511.04</v>
      </c>
      <c r="H50" s="478">
        <f>E50+F50-G50</f>
        <v>113656.78999999992</v>
      </c>
      <c r="I50" s="479">
        <v>81781.62</v>
      </c>
    </row>
    <row r="51" spans="1:9" x14ac:dyDescent="0.2">
      <c r="A51" s="474"/>
      <c r="B51" s="475"/>
      <c r="C51" s="475" t="s">
        <v>28</v>
      </c>
      <c r="D51" s="475"/>
      <c r="E51" s="476">
        <v>155.56</v>
      </c>
      <c r="F51" s="477">
        <v>31927.29</v>
      </c>
      <c r="G51" s="478">
        <v>0</v>
      </c>
      <c r="H51" s="478">
        <f>E51+F51-G51</f>
        <v>32082.850000000002</v>
      </c>
      <c r="I51" s="479">
        <v>32082.85</v>
      </c>
    </row>
    <row r="52" spans="1:9" x14ac:dyDescent="0.2">
      <c r="A52" s="474"/>
      <c r="B52" s="475"/>
      <c r="C52" s="475" t="s">
        <v>51</v>
      </c>
      <c r="D52" s="475"/>
      <c r="E52" s="476">
        <v>38615.5</v>
      </c>
      <c r="F52" s="477">
        <v>2467473</v>
      </c>
      <c r="G52" s="478">
        <v>2218134</v>
      </c>
      <c r="H52" s="478">
        <f>E52+F52-G52</f>
        <v>287954.5</v>
      </c>
      <c r="I52" s="479">
        <v>287954.5</v>
      </c>
    </row>
    <row r="53" spans="1:9" ht="18.75" thickBot="1" x14ac:dyDescent="0.4">
      <c r="A53" s="85" t="s">
        <v>15</v>
      </c>
      <c r="B53" s="86"/>
      <c r="C53" s="86"/>
      <c r="D53" s="86"/>
      <c r="E53" s="480">
        <f>SUM(E49:E52)</f>
        <v>200832.88999999998</v>
      </c>
      <c r="F53" s="88">
        <f>SUM(F49:F52)</f>
        <v>3255456.29</v>
      </c>
      <c r="G53" s="88">
        <f>SUM(G49:G52)</f>
        <v>2992645.04</v>
      </c>
      <c r="H53" s="481">
        <f>SUM(H49:H52)</f>
        <v>463644.1399999999</v>
      </c>
      <c r="I53" s="89">
        <f>SUM(I49:I52)</f>
        <v>431768.97</v>
      </c>
    </row>
    <row r="54" spans="1:9" ht="18.75" thickTop="1" x14ac:dyDescent="0.35">
      <c r="A54" s="90"/>
      <c r="B54" s="91"/>
      <c r="C54" s="91"/>
      <c r="D54" s="57"/>
      <c r="E54" s="57"/>
      <c r="F54" s="446"/>
      <c r="G54" s="79"/>
      <c r="H54" s="449"/>
      <c r="I54" s="449"/>
    </row>
    <row r="55" spans="1:9" ht="18" x14ac:dyDescent="0.35">
      <c r="A55" s="90"/>
      <c r="B55" s="91"/>
      <c r="C55" s="91"/>
      <c r="D55" s="57"/>
      <c r="E55" s="57"/>
      <c r="F55" s="446"/>
      <c r="G55" s="92"/>
      <c r="H55" s="446"/>
      <c r="I55" s="446"/>
    </row>
    <row r="56" spans="1:9" ht="18" x14ac:dyDescent="0.35">
      <c r="A56" s="90"/>
      <c r="B56" s="91"/>
      <c r="C56" s="91"/>
      <c r="D56" s="57"/>
      <c r="E56" s="57"/>
      <c r="F56" s="446"/>
      <c r="G56" s="446"/>
      <c r="H56" s="446"/>
      <c r="I56" s="446"/>
    </row>
    <row r="57" spans="1:9" x14ac:dyDescent="0.2">
      <c r="A57" s="483"/>
      <c r="B57" s="483"/>
      <c r="C57" s="483"/>
      <c r="D57" s="483"/>
      <c r="E57" s="483"/>
      <c r="F57" s="483"/>
      <c r="G57" s="483"/>
      <c r="H57" s="483"/>
      <c r="I57" s="483"/>
    </row>
  </sheetData>
  <sheetProtection selectLockedCells="1"/>
  <mergeCells count="11">
    <mergeCell ref="F46:F47"/>
    <mergeCell ref="E6:G6"/>
    <mergeCell ref="A32:I34"/>
    <mergeCell ref="E7:I7"/>
    <mergeCell ref="H13:I13"/>
    <mergeCell ref="E4:I4"/>
    <mergeCell ref="H44:I44"/>
    <mergeCell ref="A2:D2"/>
    <mergeCell ref="E3:I3"/>
    <mergeCell ref="E2:I2"/>
    <mergeCell ref="E5:I5"/>
  </mergeCells>
  <phoneticPr fontId="2" type="noConversion"/>
  <conditionalFormatting sqref="I37">
    <cfRule type="cellIs" dxfId="351" priority="1" stopIfTrue="1" operator="greaterThan">
      <formula>1</formula>
    </cfRule>
  </conditionalFormatting>
  <conditionalFormatting sqref="I41:I43">
    <cfRule type="cellIs" dxfId="350" priority="2" stopIfTrue="1" operator="greaterThan">
      <formula>1</formula>
    </cfRule>
  </conditionalFormatting>
  <conditionalFormatting sqref="I40 I38">
    <cfRule type="cellIs" dxfId="349" priority="3" stopIfTrue="1" operator="greaterThan">
      <formula>1</formula>
    </cfRule>
    <cfRule type="cellIs" dxfId="348" priority="4" stopIfTrue="1" operator="lessThan">
      <formula>1</formula>
    </cfRule>
  </conditionalFormatting>
  <conditionalFormatting sqref="H24">
    <cfRule type="cellIs" dxfId="347" priority="5" stopIfTrue="1" operator="notEqual">
      <formula>$H$18-$H$16-$H$22</formula>
    </cfRule>
  </conditionalFormatting>
  <conditionalFormatting sqref="G28">
    <cfRule type="cellIs" dxfId="346" priority="6" stopIfTrue="1" operator="notEqual">
      <formula>$G$29+$G$30+$G$31</formula>
    </cfRule>
  </conditionalFormatting>
  <conditionalFormatting sqref="H49:H52">
    <cfRule type="cellIs" dxfId="345" priority="7" stopIfTrue="1" operator="notEqual">
      <formula>E49+F49-G49</formula>
    </cfRule>
  </conditionalFormatting>
  <conditionalFormatting sqref="I53">
    <cfRule type="cellIs" dxfId="344" priority="8" stopIfTrue="1" operator="notEqual">
      <formula>$I$49+$I$50+$I$51+$I$52</formula>
    </cfRule>
  </conditionalFormatting>
  <conditionalFormatting sqref="H53">
    <cfRule type="cellIs" dxfId="343" priority="9" stopIfTrue="1" operator="notEqual">
      <formula>E53+F53-G53</formula>
    </cfRule>
    <cfRule type="cellIs" dxfId="342" priority="10" stopIfTrue="1" operator="notEqual">
      <formula>SUM($H$49:$H$52)</formula>
    </cfRule>
  </conditionalFormatting>
  <conditionalFormatting sqref="G18 G16">
    <cfRule type="cellIs" dxfId="341" priority="11" stopIfTrue="1" operator="notEqual">
      <formula>H16+I16</formula>
    </cfRule>
  </conditionalFormatting>
  <conditionalFormatting sqref="I24">
    <cfRule type="cellIs" dxfId="340" priority="12" stopIfTrue="1" operator="notEqual">
      <formula>I18-I16-I22</formula>
    </cfRule>
  </conditionalFormatting>
  <conditionalFormatting sqref="G24">
    <cfRule type="cellIs" dxfId="339" priority="13" stopIfTrue="1" operator="notEqual">
      <formula>ROUND(H24+I24,2)</formula>
    </cfRule>
  </conditionalFormatting>
  <pageMargins left="0.78740157480314965" right="0.39370078740157483" top="0.59055118110236227" bottom="0.59055118110236227" header="0.51181102362204722" footer="0.51181102362204722"/>
  <pageSetup paperSize="9" scale="85" firstPageNumber="432" orientation="portrait" r:id="rId1"/>
  <headerFooter alignWithMargins="0">
    <oddFooter>&amp;L&amp;"Arial,Kurzíva"Zastupitelstvo Olomouckého kraje 24.6.2011
5. - Rozpočet Olomouckého kraje 2010-závěrečný účet 
Příloha č.16 : Financování hospodaření příspěvkových organizací Olomouckého kraje&amp;R&amp;"Arial,Kurzíva"Strana &amp;P (celkem 474)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36</vt:i4>
      </vt:variant>
    </vt:vector>
  </HeadingPairs>
  <TitlesOfParts>
    <vt:vector size="71" baseType="lpstr">
      <vt:lpstr>Sociál.</vt:lpstr>
      <vt:lpstr>1. DD Javorník</vt:lpstr>
      <vt:lpstr>2. DD Kobylá</vt:lpstr>
      <vt:lpstr>3. ÚSP Jeseník</vt:lpstr>
      <vt:lpstr>4. SPS Jeseník</vt:lpstr>
      <vt:lpstr>5. DD Červenka</vt:lpstr>
      <vt:lpstr>6. Dům seniorů Náměšť</vt:lpstr>
      <vt:lpstr>7. DD Hrubá Voda</vt:lpstr>
      <vt:lpstr>8. DD Pohoda</vt:lpstr>
      <vt:lpstr>9. Soc. služby Olomouc</vt:lpstr>
      <vt:lpstr>10. Vincentinum</vt:lpstr>
      <vt:lpstr>11. Klíč </vt:lpstr>
      <vt:lpstr>12. Nové Zámky</vt:lpstr>
      <vt:lpstr>13. Poradenské centrum Ol.</vt:lpstr>
      <vt:lpstr>14. Středisko soc. prevence</vt:lpstr>
      <vt:lpstr>15. DD Šumperk</vt:lpstr>
      <vt:lpstr>16. DD Libina</vt:lpstr>
      <vt:lpstr>17. DD Štíty</vt:lpstr>
      <vt:lpstr>18. Soc. služby Šumperk</vt:lpstr>
      <vt:lpstr>19. Penzion Loštice</vt:lpstr>
      <vt:lpstr>20. Domov Paprsek Olšany</vt:lpstr>
      <vt:lpstr>21. Duha Vikýřovice</vt:lpstr>
      <vt:lpstr>22. DD Prostějov</vt:lpstr>
      <vt:lpstr>23.DD Jesenec</vt:lpstr>
      <vt:lpstr>24. Domov "Na Zámku"</vt:lpstr>
      <vt:lpstr>25. Sociál. služby Prostějov</vt:lpstr>
      <vt:lpstr>26. Centrum soc. služeb</vt:lpstr>
      <vt:lpstr>27. DD Radkova Lhota</vt:lpstr>
      <vt:lpstr>28. Domov Alfreda Pavlov.</vt:lpstr>
      <vt:lpstr>29. Domov Tovačov</vt:lpstr>
      <vt:lpstr>30. Domov Větrný mlýn</vt:lpstr>
      <vt:lpstr>31. Centrum Dominika Kokory</vt:lpstr>
      <vt:lpstr>32. Domov Adam Dřevohost.</vt:lpstr>
      <vt:lpstr>33. Domov Na zámečku Rokytnice</vt:lpstr>
      <vt:lpstr>CELKEM</vt:lpstr>
      <vt:lpstr>Sociál.!Názvy_tisku</vt:lpstr>
      <vt:lpstr>'1. DD Javorník'!Oblast_tisku</vt:lpstr>
      <vt:lpstr>'10. Vincentinum'!Oblast_tisku</vt:lpstr>
      <vt:lpstr>'11. Klíč '!Oblast_tisku</vt:lpstr>
      <vt:lpstr>'12. Nové Zámky'!Oblast_tisku</vt:lpstr>
      <vt:lpstr>'13. Poradenské centrum Ol.'!Oblast_tisku</vt:lpstr>
      <vt:lpstr>'14. Středisko soc. prevence'!Oblast_tisku</vt:lpstr>
      <vt:lpstr>'15. DD Šumperk'!Oblast_tisku</vt:lpstr>
      <vt:lpstr>'16. DD Libina'!Oblast_tisku</vt:lpstr>
      <vt:lpstr>'17. DD Štíty'!Oblast_tisku</vt:lpstr>
      <vt:lpstr>'18. Soc. služby Šumperk'!Oblast_tisku</vt:lpstr>
      <vt:lpstr>'19. Penzion Loštice'!Oblast_tisku</vt:lpstr>
      <vt:lpstr>'2. DD Kobylá'!Oblast_tisku</vt:lpstr>
      <vt:lpstr>'20. Domov Paprsek Olšany'!Oblast_tisku</vt:lpstr>
      <vt:lpstr>'21. Duha Vikýřovice'!Oblast_tisku</vt:lpstr>
      <vt:lpstr>'22. DD Prostějov'!Oblast_tisku</vt:lpstr>
      <vt:lpstr>'23.DD Jesenec'!Oblast_tisku</vt:lpstr>
      <vt:lpstr>'24. Domov "Na Zámku"'!Oblast_tisku</vt:lpstr>
      <vt:lpstr>'25. Sociál. služby Prostějov'!Oblast_tisku</vt:lpstr>
      <vt:lpstr>'26. Centrum soc. služeb'!Oblast_tisku</vt:lpstr>
      <vt:lpstr>'27. DD Radkova Lhota'!Oblast_tisku</vt:lpstr>
      <vt:lpstr>'28. Domov Alfreda Pavlov.'!Oblast_tisku</vt:lpstr>
      <vt:lpstr>'29. Domov Tovačov'!Oblast_tisku</vt:lpstr>
      <vt:lpstr>'3. ÚSP Jeseník'!Oblast_tisku</vt:lpstr>
      <vt:lpstr>'30. Domov Větrný mlýn'!Oblast_tisku</vt:lpstr>
      <vt:lpstr>'31. Centrum Dominika Kokory'!Oblast_tisku</vt:lpstr>
      <vt:lpstr>'32. Domov Adam Dřevohost.'!Oblast_tisku</vt:lpstr>
      <vt:lpstr>'33. Domov Na zámečku Rokytnice'!Oblast_tisku</vt:lpstr>
      <vt:lpstr>'4. SPS Jeseník'!Oblast_tisku</vt:lpstr>
      <vt:lpstr>'5. DD Červenka'!Oblast_tisku</vt:lpstr>
      <vt:lpstr>'6. Dům seniorů Náměšť'!Oblast_tisku</vt:lpstr>
      <vt:lpstr>'7. DD Hrubá Voda'!Oblast_tisku</vt:lpstr>
      <vt:lpstr>'8. DD Pohoda'!Oblast_tisku</vt:lpstr>
      <vt:lpstr>'9. Soc. služby Olomouc'!Oblast_tisku</vt:lpstr>
      <vt:lpstr>CELKEM!Oblast_tisku</vt:lpstr>
      <vt:lpstr>Sociál.!Oblast_tisku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Dostalová Anna</dc:creator>
  <cp:lastModifiedBy>balabuch</cp:lastModifiedBy>
  <cp:lastPrinted>2011-05-30T13:21:40Z</cp:lastPrinted>
  <dcterms:created xsi:type="dcterms:W3CDTF">2011-03-08T11:30:03Z</dcterms:created>
  <dcterms:modified xsi:type="dcterms:W3CDTF">2011-11-08T08:07:12Z</dcterms:modified>
</cp:coreProperties>
</file>