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0950" tabRatio="861" activeTab="12"/>
  </bookViews>
  <sheets>
    <sheet name="Rekapitulace dle oblasti" sheetId="26" r:id="rId1"/>
    <sheet name="1016" sheetId="25" r:id="rId2"/>
    <sheet name="1017" sheetId="27" r:id="rId3"/>
    <sheet name="1106" sheetId="47" r:id="rId4"/>
    <sheet name="1125" sheetId="48" r:id="rId5"/>
    <sheet name="1126" sheetId="49" r:id="rId6"/>
    <sheet name="1127" sheetId="43" r:id="rId7"/>
    <sheet name="1151" sheetId="44" r:id="rId8"/>
    <sheet name="1161" sheetId="45" r:id="rId9"/>
    <sheet name="1212" sheetId="46" r:id="rId10"/>
    <sheet name="1305" sheetId="41" r:id="rId11"/>
    <sheet name="1401" sheetId="51" r:id="rId12"/>
    <sheet name="1402" sheetId="42" r:id="rId13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2">#REF!</definedName>
    <definedName name="A" localSheetId="0">'Rekapitulace dle oblasti'!$A$64596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2">#REF!</definedName>
    <definedName name="názvy.tisku" localSheetId="0">#REF!</definedName>
    <definedName name="názvy.tisku">#REF!</definedName>
    <definedName name="_xlnm.Print_Area" localSheetId="1">'1016'!$A$1:$I$54</definedName>
    <definedName name="_xlnm.Print_Area" localSheetId="2">'1017'!$A$1:$I$54</definedName>
    <definedName name="_xlnm.Print_Area" localSheetId="3">'1106'!$A$1:$I$54</definedName>
    <definedName name="_xlnm.Print_Area" localSheetId="4">'1125'!$A$1:$I$54</definedName>
    <definedName name="_xlnm.Print_Area" localSheetId="5">'1126'!$A$1:$I$54</definedName>
    <definedName name="_xlnm.Print_Area" localSheetId="6">'1127'!$A$1:$I$54</definedName>
    <definedName name="_xlnm.Print_Area" localSheetId="7">'1151'!$A$1:$I$54</definedName>
    <definedName name="_xlnm.Print_Area" localSheetId="8">'1161'!$A$1:$I$54</definedName>
    <definedName name="_xlnm.Print_Area" localSheetId="9">'1212'!$A$1:$I$54</definedName>
    <definedName name="_xlnm.Print_Area" localSheetId="10">'1305'!$A$1:$I$54</definedName>
    <definedName name="_xlnm.Print_Area" localSheetId="11">'1401'!$A$1:$I$56</definedName>
    <definedName name="_xlnm.Print_Area" localSheetId="12">'1402'!$A$1:$I$54</definedName>
    <definedName name="_xlnm.Print_Area" localSheetId="0">'Rekapitulace dle oblasti'!$A$1:$N$33</definedName>
  </definedNames>
  <calcPr calcId="162913"/>
</workbook>
</file>

<file path=xl/calcChain.xml><?xml version="1.0" encoding="utf-8"?>
<calcChain xmlns="http://schemas.openxmlformats.org/spreadsheetml/2006/main">
  <c r="G31" i="41" l="1"/>
  <c r="G30" i="41"/>
  <c r="G30" i="46"/>
  <c r="G31" i="46"/>
  <c r="G31" i="43"/>
  <c r="G30" i="43"/>
  <c r="G31" i="49"/>
  <c r="G30" i="49"/>
  <c r="G31" i="48"/>
  <c r="G30" i="48"/>
  <c r="M21" i="26" l="1"/>
  <c r="L21" i="26"/>
  <c r="E54" i="51"/>
  <c r="H20" i="51"/>
  <c r="G16" i="51"/>
  <c r="E21" i="26" s="1"/>
  <c r="G18" i="51"/>
  <c r="G21" i="26" s="1"/>
  <c r="G17" i="51"/>
  <c r="H51" i="51"/>
  <c r="I54" i="51"/>
  <c r="G54" i="51"/>
  <c r="F54" i="51"/>
  <c r="I42" i="51"/>
  <c r="I41" i="51"/>
  <c r="I40" i="51"/>
  <c r="I39" i="51"/>
  <c r="I38" i="51"/>
  <c r="I37" i="51"/>
  <c r="G29" i="51"/>
  <c r="G26" i="51"/>
  <c r="G32" i="51" s="1"/>
  <c r="G20" i="51" l="1"/>
  <c r="I21" i="26"/>
  <c r="G21" i="51"/>
  <c r="F21" i="26"/>
  <c r="I20" i="51"/>
  <c r="I21" i="51" s="1"/>
  <c r="I25" i="51" s="1"/>
  <c r="H53" i="51"/>
  <c r="H21" i="51"/>
  <c r="H25" i="51" s="1"/>
  <c r="H52" i="51"/>
  <c r="H50" i="51"/>
  <c r="G25" i="51" l="1"/>
  <c r="H21" i="26"/>
  <c r="H54" i="51"/>
  <c r="K21" i="26" l="1"/>
  <c r="J21" i="26"/>
  <c r="G16" i="25"/>
  <c r="G29" i="42" l="1"/>
  <c r="G18" i="42"/>
  <c r="G20" i="42" s="1"/>
  <c r="G17" i="42"/>
  <c r="G16" i="42"/>
  <c r="G18" i="41"/>
  <c r="G17" i="41"/>
  <c r="G16" i="41"/>
  <c r="G18" i="46"/>
  <c r="G17" i="46"/>
  <c r="G16" i="46"/>
  <c r="G18" i="45"/>
  <c r="G17" i="45"/>
  <c r="G16" i="45"/>
  <c r="G18" i="44"/>
  <c r="G17" i="44"/>
  <c r="G16" i="44"/>
  <c r="G18" i="43"/>
  <c r="G17" i="43"/>
  <c r="G16" i="43"/>
  <c r="G18" i="49"/>
  <c r="G17" i="49"/>
  <c r="G16" i="49"/>
  <c r="G18" i="48"/>
  <c r="G17" i="48"/>
  <c r="G16" i="48"/>
  <c r="G18" i="47"/>
  <c r="G17" i="47"/>
  <c r="G16" i="47"/>
  <c r="G18" i="27"/>
  <c r="G17" i="27"/>
  <c r="G16" i="27"/>
  <c r="G18" i="25"/>
  <c r="G17" i="25"/>
  <c r="M22" i="26" l="1"/>
  <c r="M20" i="26"/>
  <c r="M19" i="26"/>
  <c r="M18" i="26"/>
  <c r="M17" i="26"/>
  <c r="M16" i="26"/>
  <c r="M15" i="26"/>
  <c r="M14" i="26"/>
  <c r="L22" i="26"/>
  <c r="L20" i="26"/>
  <c r="L19" i="26"/>
  <c r="L18" i="26"/>
  <c r="L17" i="26"/>
  <c r="L16" i="26"/>
  <c r="L15" i="26"/>
  <c r="L14" i="26"/>
  <c r="N23" i="26" l="1"/>
  <c r="G22" i="26" l="1"/>
  <c r="G20" i="26"/>
  <c r="G19" i="26"/>
  <c r="G18" i="26"/>
  <c r="G17" i="26"/>
  <c r="G16" i="26"/>
  <c r="G15" i="26"/>
  <c r="G14" i="26"/>
  <c r="F19" i="26" l="1"/>
  <c r="F18" i="26"/>
  <c r="F17" i="26"/>
  <c r="F16" i="26"/>
  <c r="F15" i="26"/>
  <c r="F14" i="26"/>
  <c r="E17" i="26" l="1"/>
  <c r="E16" i="26"/>
  <c r="E15" i="26"/>
  <c r="E14" i="26"/>
  <c r="M13" i="26" l="1"/>
  <c r="L13" i="26"/>
  <c r="M12" i="26" l="1"/>
  <c r="L12" i="26"/>
  <c r="I54" i="49" l="1"/>
  <c r="G54" i="49"/>
  <c r="F54" i="49"/>
  <c r="E54" i="49"/>
  <c r="H53" i="49"/>
  <c r="H52" i="49"/>
  <c r="H51" i="49"/>
  <c r="H50" i="49"/>
  <c r="H54" i="49" s="1"/>
  <c r="I42" i="49"/>
  <c r="I41" i="49"/>
  <c r="I40" i="49"/>
  <c r="I37" i="49"/>
  <c r="G29" i="49"/>
  <c r="G26" i="49"/>
  <c r="I20" i="49"/>
  <c r="I21" i="49" s="1"/>
  <c r="I25" i="49" s="1"/>
  <c r="H20" i="49"/>
  <c r="H21" i="49" s="1"/>
  <c r="H25" i="49" s="1"/>
  <c r="I54" i="48"/>
  <c r="G54" i="48"/>
  <c r="F54" i="48"/>
  <c r="E54" i="48"/>
  <c r="H53" i="48"/>
  <c r="H52" i="48"/>
  <c r="H51" i="48"/>
  <c r="H50" i="48"/>
  <c r="I42" i="48"/>
  <c r="I41" i="48"/>
  <c r="I40" i="48"/>
  <c r="I37" i="48"/>
  <c r="G29" i="48"/>
  <c r="G26" i="48"/>
  <c r="I14" i="26" s="1"/>
  <c r="I20" i="48"/>
  <c r="I21" i="48" s="1"/>
  <c r="I25" i="48" s="1"/>
  <c r="H20" i="48"/>
  <c r="H21" i="48" s="1"/>
  <c r="H25" i="48" s="1"/>
  <c r="G20" i="48"/>
  <c r="G21" i="48" s="1"/>
  <c r="I54" i="47"/>
  <c r="H53" i="47"/>
  <c r="H52" i="47"/>
  <c r="H51" i="47"/>
  <c r="H50" i="47"/>
  <c r="I42" i="47"/>
  <c r="I41" i="47"/>
  <c r="I40" i="47"/>
  <c r="I37" i="47"/>
  <c r="G29" i="47"/>
  <c r="G26" i="47"/>
  <c r="I13" i="26" s="1"/>
  <c r="I20" i="47"/>
  <c r="I21" i="47" s="1"/>
  <c r="I25" i="47" s="1"/>
  <c r="H20" i="47"/>
  <c r="H21" i="47" s="1"/>
  <c r="H25" i="47" s="1"/>
  <c r="G13" i="26"/>
  <c r="F13" i="26"/>
  <c r="E13" i="26"/>
  <c r="I54" i="46"/>
  <c r="G54" i="46"/>
  <c r="F54" i="46"/>
  <c r="E54" i="46"/>
  <c r="H53" i="46"/>
  <c r="H52" i="46"/>
  <c r="H51" i="46"/>
  <c r="H50" i="46"/>
  <c r="I42" i="46"/>
  <c r="I41" i="46"/>
  <c r="I40" i="46"/>
  <c r="I37" i="46"/>
  <c r="G29" i="46"/>
  <c r="G26" i="46"/>
  <c r="I20" i="46"/>
  <c r="I21" i="46" s="1"/>
  <c r="I25" i="46" s="1"/>
  <c r="H20" i="46"/>
  <c r="H21" i="46" s="1"/>
  <c r="H25" i="46" s="1"/>
  <c r="E19" i="26"/>
  <c r="I54" i="45"/>
  <c r="H53" i="45"/>
  <c r="H52" i="45"/>
  <c r="H51" i="45"/>
  <c r="H50" i="45"/>
  <c r="I42" i="45"/>
  <c r="I41" i="45"/>
  <c r="I40" i="45"/>
  <c r="I37" i="45"/>
  <c r="G29" i="45"/>
  <c r="G26" i="45"/>
  <c r="I18" i="26" s="1"/>
  <c r="I20" i="45"/>
  <c r="I21" i="45" s="1"/>
  <c r="I25" i="45" s="1"/>
  <c r="H20" i="45"/>
  <c r="H21" i="45" s="1"/>
  <c r="H25" i="45" s="1"/>
  <c r="G20" i="45"/>
  <c r="G21" i="45" s="1"/>
  <c r="H18" i="26" s="1"/>
  <c r="E18" i="26"/>
  <c r="I54" i="44"/>
  <c r="G54" i="44"/>
  <c r="F54" i="44"/>
  <c r="E54" i="44"/>
  <c r="H53" i="44"/>
  <c r="H52" i="44"/>
  <c r="H51" i="44"/>
  <c r="H50" i="44"/>
  <c r="I42" i="44"/>
  <c r="I41" i="44"/>
  <c r="I40" i="44"/>
  <c r="I37" i="44"/>
  <c r="G29" i="44"/>
  <c r="G26" i="44"/>
  <c r="I21" i="44"/>
  <c r="I25" i="44" s="1"/>
  <c r="I20" i="44"/>
  <c r="H20" i="44"/>
  <c r="H21" i="44" s="1"/>
  <c r="H25" i="44" s="1"/>
  <c r="G20" i="44"/>
  <c r="G21" i="44" s="1"/>
  <c r="I54" i="43"/>
  <c r="G54" i="43"/>
  <c r="F54" i="43"/>
  <c r="E54" i="43"/>
  <c r="H53" i="43"/>
  <c r="H52" i="43"/>
  <c r="H51" i="43"/>
  <c r="H50" i="43"/>
  <c r="I42" i="43"/>
  <c r="I41" i="43"/>
  <c r="I40" i="43"/>
  <c r="I37" i="43"/>
  <c r="G29" i="43"/>
  <c r="G26" i="43"/>
  <c r="I20" i="43"/>
  <c r="I21" i="43" s="1"/>
  <c r="I25" i="43" s="1"/>
  <c r="H20" i="43"/>
  <c r="H21" i="43" s="1"/>
  <c r="H25" i="43" s="1"/>
  <c r="I54" i="42"/>
  <c r="G54" i="42"/>
  <c r="F54" i="42"/>
  <c r="E54" i="42"/>
  <c r="H53" i="42"/>
  <c r="H52" i="42"/>
  <c r="H51" i="42"/>
  <c r="H50" i="42"/>
  <c r="I42" i="42"/>
  <c r="I41" i="42"/>
  <c r="I40" i="42"/>
  <c r="I37" i="42"/>
  <c r="G26" i="42"/>
  <c r="I20" i="42"/>
  <c r="I21" i="42" s="1"/>
  <c r="I25" i="42" s="1"/>
  <c r="H20" i="42"/>
  <c r="H21" i="42" s="1"/>
  <c r="H25" i="42" s="1"/>
  <c r="F22" i="26"/>
  <c r="I54" i="41"/>
  <c r="G54" i="41"/>
  <c r="F54" i="41"/>
  <c r="E54" i="41"/>
  <c r="H53" i="41"/>
  <c r="H52" i="41"/>
  <c r="H51" i="41"/>
  <c r="H50" i="41"/>
  <c r="I42" i="41"/>
  <c r="I41" i="41"/>
  <c r="I40" i="41"/>
  <c r="I37" i="41"/>
  <c r="G29" i="41"/>
  <c r="G26" i="41"/>
  <c r="I20" i="41"/>
  <c r="I21" i="41" s="1"/>
  <c r="I25" i="41" s="1"/>
  <c r="H20" i="41"/>
  <c r="H21" i="41" s="1"/>
  <c r="H25" i="41" s="1"/>
  <c r="F20" i="26"/>
  <c r="G32" i="42" l="1"/>
  <c r="I22" i="26"/>
  <c r="G32" i="41"/>
  <c r="I20" i="26"/>
  <c r="G32" i="46"/>
  <c r="I19" i="26"/>
  <c r="G32" i="44"/>
  <c r="I17" i="26"/>
  <c r="H54" i="44"/>
  <c r="G32" i="43"/>
  <c r="I16" i="26"/>
  <c r="H54" i="48"/>
  <c r="G25" i="44"/>
  <c r="H17" i="26"/>
  <c r="G25" i="48"/>
  <c r="H14" i="26"/>
  <c r="K18" i="26"/>
  <c r="J18" i="26"/>
  <c r="G32" i="49"/>
  <c r="I15" i="26"/>
  <c r="H54" i="42"/>
  <c r="G21" i="42"/>
  <c r="E22" i="26"/>
  <c r="H54" i="41"/>
  <c r="G20" i="41"/>
  <c r="G21" i="41" s="1"/>
  <c r="E20" i="26"/>
  <c r="H54" i="46"/>
  <c r="G20" i="46"/>
  <c r="G21" i="46" s="1"/>
  <c r="H54" i="45"/>
  <c r="G25" i="45"/>
  <c r="H54" i="43"/>
  <c r="G20" i="43"/>
  <c r="G21" i="43" s="1"/>
  <c r="G20" i="49"/>
  <c r="G21" i="49" s="1"/>
  <c r="H54" i="47"/>
  <c r="G20" i="47"/>
  <c r="G21" i="47" s="1"/>
  <c r="G25" i="42" l="1"/>
  <c r="H22" i="26"/>
  <c r="G25" i="41"/>
  <c r="H20" i="26"/>
  <c r="G25" i="46"/>
  <c r="H19" i="26"/>
  <c r="J17" i="26"/>
  <c r="K17" i="26"/>
  <c r="G25" i="43"/>
  <c r="H16" i="26"/>
  <c r="G25" i="49"/>
  <c r="H15" i="26"/>
  <c r="K15" i="26" s="1"/>
  <c r="K14" i="26"/>
  <c r="J14" i="26"/>
  <c r="G25" i="47"/>
  <c r="H13" i="26"/>
  <c r="H20" i="27"/>
  <c r="J15" i="26" l="1"/>
  <c r="K22" i="26"/>
  <c r="J22" i="26"/>
  <c r="K20" i="26"/>
  <c r="J20" i="26"/>
  <c r="J19" i="26"/>
  <c r="K19" i="26"/>
  <c r="J16" i="26"/>
  <c r="K16" i="26"/>
  <c r="J13" i="26"/>
  <c r="K13" i="26"/>
  <c r="G26" i="27"/>
  <c r="I12" i="26" s="1"/>
  <c r="G26" i="25"/>
  <c r="G29" i="25"/>
  <c r="I20" i="25"/>
  <c r="I21" i="25" s="1"/>
  <c r="I25" i="25" s="1"/>
  <c r="H20" i="25"/>
  <c r="H21" i="25" s="1"/>
  <c r="H25" i="25" s="1"/>
  <c r="E11" i="26"/>
  <c r="E54" i="27"/>
  <c r="I20" i="27"/>
  <c r="I21" i="27" s="1"/>
  <c r="I25" i="27" s="1"/>
  <c r="H21" i="27"/>
  <c r="H25" i="27" s="1"/>
  <c r="F12" i="26"/>
  <c r="G20" i="25" l="1"/>
  <c r="G21" i="25" s="1"/>
  <c r="H11" i="26" s="1"/>
  <c r="G25" i="25" l="1"/>
  <c r="I37" i="25" l="1"/>
  <c r="G32" i="25" l="1"/>
  <c r="G32" i="27"/>
  <c r="L11" i="26" l="1"/>
  <c r="L23" i="26" l="1"/>
  <c r="I11" i="26"/>
  <c r="I23" i="26" s="1"/>
  <c r="J11" i="26" l="1"/>
  <c r="I40" i="27" l="1"/>
  <c r="I41" i="27"/>
  <c r="I42" i="27"/>
  <c r="I37" i="27"/>
  <c r="I40" i="25"/>
  <c r="I41" i="25"/>
  <c r="I42" i="25"/>
  <c r="H50" i="25" l="1"/>
  <c r="M11" i="26" l="1"/>
  <c r="M23" i="26" l="1"/>
  <c r="N24" i="26" l="1"/>
  <c r="G54" i="27"/>
  <c r="F54" i="27"/>
  <c r="H53" i="27"/>
  <c r="H52" i="27"/>
  <c r="H51" i="27"/>
  <c r="H50" i="27"/>
  <c r="G29" i="27"/>
  <c r="G12" i="26"/>
  <c r="E12" i="26" l="1"/>
  <c r="G20" i="27"/>
  <c r="G21" i="27" s="1"/>
  <c r="I54" i="27"/>
  <c r="H54" i="27"/>
  <c r="E23" i="26" l="1"/>
  <c r="G25" i="27"/>
  <c r="H12" i="26"/>
  <c r="K12" i="26" s="1"/>
  <c r="H26" i="26" l="1"/>
  <c r="H27" i="26"/>
  <c r="H23" i="26"/>
  <c r="J12" i="26"/>
  <c r="G11" i="26"/>
  <c r="G23" i="26" s="1"/>
  <c r="J23" i="26" l="1"/>
  <c r="H31" i="26"/>
  <c r="G54" i="25"/>
  <c r="F54" i="25"/>
  <c r="E54" i="25"/>
  <c r="H53" i="25"/>
  <c r="H52" i="25"/>
  <c r="H51" i="25"/>
  <c r="F11" i="26"/>
  <c r="F23" i="26" s="1"/>
  <c r="H54" i="25" l="1"/>
  <c r="I54" i="25"/>
  <c r="K11" i="26" l="1"/>
  <c r="H32" i="26" l="1"/>
  <c r="K23" i="26"/>
  <c r="K24" i="26" s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0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8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9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<sst xmlns="http://schemas.openxmlformats.org/spreadsheetml/2006/main" count="814" uniqueCount="145">
  <si>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</si>
  <si>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</si>
  <si>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</si>
  <si>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</si>
  <si>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</si>
  <si>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</si>
  <si>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</si>
  <si>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</si>
  <si>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</si>
  <si>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</si>
  <si>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</si>
  <si>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</si>
  <si>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</si>
  <si>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</si>
  <si>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</si>
  <si>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</si>
  <si>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</si>
  <si>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</si>
  <si>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</si>
  <si>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</si>
  <si>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</si>
  <si>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</si>
  <si>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</si>
  <si>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</si>
  <si>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</si>
  <si>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</si>
  <si>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</si>
  <si>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</si>
  <si>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</si>
  <si>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</si>
  <si>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</si>
  <si>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</si>
  <si>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</si>
  <si>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</si>
  <si>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</si>
  <si>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</si>
  <si>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</si>
  <si>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</si>
  <si>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</si>
  <si>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</si>
  <si>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</si>
  <si>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</si>
  <si>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</si>
  <si>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</si>
  <si>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</si>
  <si>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</si>
  <si>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</si>
  <si>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</si>
  <si>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</si>
  <si>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</si>
  <si>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</si>
  <si>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</si>
  <si>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</si>
  <si>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</si>
  <si>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</si>
  <si>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</si>
  <si>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</si>
  <si>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</si>
  <si>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</si>
  <si>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</si>
  <si>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</si>
  <si>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</si>
  <si>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</si>
  <si>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</si>
  <si>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</si>
  <si>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</si>
  <si>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</si>
  <si>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</si>
  <si>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Pozn.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</si>
  <si>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</si>
  <si>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</si>
  <si>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</si>
  <si>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</si>
  <si>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</si>
  <si>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</si>
  <si>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Stav k 1.1.2017</t>
  </si>
  <si>
    <t>Rekapitulace hospodaření /výsledek hospodaření/ za  rok  2017</t>
  </si>
  <si>
    <t>Z toho:daň</t>
  </si>
  <si>
    <t>Střední škola, Základní škola a Mateřská škola Prostějov, Komenského 10</t>
  </si>
  <si>
    <t>Komenského 10</t>
  </si>
  <si>
    <t>796 01 Prostějov</t>
  </si>
  <si>
    <t>Dětský domov a Školní jídelna Prostějov</t>
  </si>
  <si>
    <t>Lidická 86</t>
  </si>
  <si>
    <t>Gymnázium Jiřího Wolkera, Prostějov, Kollárova 3</t>
  </si>
  <si>
    <t xml:space="preserve">Kollárova 3 </t>
  </si>
  <si>
    <t>Střední škola designu a módy, Prostějov</t>
  </si>
  <si>
    <t>Vápenice 1</t>
  </si>
  <si>
    <t>796 62 Prostějov</t>
  </si>
  <si>
    <t>Střední odborná škola průmyslová a Střední odborné učiliště strojírenské, Prostějov, Lidická 4</t>
  </si>
  <si>
    <t>Lidická 4</t>
  </si>
  <si>
    <t>Švehlova střední škola polytechnická Prostějov</t>
  </si>
  <si>
    <t>nám.Spojenců 17</t>
  </si>
  <si>
    <t>Obchodní akademie, Prostějov, Palackého 18</t>
  </si>
  <si>
    <t>Palackého 18</t>
  </si>
  <si>
    <t>Střední zdravotnická škola, Prostějov, Vápenice 3</t>
  </si>
  <si>
    <t>Vápenice 3</t>
  </si>
  <si>
    <t>Střední odborná škola Prostějov</t>
  </si>
  <si>
    <t>nám. Edmunda Husserla 1/30</t>
  </si>
  <si>
    <t>796 55 Prostějov</t>
  </si>
  <si>
    <t>Základní umělěcká škola Konice, Na Příhonech 425</t>
  </si>
  <si>
    <t>Na Příhonech 425</t>
  </si>
  <si>
    <t>798 52 Konice</t>
  </si>
  <si>
    <t>Dětský domov a Školní jídelna Plumlov, Balkán 333</t>
  </si>
  <si>
    <t>Balkán 333</t>
  </si>
  <si>
    <t>798 03 Plumlov</t>
  </si>
  <si>
    <t>Příspěvkové organizace v oblasti školství (Prostějov)</t>
  </si>
  <si>
    <t>47922206</t>
  </si>
  <si>
    <t>Vápenice 2986/1, Prostějov, 796 62</t>
  </si>
  <si>
    <t>47922061</t>
  </si>
  <si>
    <t>Lidická 1686/4, Prostějov, 796 01</t>
  </si>
  <si>
    <t>nám.Spojenců 2555/17, Prostějov, 796 01</t>
  </si>
  <si>
    <t>Palackého 159/18, Prostějov, 796 01</t>
  </si>
  <si>
    <t>Vápenice 2985/3, Prostějov, 796 01</t>
  </si>
  <si>
    <t>00599212</t>
  </si>
  <si>
    <t>nám. E. Husserla 30/1, Prostějov, 796 55</t>
  </si>
  <si>
    <t>00544612</t>
  </si>
  <si>
    <t>Základní umělecká škola Konice, Na Příhonech 425</t>
  </si>
  <si>
    <t>Na Příhonech 425, Konice, 798 52</t>
  </si>
  <si>
    <t>00402320</t>
  </si>
  <si>
    <t>Dětský domov a Školní jídelna, Plumlov, Balkán 333</t>
  </si>
  <si>
    <t>Balkán 333, Plumlov, 798 03</t>
  </si>
  <si>
    <r>
      <t>Z celkového počtu 11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- Prostějov skončilo:</t>
    </r>
  </si>
  <si>
    <r>
      <t xml:space="preserve"> -</t>
    </r>
    <r>
      <rPr>
        <sz val="9"/>
        <color rgb="FFFF0000"/>
        <rFont val="Arial"/>
        <family val="2"/>
        <charset val="238"/>
      </rPr>
      <t xml:space="preserve">  </t>
    </r>
    <r>
      <rPr>
        <sz val="9"/>
        <rFont val="Arial"/>
        <family val="2"/>
        <charset val="238"/>
      </rPr>
      <t>1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organizace se zhoršeným výsledkem hospodaření v celkové výši </t>
    </r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</si>
  <si>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0 organizací s vyrovnaným výsledkem hospodaření</t>
    </r>
  </si>
  <si>
    <t xml:space="preserve"> - 1 organizace se zhoršeným výsledkem hospodaření v celkové výši 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</si>
  <si>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213 182,28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</si>
  <si>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32 325,20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</si>
  <si>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175 271,85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</si>
  <si>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266 753,40 Kč.</t>
  </si>
  <si>
    <t>Lidická 3313/86, Prostějov, 796 01</t>
  </si>
  <si>
    <t>Kollárova 2602/3, Prostějov, 796 01</t>
  </si>
  <si>
    <t>K překročení limitu mzdových prostředků o 9 040,- Kč došlo z důvodu vyplacení odměn žákům za produktivní práci z vlastních zdrojů.</t>
  </si>
  <si>
    <t>Komenského80/10, Prostějov, 796 01</t>
  </si>
  <si>
    <t>Organizace skončila ve ztrátě, která činí -43 671,30 Kč. Ztráta bude pokryta z prostředků rezervního fondu  (14 187,87 Kč) a ze zlepšeného VH v násl. letech (29 483,43 Kč).</t>
  </si>
  <si>
    <t>Výsledek hospodaření běžného účetního období</t>
  </si>
  <si>
    <t>Příspěvek na provoz /odpisy/</t>
  </si>
  <si>
    <t>Příspěvek na provoz /nájemné/</t>
  </si>
  <si>
    <t>Dětský domov a Školní jídelna, Konice, Vrchlického 369</t>
  </si>
  <si>
    <t>Vrchlického 369, Konice, 798 52</t>
  </si>
  <si>
    <t>47922141</t>
  </si>
  <si>
    <t>Vrchlického 369</t>
  </si>
  <si>
    <t xml:space="preserve"> - 11 organizací se zlepšeným výsledkem hospodaření  v celkové výši  </t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</si>
  <si>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11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organizací se zlepšeným výsledkem hospodaření  v celkové výši  </t>
    </r>
  </si>
  <si>
    <t xml:space="preserve">b) Výsledek hospod. předcház. účet. období </t>
  </si>
  <si>
    <t xml:space="preserve">      Ing. Miroslava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</si>
</sst>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[$-405]#,##0.00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sz val="10"/>
      <color theme="1"/>
      <name val="Arial"/>
      <family val="2"/>
      <charset val="238"/>
    </font>
    <font>
      <b/>
      <sz val="9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</cellStyleXfs>
  <cellXfs count="380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1" xfId="0" applyNumberFormat="1" applyFont="1" applyFill="1" applyBorder="1"/>
    <xf numFmtId="4" fontId="33" fillId="0" borderId="2" xfId="0" applyNumberFormat="1" applyFont="1" applyFill="1" applyBorder="1"/>
    <xf numFmtId="4" fontId="33" fillId="0" borderId="3" xfId="0" applyNumberFormat="1" applyFont="1" applyFill="1" applyBorder="1"/>
    <xf numFmtId="4" fontId="33" fillId="0" borderId="1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1" fillId="0" borderId="0" xfId="0" applyFont="1" applyFill="1" applyAlignment="1">
      <alignment vertical="top" wrapText="1" shrinkToFit="1"/>
    </xf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protection hidden="1"/>
    </xf>
    <xf numFmtId="4" fontId="33" fillId="0" borderId="51" xfId="0" applyNumberFormat="1" applyFont="1" applyFill="1" applyBorder="1"/>
    <xf numFmtId="0" fontId="33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33" fillId="0" borderId="54" xfId="0" applyNumberFormat="1" applyFont="1" applyFill="1" applyBorder="1"/>
    <xf numFmtId="4" fontId="33" fillId="0" borderId="55" xfId="0" applyNumberFormat="1" applyFont="1" applyFill="1" applyBorder="1"/>
    <xf numFmtId="2" fontId="33" fillId="0" borderId="52" xfId="0" applyNumberFormat="1" applyFont="1" applyFill="1" applyBorder="1"/>
    <xf numFmtId="4" fontId="2" fillId="0" borderId="43" xfId="0" applyNumberFormat="1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7" xfId="0" applyNumberFormat="1" applyFont="1" applyFill="1" applyBorder="1"/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" fontId="25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58" xfId="0" applyNumberFormat="1" applyFont="1" applyFill="1" applyBorder="1"/>
    <xf numFmtId="4" fontId="2" fillId="0" borderId="17" xfId="0" applyNumberFormat="1" applyFont="1" applyFill="1" applyBorder="1"/>
    <xf numFmtId="4" fontId="2" fillId="0" borderId="55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3" fillId="0" borderId="1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5" xfId="0" applyNumberFormat="1" applyFont="1" applyFill="1" applyBorder="1"/>
    <xf numFmtId="0" fontId="7" fillId="0" borderId="56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>
      <alignment vertical="top" wrapText="1" shrinkToFit="1"/>
    </xf>
    <xf numFmtId="4" fontId="2" fillId="0" borderId="40" xfId="0" applyNumberFormat="1" applyFont="1" applyFill="1" applyBorder="1"/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62" xfId="0" applyNumberFormat="1" applyFont="1" applyFill="1" applyBorder="1"/>
    <xf numFmtId="4" fontId="2" fillId="0" borderId="48" xfId="0" applyNumberFormat="1" applyFont="1" applyFill="1" applyBorder="1"/>
    <xf numFmtId="4" fontId="2" fillId="0" borderId="19" xfId="0" applyNumberFormat="1" applyFont="1" applyFill="1" applyBorder="1"/>
    <xf numFmtId="0" fontId="27" fillId="0" borderId="3" xfId="0" applyFont="1" applyFill="1" applyBorder="1"/>
    <xf numFmtId="4" fontId="33" fillId="0" borderId="13" xfId="0" applyNumberFormat="1" applyFont="1" applyFill="1" applyBorder="1"/>
    <xf numFmtId="0" fontId="27" fillId="0" borderId="2" xfId="0" applyFont="1" applyFill="1" applyBorder="1"/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30" fillId="2" borderId="0" xfId="0" applyNumberFormat="1" applyFont="1" applyFill="1" applyAlignment="1" applyProtection="1">
      <alignment shrinkToFit="1"/>
      <protection hidden="1"/>
    </xf>
    <xf numFmtId="172" fontId="44" fillId="0" borderId="0" xfId="1" applyNumberFormat="1" applyFont="1" applyFill="1" applyAlignment="1" applyProtection="1">
      <alignment shrinkToFit="1"/>
      <protection hidden="1"/>
    </xf>
    <xf numFmtId="4" fontId="2" fillId="0" borderId="73" xfId="0" applyNumberFormat="1" applyFont="1" applyFill="1" applyBorder="1"/>
    <xf numFmtId="4" fontId="2" fillId="0" borderId="23" xfId="0" applyNumberFormat="1" applyFont="1" applyFill="1" applyBorder="1"/>
    <xf numFmtId="4" fontId="1" fillId="0" borderId="0" xfId="0" applyNumberFormat="1" applyFont="1" applyFill="1" applyBorder="1" applyAlignment="1">
      <alignment vertical="top" shrinkToFit="1"/>
    </xf>
    <xf numFmtId="0" fontId="1" fillId="0" borderId="0" xfId="0" applyFont="1" applyFill="1" applyAlignment="1">
      <alignment vertical="top"/>
    </xf>
    <xf numFmtId="0" fontId="1" fillId="2" borderId="58" xfId="1" applyFont="1" applyFill="1" applyBorder="1" applyAlignment="1">
      <alignment horizontal="center" vertical="center"/>
    </xf>
    <xf numFmtId="0" fontId="1" fillId="2" borderId="59" xfId="1" applyFont="1" applyFill="1" applyBorder="1" applyAlignment="1">
      <alignment vertical="center" wrapText="1"/>
    </xf>
    <xf numFmtId="0" fontId="1" fillId="2" borderId="60" xfId="1" applyNumberFormat="1" applyFont="1" applyFill="1" applyBorder="1"/>
    <xf numFmtId="0" fontId="1" fillId="2" borderId="61" xfId="1" applyFont="1" applyFill="1" applyBorder="1"/>
    <xf numFmtId="0" fontId="1" fillId="2" borderId="62" xfId="1" applyFont="1" applyFill="1" applyBorder="1" applyAlignment="1">
      <alignment horizontal="center" vertical="center"/>
    </xf>
    <xf numFmtId="0" fontId="1" fillId="2" borderId="63" xfId="1" applyFont="1" applyFill="1" applyBorder="1" applyAlignment="1">
      <alignment vertical="center"/>
    </xf>
    <xf numFmtId="0" fontId="1" fillId="2" borderId="67" xfId="1" applyNumberFormat="1" applyFont="1" applyFill="1" applyBorder="1"/>
    <xf numFmtId="0" fontId="1" fillId="2" borderId="66" xfId="1" applyFont="1" applyFill="1" applyBorder="1"/>
    <xf numFmtId="0" fontId="1" fillId="2" borderId="68" xfId="1" applyFont="1" applyFill="1" applyBorder="1" applyAlignment="1">
      <alignment horizontal="center" vertical="center"/>
    </xf>
    <xf numFmtId="0" fontId="1" fillId="2" borderId="50" xfId="1" applyFont="1" applyFill="1" applyBorder="1" applyAlignment="1">
      <alignment vertical="center" wrapText="1"/>
    </xf>
    <xf numFmtId="0" fontId="1" fillId="2" borderId="31" xfId="1" applyFont="1" applyFill="1" applyBorder="1"/>
    <xf numFmtId="0" fontId="1" fillId="2" borderId="69" xfId="1" applyFont="1" applyFill="1" applyBorder="1" applyAlignment="1">
      <alignment vertical="center"/>
    </xf>
    <xf numFmtId="0" fontId="1" fillId="2" borderId="50" xfId="1" applyFont="1" applyFill="1" applyBorder="1" applyAlignment="1">
      <alignment horizontal="left" vertical="center" wrapText="1"/>
    </xf>
    <xf numFmtId="0" fontId="1" fillId="2" borderId="65" xfId="1" applyFont="1" applyFill="1" applyBorder="1"/>
    <xf numFmtId="0" fontId="1" fillId="2" borderId="28" xfId="1" applyFont="1" applyFill="1" applyBorder="1"/>
    <xf numFmtId="0" fontId="1" fillId="2" borderId="70" xfId="1" applyFont="1" applyFill="1" applyBorder="1"/>
    <xf numFmtId="0" fontId="1" fillId="2" borderId="0" xfId="1" applyFont="1" applyFill="1" applyBorder="1"/>
    <xf numFmtId="0" fontId="1" fillId="2" borderId="50" xfId="1" applyFont="1" applyFill="1" applyBorder="1" applyAlignment="1">
      <alignment vertical="center"/>
    </xf>
    <xf numFmtId="0" fontId="1" fillId="2" borderId="65" xfId="1" applyFont="1" applyFill="1" applyBorder="1" applyAlignment="1">
      <alignment wrapText="1"/>
    </xf>
    <xf numFmtId="0" fontId="1" fillId="2" borderId="71" xfId="1" applyFont="1" applyFill="1" applyBorder="1"/>
    <xf numFmtId="0" fontId="1" fillId="2" borderId="72" xfId="1" applyFont="1" applyFill="1" applyBorder="1"/>
    <xf numFmtId="4" fontId="41" fillId="2" borderId="55" xfId="0" applyNumberFormat="1" applyFont="1" applyFill="1" applyBorder="1" applyAlignment="1">
      <alignment horizontal="right"/>
    </xf>
    <xf numFmtId="4" fontId="41" fillId="2" borderId="64" xfId="0" applyNumberFormat="1" applyFont="1" applyFill="1" applyBorder="1" applyAlignment="1">
      <alignment horizontal="right"/>
    </xf>
    <xf numFmtId="4" fontId="41" fillId="2" borderId="3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2" borderId="30" xfId="0" applyFont="1" applyFill="1" applyBorder="1" applyAlignment="1">
      <alignment horizontal="left"/>
    </xf>
    <xf numFmtId="0" fontId="1" fillId="2" borderId="46" xfId="0" applyFont="1" applyFill="1" applyBorder="1"/>
    <xf numFmtId="4" fontId="2" fillId="2" borderId="55" xfId="0" applyNumberFormat="1" applyFont="1" applyFill="1" applyBorder="1"/>
    <xf numFmtId="4" fontId="2" fillId="2" borderId="30" xfId="0" applyNumberFormat="1" applyFont="1" applyFill="1" applyBorder="1"/>
    <xf numFmtId="4" fontId="2" fillId="2" borderId="64" xfId="0" applyNumberFormat="1" applyFont="1" applyFill="1" applyBorder="1"/>
    <xf numFmtId="4" fontId="2" fillId="2" borderId="24" xfId="0" applyNumberFormat="1" applyFont="1" applyFill="1" applyBorder="1"/>
    <xf numFmtId="4" fontId="33" fillId="2" borderId="3" xfId="0" applyNumberFormat="1" applyFont="1" applyFill="1" applyBorder="1"/>
    <xf numFmtId="0" fontId="2" fillId="2" borderId="10" xfId="0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15" fillId="0" borderId="0" xfId="0" applyNumberFormat="1" applyFont="1" applyFill="1" applyBorder="1" applyAlignment="1" applyProtection="1">
      <alignment shrinkToFit="1"/>
      <protection hidden="1"/>
    </xf>
    <xf numFmtId="0" fontId="45" fillId="0" borderId="0" xfId="1" applyFont="1" applyFill="1" applyProtection="1">
      <protection hidden="1"/>
    </xf>
    <xf numFmtId="0" fontId="9" fillId="0" borderId="0" xfId="1" applyFont="1" applyFill="1" applyBorder="1" applyProtection="1">
      <protection hidden="1"/>
    </xf>
    <xf numFmtId="0" fontId="31" fillId="0" borderId="0" xfId="1" applyFont="1" applyFill="1" applyBorder="1" applyProtection="1">
      <protection hidden="1"/>
    </xf>
    <xf numFmtId="0" fontId="19" fillId="0" borderId="0" xfId="1" applyFont="1" applyFill="1" applyBorder="1" applyProtection="1">
      <protection hidden="1"/>
    </xf>
    <xf numFmtId="0" fontId="25" fillId="0" borderId="0" xfId="1" applyFont="1" applyFill="1" applyBorder="1" applyAlignment="1" applyProtection="1">
      <alignment horizontal="right"/>
      <protection hidden="1"/>
    </xf>
    <xf numFmtId="0" fontId="25" fillId="0" borderId="0" xfId="1" applyFont="1" applyFill="1" applyBorder="1" applyProtection="1">
      <protection hidden="1"/>
    </xf>
    <xf numFmtId="0" fontId="8" fillId="0" borderId="0" xfId="1" applyFont="1" applyFill="1" applyBorder="1" applyProtection="1">
      <protection hidden="1"/>
    </xf>
    <xf numFmtId="0" fontId="20" fillId="0" borderId="0" xfId="1" applyFont="1" applyFill="1" applyBorder="1" applyProtection="1">
      <protection hidden="1"/>
    </xf>
    <xf numFmtId="0" fontId="27" fillId="0" borderId="0" xfId="1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5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0" fontId="1" fillId="0" borderId="19" xfId="0" applyFont="1" applyFill="1" applyBorder="1" applyProtection="1">
      <protection hidden="1"/>
    </xf>
    <xf numFmtId="4" fontId="13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62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vertical="center" wrapText="1"/>
    </xf>
    <xf numFmtId="0" fontId="1" fillId="0" borderId="65" xfId="1" applyFont="1" applyFill="1" applyBorder="1"/>
    <xf numFmtId="0" fontId="1" fillId="0" borderId="66" xfId="1" applyFont="1" applyFill="1" applyBorder="1"/>
    <xf numFmtId="4" fontId="2" fillId="0" borderId="64" xfId="0" applyNumberFormat="1" applyFont="1" applyFill="1" applyBorder="1"/>
    <xf numFmtId="4" fontId="41" fillId="0" borderId="64" xfId="0" applyNumberFormat="1" applyFont="1" applyFill="1" applyBorder="1" applyAlignment="1">
      <alignment horizontal="right"/>
    </xf>
    <xf numFmtId="4" fontId="1" fillId="0" borderId="0" xfId="1" applyNumberFormat="1" applyFont="1" applyFill="1" applyBorder="1" applyProtection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shrinkToFi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2" borderId="0" xfId="0" applyFont="1" applyFill="1" applyAlignment="1">
      <alignment horizontal="justify" vertical="top" wrapText="1" shrinkToFit="1"/>
    </xf>
    <xf numFmtId="0" fontId="1" fillId="2" borderId="0" xfId="0" applyFont="1" applyFill="1" applyBorder="1" applyAlignment="1" applyProtection="1">
      <alignment horizontal="justify" vertical="top" wrapText="1"/>
      <protection hidden="1"/>
    </xf>
    <xf numFmtId="0" fontId="1" fillId="2" borderId="0" xfId="0" applyFont="1" applyFill="1" applyAlignment="1">
      <alignment horizontal="justify" vertical="top" wrapText="1"/>
    </xf>
    <xf numFmtId="0" fontId="1" fillId="2" borderId="0" xfId="0" applyFont="1" applyFill="1" applyAlignment="1" applyProtection="1">
      <alignment horizontal="left" vertical="center" wrapText="1" shrinkToFit="1"/>
      <protection locked="0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2" fontId="1" fillId="0" borderId="0" xfId="0" applyNumberFormat="1" applyFont="1" applyFill="1" applyAlignment="1" applyProtection="1">
      <alignment horizontal="center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37" fillId="0" borderId="0" xfId="0" applyFont="1" applyFill="1" applyAlignment="1"/>
    <xf numFmtId="0" fontId="0" fillId="0" borderId="0" xfId="0" applyAlignment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7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29"/>
  <sheetViews>
    <sheetView showGridLines="0" zoomScaleNormal="100" workbookViewId="0">
      <selection activeCell="B5" sqref="B5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5.8554687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6384" width="9.140625" style="10"/>
  </cols>
  <sheetData>
    <row r="1" spans="1:14" ht="28.5" customHeight="1" x14ac:dyDescent="0.3">
      <c r="A1" s="326" t="s">
        <v>105</v>
      </c>
      <c r="B1" s="327"/>
      <c r="C1" s="327"/>
      <c r="D1" s="327"/>
      <c r="E1" s="325"/>
      <c r="F1" s="325"/>
      <c r="G1" s="325"/>
      <c r="H1" s="325"/>
      <c r="I1" s="325"/>
      <c r="J1" s="325"/>
      <c r="K1" s="325"/>
      <c r="L1" s="325"/>
      <c r="N1" s="191" t="s">
        <v>67</v>
      </c>
    </row>
    <row r="2" spans="1:14" ht="20.25" x14ac:dyDescent="0.3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N2" s="191"/>
    </row>
    <row r="3" spans="1:14" ht="14.25" x14ac:dyDescent="0.2">
      <c r="A3" s="11" t="s">
        <v>36</v>
      </c>
      <c r="B3" s="9"/>
      <c r="D3" s="13"/>
    </row>
    <row r="4" spans="1:14" ht="14.25" x14ac:dyDescent="0.2">
      <c r="A4" s="11"/>
      <c r="B4" s="3" t="s">
        <v>144</v>
      </c>
      <c r="D4" s="13"/>
    </row>
    <row r="5" spans="1:14" ht="15.75" x14ac:dyDescent="0.25">
      <c r="A5" s="72" t="s">
        <v>76</v>
      </c>
      <c r="B5" s="9"/>
      <c r="H5" s="14"/>
      <c r="I5" s="14"/>
    </row>
    <row r="6" spans="1:14" ht="13.5" thickBot="1" x14ac:dyDescent="0.25">
      <c r="K6" s="81"/>
      <c r="N6" s="21" t="s">
        <v>65</v>
      </c>
    </row>
    <row r="7" spans="1:14" ht="16.5" customHeight="1" thickTop="1" x14ac:dyDescent="0.25">
      <c r="A7" s="15" t="s">
        <v>3</v>
      </c>
      <c r="B7" s="139" t="s">
        <v>57</v>
      </c>
      <c r="C7" s="140" t="s">
        <v>31</v>
      </c>
      <c r="D7" s="141"/>
      <c r="E7" s="208" t="s">
        <v>12</v>
      </c>
      <c r="F7" s="213"/>
      <c r="G7" s="209" t="s">
        <v>13</v>
      </c>
      <c r="H7" s="328" t="s">
        <v>47</v>
      </c>
      <c r="I7" s="329"/>
      <c r="J7" s="329"/>
      <c r="K7" s="329"/>
      <c r="L7" s="330" t="s">
        <v>48</v>
      </c>
      <c r="M7" s="331"/>
      <c r="N7" s="332"/>
    </row>
    <row r="8" spans="1:14" ht="16.5" customHeight="1" x14ac:dyDescent="0.25">
      <c r="A8" s="142"/>
      <c r="B8" s="143"/>
      <c r="C8" s="144"/>
      <c r="D8" s="145"/>
      <c r="E8" s="206" t="s">
        <v>11</v>
      </c>
      <c r="F8" s="214"/>
      <c r="G8" s="207" t="s">
        <v>11</v>
      </c>
      <c r="H8" s="165"/>
      <c r="I8" s="166"/>
      <c r="J8" s="167"/>
      <c r="K8" s="167"/>
      <c r="L8" s="333" t="s">
        <v>49</v>
      </c>
      <c r="M8" s="334"/>
      <c r="N8" s="335"/>
    </row>
    <row r="9" spans="1:14" ht="33.75" customHeight="1" x14ac:dyDescent="0.25">
      <c r="A9" s="142"/>
      <c r="B9" s="143"/>
      <c r="C9" s="144"/>
      <c r="D9" s="145"/>
      <c r="E9" s="146"/>
      <c r="F9" s="273" t="s">
        <v>77</v>
      </c>
      <c r="G9" s="168"/>
      <c r="H9" s="336" t="s">
        <v>50</v>
      </c>
      <c r="I9" s="338" t="s">
        <v>51</v>
      </c>
      <c r="J9" s="340" t="s">
        <v>52</v>
      </c>
      <c r="K9" s="341"/>
      <c r="L9" s="342" t="s">
        <v>53</v>
      </c>
      <c r="M9" s="343"/>
      <c r="N9" s="344" t="s">
        <v>54</v>
      </c>
    </row>
    <row r="10" spans="1:14" ht="16.5" thickBot="1" x14ac:dyDescent="0.3">
      <c r="A10" s="16"/>
      <c r="B10" s="147"/>
      <c r="C10" s="17" t="s">
        <v>70</v>
      </c>
      <c r="D10" s="18" t="s">
        <v>69</v>
      </c>
      <c r="E10" s="148"/>
      <c r="F10" s="274"/>
      <c r="G10" s="169"/>
      <c r="H10" s="337"/>
      <c r="I10" s="339"/>
      <c r="J10" s="194" t="s">
        <v>32</v>
      </c>
      <c r="K10" s="194" t="s">
        <v>33</v>
      </c>
      <c r="L10" s="193" t="s">
        <v>15</v>
      </c>
      <c r="M10" s="192" t="s">
        <v>64</v>
      </c>
      <c r="N10" s="345"/>
    </row>
    <row r="11" spans="1:14" ht="28.5" customHeight="1" thickTop="1" x14ac:dyDescent="0.2">
      <c r="A11" s="245">
        <v>1016</v>
      </c>
      <c r="B11" s="246" t="s">
        <v>78</v>
      </c>
      <c r="C11" s="247" t="s">
        <v>79</v>
      </c>
      <c r="D11" s="248" t="s">
        <v>80</v>
      </c>
      <c r="E11" s="212">
        <f>'1016'!G16</f>
        <v>39068548.009999998</v>
      </c>
      <c r="F11" s="275">
        <f>'1016'!G17</f>
        <v>0</v>
      </c>
      <c r="G11" s="201">
        <f>'1016'!G18</f>
        <v>39194197.799999997</v>
      </c>
      <c r="H11" s="200">
        <f>'1016'!G21</f>
        <v>125649.78999999911</v>
      </c>
      <c r="I11" s="201">
        <f>'1016'!G26</f>
        <v>0</v>
      </c>
      <c r="J11" s="203">
        <f>IF((H11&lt;0),0,(IF((H11-I11)&lt;0,0,(H11-I11))))</f>
        <v>125649.78999999911</v>
      </c>
      <c r="K11" s="202">
        <f>IF((H11&lt;0),(H11-I11),(IF((H11-I11)&lt;0,(H11-I11),0)))</f>
        <v>0</v>
      </c>
      <c r="L11" s="200">
        <f>'1016'!G30</f>
        <v>0</v>
      </c>
      <c r="M11" s="201">
        <f>'1016'!G31</f>
        <v>125649.79</v>
      </c>
      <c r="N11" s="266"/>
    </row>
    <row r="12" spans="1:14" ht="30" customHeight="1" x14ac:dyDescent="0.2">
      <c r="A12" s="249">
        <v>1017</v>
      </c>
      <c r="B12" s="250" t="s">
        <v>81</v>
      </c>
      <c r="C12" s="251" t="s">
        <v>82</v>
      </c>
      <c r="D12" s="252" t="s">
        <v>80</v>
      </c>
      <c r="E12" s="149">
        <f>'1017'!G16</f>
        <v>23357746.910000004</v>
      </c>
      <c r="F12" s="276">
        <f>'1017'!G17</f>
        <v>0</v>
      </c>
      <c r="G12" s="223">
        <f>'1017'!$G$18</f>
        <v>23359613.690000001</v>
      </c>
      <c r="H12" s="226">
        <f>'1017'!$G$21</f>
        <v>1866.7799999974668</v>
      </c>
      <c r="I12" s="224">
        <f>'1017'!$G$26</f>
        <v>0</v>
      </c>
      <c r="J12" s="225">
        <f>IF((H12&lt;0),0,(IF((H12-I12)&lt;0,0,(H12-I12))))</f>
        <v>1866.7799999974668</v>
      </c>
      <c r="K12" s="195">
        <f>IF((H12&lt;0),(H12-I12),(IF((H12-I12)&lt;0,(H12-I12),0)))</f>
        <v>0</v>
      </c>
      <c r="L12" s="226">
        <f>'1017'!$G$30</f>
        <v>0</v>
      </c>
      <c r="M12" s="188">
        <f>'1017'!$G$31</f>
        <v>1866.78</v>
      </c>
      <c r="N12" s="267"/>
    </row>
    <row r="13" spans="1:14" ht="30" customHeight="1" x14ac:dyDescent="0.2">
      <c r="A13" s="253">
        <v>1106</v>
      </c>
      <c r="B13" s="254" t="s">
        <v>83</v>
      </c>
      <c r="C13" s="251" t="s">
        <v>84</v>
      </c>
      <c r="D13" s="255" t="s">
        <v>80</v>
      </c>
      <c r="E13" s="228">
        <f>'1106'!G16</f>
        <v>42859006.060000002</v>
      </c>
      <c r="F13" s="277">
        <f>'1106'!G17</f>
        <v>0</v>
      </c>
      <c r="G13" s="223">
        <f>'1106'!$G$18</f>
        <v>42937445.969999999</v>
      </c>
      <c r="H13" s="149">
        <f>'1106'!$G$21</f>
        <v>78439.909999996424</v>
      </c>
      <c r="I13" s="224">
        <f>'1106'!$G$26</f>
        <v>0</v>
      </c>
      <c r="J13" s="225">
        <f>IF((H13&lt;0),0,(IF((H13-I13)&lt;0,0,(H13-I13))))</f>
        <v>78439.909999996424</v>
      </c>
      <c r="K13" s="195">
        <f t="shared" ref="K13:K22" si="0">IF((H13&lt;0),(H13-I13),(IF((H13-I13)&lt;0,(H13-I13),0)))</f>
        <v>0</v>
      </c>
      <c r="L13" s="226">
        <f>'1106'!$G$30</f>
        <v>5000</v>
      </c>
      <c r="M13" s="227">
        <f>'1106'!$G$31</f>
        <v>73439.91</v>
      </c>
      <c r="N13" s="267"/>
    </row>
    <row r="14" spans="1:14" ht="30" customHeight="1" x14ac:dyDescent="0.2">
      <c r="A14" s="253">
        <v>1125</v>
      </c>
      <c r="B14" s="256" t="s">
        <v>85</v>
      </c>
      <c r="C14" s="251" t="s">
        <v>86</v>
      </c>
      <c r="D14" s="255" t="s">
        <v>87</v>
      </c>
      <c r="E14" s="149">
        <f>'1125'!G16</f>
        <v>27582672.809999995</v>
      </c>
      <c r="F14" s="277">
        <f>'1125'!G17</f>
        <v>0</v>
      </c>
      <c r="G14" s="223">
        <f>'1125'!$G$18</f>
        <v>27841470.090000004</v>
      </c>
      <c r="H14" s="241">
        <f>'1125'!$G$21</f>
        <v>258797.28000000864</v>
      </c>
      <c r="I14" s="224">
        <f>'1125'!$G$26</f>
        <v>45615</v>
      </c>
      <c r="J14" s="225">
        <f t="shared" ref="J14:J22" si="1">IF((H14&lt;0),0,(IF((H14-I14)&lt;0,0,(H14-I14))))</f>
        <v>213182.28000000864</v>
      </c>
      <c r="K14" s="195">
        <f t="shared" si="0"/>
        <v>0</v>
      </c>
      <c r="L14" s="226">
        <f>'1125'!$G$30</f>
        <v>15000</v>
      </c>
      <c r="M14" s="224">
        <f>'1125'!$G$31</f>
        <v>198182.28</v>
      </c>
      <c r="N14" s="268"/>
    </row>
    <row r="15" spans="1:14" ht="37.5" customHeight="1" x14ac:dyDescent="0.2">
      <c r="A15" s="249">
        <v>1126</v>
      </c>
      <c r="B15" s="257" t="s">
        <v>88</v>
      </c>
      <c r="C15" s="258" t="s">
        <v>89</v>
      </c>
      <c r="D15" s="252" t="s">
        <v>80</v>
      </c>
      <c r="E15" s="228">
        <f>'1126'!G16</f>
        <v>29475485.119999997</v>
      </c>
      <c r="F15" s="277">
        <f>'1126'!G17</f>
        <v>0</v>
      </c>
      <c r="G15" s="223">
        <f>'1126'!$G$18</f>
        <v>29708629.600000001</v>
      </c>
      <c r="H15" s="241">
        <f>'1126'!$G$21</f>
        <v>233144.48000000417</v>
      </c>
      <c r="I15" s="224">
        <f>'1126'!$G$26</f>
        <v>200819.28</v>
      </c>
      <c r="J15" s="225">
        <f t="shared" si="1"/>
        <v>32325.200000004173</v>
      </c>
      <c r="K15" s="195">
        <f t="shared" si="0"/>
        <v>0</v>
      </c>
      <c r="L15" s="226">
        <f>'1126'!$G$30</f>
        <v>5000</v>
      </c>
      <c r="M15" s="224">
        <f>'1126'!$G$31</f>
        <v>27325.200000000001</v>
      </c>
      <c r="N15" s="267"/>
    </row>
    <row r="16" spans="1:14" ht="30" customHeight="1" x14ac:dyDescent="0.2">
      <c r="A16" s="249">
        <v>1127</v>
      </c>
      <c r="B16" s="254" t="s">
        <v>90</v>
      </c>
      <c r="C16" s="259" t="s">
        <v>91</v>
      </c>
      <c r="D16" s="252" t="s">
        <v>80</v>
      </c>
      <c r="E16" s="226">
        <f>'1127'!G16</f>
        <v>54766394.689999998</v>
      </c>
      <c r="F16" s="277">
        <f>'1127'!G17</f>
        <v>18070</v>
      </c>
      <c r="G16" s="223">
        <f>'1127'!$G$18</f>
        <v>55051130.539999999</v>
      </c>
      <c r="H16" s="226">
        <f>'1127'!$G$21</f>
        <v>284735.85000000149</v>
      </c>
      <c r="I16" s="224">
        <f>'1127'!$G$26</f>
        <v>109464</v>
      </c>
      <c r="J16" s="225">
        <f t="shared" si="1"/>
        <v>175271.85000000149</v>
      </c>
      <c r="K16" s="195">
        <f t="shared" si="0"/>
        <v>0</v>
      </c>
      <c r="L16" s="226">
        <f>'1127'!$G$30</f>
        <v>23000</v>
      </c>
      <c r="M16" s="224">
        <f>'1127'!$G$31</f>
        <v>152271.85</v>
      </c>
      <c r="N16" s="268"/>
    </row>
    <row r="17" spans="1:14" ht="30" customHeight="1" x14ac:dyDescent="0.2">
      <c r="A17" s="249">
        <v>1151</v>
      </c>
      <c r="B17" s="254" t="s">
        <v>92</v>
      </c>
      <c r="C17" s="260" t="s">
        <v>93</v>
      </c>
      <c r="D17" s="261" t="s">
        <v>80</v>
      </c>
      <c r="E17" s="149">
        <f>'1151'!G16</f>
        <v>10686730.640000001</v>
      </c>
      <c r="F17" s="277">
        <f>'1151'!G17</f>
        <v>0</v>
      </c>
      <c r="G17" s="223">
        <f>'1151'!$G$18</f>
        <v>10643059.34</v>
      </c>
      <c r="H17" s="226">
        <f>'1151'!$G$21</f>
        <v>-43671.300000000745</v>
      </c>
      <c r="I17" s="224">
        <f>'1151'!$G$26</f>
        <v>0</v>
      </c>
      <c r="J17" s="225">
        <f t="shared" si="1"/>
        <v>0</v>
      </c>
      <c r="K17" s="195">
        <f t="shared" si="0"/>
        <v>-43671.300000000745</v>
      </c>
      <c r="L17" s="226">
        <f>'1151'!$G$30</f>
        <v>0</v>
      </c>
      <c r="M17" s="224">
        <f>'1151'!$G$31</f>
        <v>0</v>
      </c>
      <c r="N17" s="267"/>
    </row>
    <row r="18" spans="1:14" ht="30" customHeight="1" x14ac:dyDescent="0.2">
      <c r="A18" s="249">
        <v>1161</v>
      </c>
      <c r="B18" s="254" t="s">
        <v>94</v>
      </c>
      <c r="C18" s="259" t="s">
        <v>95</v>
      </c>
      <c r="D18" s="252" t="s">
        <v>80</v>
      </c>
      <c r="E18" s="228">
        <f>'1161'!G16</f>
        <v>14145502.17</v>
      </c>
      <c r="F18" s="277">
        <f>'1161'!G17</f>
        <v>0</v>
      </c>
      <c r="G18" s="223">
        <f>'1161'!$G$18</f>
        <v>14219393.67</v>
      </c>
      <c r="H18" s="226">
        <f>'1161'!$G$21</f>
        <v>73891.5</v>
      </c>
      <c r="I18" s="224">
        <f>'1161'!$G$26</f>
        <v>0</v>
      </c>
      <c r="J18" s="225">
        <f t="shared" si="1"/>
        <v>73891.5</v>
      </c>
      <c r="K18" s="195">
        <f t="shared" si="0"/>
        <v>0</v>
      </c>
      <c r="L18" s="226">
        <f>'1161'!$G$30</f>
        <v>5000</v>
      </c>
      <c r="M18" s="188">
        <f>'1161'!$G$31</f>
        <v>68891.5</v>
      </c>
      <c r="N18" s="267"/>
    </row>
    <row r="19" spans="1:14" ht="37.5" customHeight="1" x14ac:dyDescent="0.2">
      <c r="A19" s="249">
        <v>1212</v>
      </c>
      <c r="B19" s="262" t="s">
        <v>96</v>
      </c>
      <c r="C19" s="263" t="s">
        <v>97</v>
      </c>
      <c r="D19" s="252" t="s">
        <v>98</v>
      </c>
      <c r="E19" s="149">
        <f>'1212'!G16</f>
        <v>23832329.16</v>
      </c>
      <c r="F19" s="277">
        <f>'1212'!G17</f>
        <v>0</v>
      </c>
      <c r="G19" s="223">
        <f>'1212'!$G$18</f>
        <v>24181658.059999999</v>
      </c>
      <c r="H19" s="226">
        <f>'1212'!$G$21</f>
        <v>349328.89999999851</v>
      </c>
      <c r="I19" s="224">
        <f>'1212'!$G$26</f>
        <v>82575.5</v>
      </c>
      <c r="J19" s="225">
        <f t="shared" si="1"/>
        <v>266753.39999999851</v>
      </c>
      <c r="K19" s="195">
        <f t="shared" si="0"/>
        <v>0</v>
      </c>
      <c r="L19" s="226">
        <f>'1212'!$G$30</f>
        <v>0</v>
      </c>
      <c r="M19" s="227">
        <f>'1212'!$G$31</f>
        <v>266753.40000000002</v>
      </c>
      <c r="N19" s="268"/>
    </row>
    <row r="20" spans="1:14" ht="30" customHeight="1" x14ac:dyDescent="0.2">
      <c r="A20" s="249">
        <v>1305</v>
      </c>
      <c r="B20" s="254" t="s">
        <v>99</v>
      </c>
      <c r="C20" s="258" t="s">
        <v>100</v>
      </c>
      <c r="D20" s="252" t="s">
        <v>101</v>
      </c>
      <c r="E20" s="228">
        <f>'1305'!G16</f>
        <v>8939839.120000001</v>
      </c>
      <c r="F20" s="277">
        <f>'1305'!G17</f>
        <v>0</v>
      </c>
      <c r="G20" s="223">
        <f>'1305'!$G$18</f>
        <v>8976117</v>
      </c>
      <c r="H20" s="226">
        <f>'1305'!$G$21</f>
        <v>36277.879999998957</v>
      </c>
      <c r="I20" s="224">
        <f>'1305'!$G$26</f>
        <v>0</v>
      </c>
      <c r="J20" s="225">
        <f t="shared" si="1"/>
        <v>36277.879999998957</v>
      </c>
      <c r="K20" s="195">
        <f t="shared" si="0"/>
        <v>0</v>
      </c>
      <c r="L20" s="226">
        <f>'1305'!$G$30</f>
        <v>0</v>
      </c>
      <c r="M20" s="227">
        <f>'1305'!$G$31</f>
        <v>36277.879999999997</v>
      </c>
      <c r="N20" s="267"/>
    </row>
    <row r="21" spans="1:14" ht="30" customHeight="1" x14ac:dyDescent="0.2">
      <c r="A21" s="313">
        <v>1401</v>
      </c>
      <c r="B21" s="314" t="s">
        <v>137</v>
      </c>
      <c r="C21" s="315" t="s">
        <v>140</v>
      </c>
      <c r="D21" s="316" t="s">
        <v>101</v>
      </c>
      <c r="E21" s="228">
        <f>'1401'!G16</f>
        <v>6529719.5899999989</v>
      </c>
      <c r="F21" s="317">
        <f>'1401'!G17</f>
        <v>0</v>
      </c>
      <c r="G21" s="223">
        <f>'1401'!G18</f>
        <v>6581565.2599999998</v>
      </c>
      <c r="H21" s="226">
        <f>'1401'!G21</f>
        <v>51845.670000000857</v>
      </c>
      <c r="I21" s="224">
        <f>'1401'!G26</f>
        <v>0</v>
      </c>
      <c r="J21" s="225">
        <f>IF((H21&lt;0),0,(IF((H21-I21)&lt;0,0,(H21-I21))))</f>
        <v>51845.670000000857</v>
      </c>
      <c r="K21" s="195">
        <f t="shared" ref="K21" si="2">IF((H21&lt;0),(H21-I21),(IF((H21-I21)&lt;0,(H21-I21),0)))</f>
        <v>0</v>
      </c>
      <c r="L21" s="226">
        <f>'1401'!G30</f>
        <v>0</v>
      </c>
      <c r="M21" s="227">
        <f>'1401'!G31</f>
        <v>51845.67</v>
      </c>
      <c r="N21" s="318"/>
    </row>
    <row r="22" spans="1:14" ht="30" customHeight="1" thickBot="1" x14ac:dyDescent="0.25">
      <c r="A22" s="249">
        <v>1402</v>
      </c>
      <c r="B22" s="254" t="s">
        <v>102</v>
      </c>
      <c r="C22" s="264" t="s">
        <v>103</v>
      </c>
      <c r="D22" s="265" t="s">
        <v>104</v>
      </c>
      <c r="E22" s="149">
        <f>'1402'!G16</f>
        <v>10280843.57</v>
      </c>
      <c r="F22" s="278">
        <f>'1402'!G17</f>
        <v>0</v>
      </c>
      <c r="G22" s="223">
        <f>'1402'!$G$18</f>
        <v>10309514.24</v>
      </c>
      <c r="H22" s="149">
        <f>'1402'!$G$21</f>
        <v>28670.669999999925</v>
      </c>
      <c r="I22" s="224">
        <f>'1402'!$G$26</f>
        <v>0</v>
      </c>
      <c r="J22" s="225">
        <f t="shared" si="1"/>
        <v>28670.669999999925</v>
      </c>
      <c r="K22" s="195">
        <f t="shared" si="0"/>
        <v>0</v>
      </c>
      <c r="L22" s="226">
        <f>'1402'!$G$30</f>
        <v>0</v>
      </c>
      <c r="M22" s="242">
        <f>'1402'!$G$31</f>
        <v>28670.67</v>
      </c>
      <c r="N22" s="268"/>
    </row>
    <row r="23" spans="1:14" ht="15.75" thickTop="1" x14ac:dyDescent="0.25">
      <c r="A23" s="189" t="s">
        <v>55</v>
      </c>
      <c r="B23" s="190"/>
      <c r="C23" s="231"/>
      <c r="D23" s="229"/>
      <c r="E23" s="160">
        <f>SUM(E11:E22)</f>
        <v>291524817.84999996</v>
      </c>
      <c r="F23" s="279">
        <f t="shared" ref="F23:N23" si="3">SUM(F11:F22)</f>
        <v>18070</v>
      </c>
      <c r="G23" s="161">
        <f t="shared" si="3"/>
        <v>293003795.25999999</v>
      </c>
      <c r="H23" s="160">
        <f t="shared" si="3"/>
        <v>1478977.4100000048</v>
      </c>
      <c r="I23" s="230">
        <f t="shared" si="3"/>
        <v>438473.78</v>
      </c>
      <c r="J23" s="182">
        <f t="shared" si="3"/>
        <v>1084174.9300000055</v>
      </c>
      <c r="K23" s="162">
        <f t="shared" si="3"/>
        <v>-43671.300000000745</v>
      </c>
      <c r="L23" s="160">
        <f>SUM(L11:L22)</f>
        <v>53000</v>
      </c>
      <c r="M23" s="185">
        <f t="shared" si="3"/>
        <v>1031174.9300000002</v>
      </c>
      <c r="N23" s="186">
        <f t="shared" si="3"/>
        <v>0</v>
      </c>
    </row>
    <row r="24" spans="1:14" ht="15.75" customHeight="1" thickBot="1" x14ac:dyDescent="0.25">
      <c r="A24" s="150"/>
      <c r="B24" s="151"/>
      <c r="C24" s="19"/>
      <c r="D24" s="19"/>
      <c r="E24" s="152"/>
      <c r="F24" s="280"/>
      <c r="G24" s="74"/>
      <c r="H24" s="73"/>
      <c r="I24" s="74"/>
      <c r="J24" s="183" t="s">
        <v>34</v>
      </c>
      <c r="K24" s="163">
        <f>J23+K23</f>
        <v>1040503.6300000048</v>
      </c>
      <c r="L24" s="187" t="s">
        <v>56</v>
      </c>
      <c r="M24" s="184"/>
      <c r="N24" s="153">
        <f>L23+M23+N23</f>
        <v>1084174.9300000002</v>
      </c>
    </row>
    <row r="25" spans="1:14" ht="15" thickTop="1" x14ac:dyDescent="0.2">
      <c r="A25" s="155" t="s">
        <v>121</v>
      </c>
      <c r="B25" s="155"/>
      <c r="C25" s="155"/>
      <c r="D25" s="155"/>
      <c r="E25" s="156"/>
      <c r="F25" s="156"/>
      <c r="G25" s="157"/>
      <c r="H25" s="157"/>
      <c r="I25" s="157"/>
      <c r="J25" s="157"/>
      <c r="K25" s="3"/>
      <c r="L25" s="321"/>
      <c r="N25" s="154"/>
    </row>
    <row r="26" spans="1:14" ht="14.25" customHeight="1" x14ac:dyDescent="0.2">
      <c r="A26" s="155"/>
      <c r="B26" s="164"/>
      <c r="C26" s="164" t="s">
        <v>141</v>
      </c>
      <c r="D26" s="164"/>
      <c r="E26" s="164"/>
      <c r="F26" s="164"/>
      <c r="G26" s="164"/>
      <c r="H26" s="210">
        <f>SUMIF(H11:H22,"&gt;0")</f>
        <v>1522648.7100000056</v>
      </c>
      <c r="I26" s="164" t="s">
        <v>66</v>
      </c>
      <c r="J26" s="157"/>
      <c r="K26" s="3"/>
      <c r="L26" s="321"/>
    </row>
    <row r="27" spans="1:14" ht="14.25" customHeight="1" x14ac:dyDescent="0.2">
      <c r="A27" s="155"/>
      <c r="B27" s="164"/>
      <c r="C27" s="12" t="s">
        <v>122</v>
      </c>
      <c r="D27" s="174"/>
      <c r="E27" s="175"/>
      <c r="F27" s="175"/>
      <c r="G27" s="175"/>
      <c r="H27" s="210">
        <f>SUMIF(H11:H22,"&lt;0")</f>
        <v>-43671.300000000745</v>
      </c>
      <c r="I27" s="164" t="s">
        <v>66</v>
      </c>
      <c r="J27" s="157"/>
      <c r="K27" s="3"/>
      <c r="L27" s="321"/>
    </row>
    <row r="28" spans="1:14" ht="14.25" customHeight="1" x14ac:dyDescent="0.2">
      <c r="A28" s="155"/>
      <c r="B28" s="164"/>
      <c r="C28" s="20" t="s">
        <v>123</v>
      </c>
      <c r="D28" s="174"/>
      <c r="E28" s="175"/>
      <c r="F28" s="175"/>
      <c r="G28" s="175"/>
      <c r="H28" s="164"/>
      <c r="I28" s="164"/>
      <c r="J28" s="157"/>
      <c r="K28" s="3"/>
      <c r="L28" s="320"/>
    </row>
    <row r="29" spans="1:14" ht="14.25" hidden="1" x14ac:dyDescent="0.2">
      <c r="A29" s="155"/>
      <c r="B29" s="164"/>
      <c r="C29" s="164"/>
      <c r="D29" s="164"/>
      <c r="E29" s="164"/>
      <c r="F29" s="164"/>
      <c r="G29" s="164"/>
      <c r="H29" s="164"/>
      <c r="I29" s="164"/>
      <c r="J29" s="157"/>
      <c r="K29" s="3"/>
      <c r="L29" s="20"/>
    </row>
    <row r="30" spans="1:14" ht="14.25" x14ac:dyDescent="0.2">
      <c r="A30" s="155" t="s">
        <v>58</v>
      </c>
      <c r="B30" s="164"/>
      <c r="C30" s="164"/>
      <c r="D30" s="164"/>
      <c r="E30" s="164"/>
      <c r="F30" s="164"/>
      <c r="G30" s="164"/>
      <c r="H30" s="164"/>
      <c r="I30" s="164"/>
      <c r="J30" s="157"/>
      <c r="K30" s="3"/>
      <c r="L30" s="20"/>
    </row>
    <row r="31" spans="1:14" ht="14.25" x14ac:dyDescent="0.2">
      <c r="A31" s="157"/>
      <c r="B31" s="157"/>
      <c r="C31" s="20" t="s">
        <v>142</v>
      </c>
      <c r="D31" s="158"/>
      <c r="E31" s="157"/>
      <c r="F31" s="157"/>
      <c r="G31" s="157"/>
      <c r="H31" s="243">
        <f>SUMIF(J11:J22,"&gt;0")</f>
        <v>1084174.9300000055</v>
      </c>
      <c r="I31" s="244" t="s">
        <v>66</v>
      </c>
      <c r="J31" s="157"/>
    </row>
    <row r="32" spans="1:14" s="9" customFormat="1" ht="14.25" x14ac:dyDescent="0.2">
      <c r="A32" s="157"/>
      <c r="B32" s="157"/>
      <c r="C32" s="3" t="s">
        <v>124</v>
      </c>
      <c r="D32" s="3"/>
      <c r="E32" s="3"/>
      <c r="F32" s="3"/>
      <c r="G32" s="3"/>
      <c r="H32" s="210">
        <f>SUMIF(K11:K22,"&lt;0")</f>
        <v>-43671.300000000745</v>
      </c>
      <c r="I32" s="244" t="s">
        <v>66</v>
      </c>
      <c r="J32" s="157"/>
      <c r="L32" s="10"/>
      <c r="M32" s="10"/>
      <c r="N32" s="10"/>
    </row>
    <row r="33" spans="1:14" x14ac:dyDescent="0.2">
      <c r="C33" s="20" t="s">
        <v>123</v>
      </c>
      <c r="D33" s="176"/>
      <c r="E33" s="3"/>
      <c r="F33" s="3"/>
      <c r="G33" s="3"/>
    </row>
    <row r="34" spans="1:14" s="9" customFormat="1" ht="15" x14ac:dyDescent="0.2">
      <c r="A34" s="159"/>
      <c r="B34" s="159"/>
      <c r="C34" s="12"/>
      <c r="D34" s="12"/>
      <c r="L34" s="10"/>
      <c r="M34" s="10"/>
      <c r="N34" s="10"/>
    </row>
    <row r="35" spans="1:14" s="9" customFormat="1" ht="15.75" x14ac:dyDescent="0.25">
      <c r="A35" s="322"/>
      <c r="B35" s="323"/>
      <c r="C35" s="12"/>
      <c r="D35" s="12"/>
      <c r="L35" s="10"/>
      <c r="M35" s="10"/>
      <c r="N35" s="10"/>
    </row>
    <row r="36" spans="1:14" s="9" customFormat="1" ht="35.25" customHeight="1" x14ac:dyDescent="0.2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</row>
    <row r="37" spans="1:14" s="9" customFormat="1" ht="27" customHeight="1" x14ac:dyDescent="0.2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</row>
    <row r="38" spans="1:14" s="12" customFormat="1" ht="15" x14ac:dyDescent="0.2">
      <c r="A38" s="159"/>
      <c r="B38" s="159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1:14" s="12" customFormat="1" ht="15" x14ac:dyDescent="0.2">
      <c r="A39" s="159"/>
      <c r="B39" s="159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1:14" s="12" customFormat="1" ht="15" x14ac:dyDescent="0.2">
      <c r="A40" s="159"/>
      <c r="B40" s="159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1:14" s="12" customFormat="1" ht="15" x14ac:dyDescent="0.2">
      <c r="A41" s="159"/>
      <c r="B41" s="159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1:14" s="12" customFormat="1" ht="15" x14ac:dyDescent="0.2">
      <c r="A42" s="159"/>
      <c r="B42" s="159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1:14" s="12" customFormat="1" ht="15" x14ac:dyDescent="0.2">
      <c r="A43" s="159"/>
      <c r="B43" s="159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1:14" s="12" customFormat="1" ht="15" x14ac:dyDescent="0.2">
      <c r="A44" s="159"/>
      <c r="B44" s="159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1:14" s="12" customFormat="1" ht="15" x14ac:dyDescent="0.2">
      <c r="A45" s="159"/>
      <c r="B45" s="159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1:14" s="12" customFormat="1" ht="15" x14ac:dyDescent="0.2">
      <c r="A46" s="159"/>
      <c r="B46" s="159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1:14" s="12" customFormat="1" ht="15" x14ac:dyDescent="0.2">
      <c r="A47" s="159"/>
      <c r="B47" s="159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1:14" s="12" customFormat="1" ht="15" x14ac:dyDescent="0.2">
      <c r="A48" s="159"/>
      <c r="B48" s="159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1:14" s="12" customFormat="1" ht="15" x14ac:dyDescent="0.2">
      <c r="A49" s="159"/>
      <c r="B49" s="159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59"/>
      <c r="B50" s="159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59"/>
      <c r="B51" s="159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59"/>
      <c r="B52" s="159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59"/>
      <c r="B53" s="159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59"/>
      <c r="B54" s="159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59"/>
      <c r="B55" s="159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59"/>
      <c r="B56" s="159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59"/>
      <c r="B57" s="159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59"/>
      <c r="B58" s="159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59"/>
      <c r="B59" s="159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59"/>
      <c r="B60" s="159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59"/>
      <c r="B61" s="159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59"/>
      <c r="B62" s="159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59"/>
      <c r="B63" s="159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59"/>
      <c r="B64" s="159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59"/>
      <c r="B65" s="159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59"/>
      <c r="B66" s="159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59"/>
      <c r="B67" s="159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59"/>
      <c r="B68" s="159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59"/>
      <c r="B69" s="159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59"/>
      <c r="B70" s="159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59"/>
      <c r="B71" s="159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59"/>
      <c r="B72" s="159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59"/>
      <c r="B73" s="159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59"/>
      <c r="B74" s="159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59"/>
      <c r="B75" s="159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59"/>
      <c r="B76" s="159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59"/>
      <c r="B77" s="159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59"/>
      <c r="B78" s="159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59"/>
      <c r="B79" s="159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59"/>
      <c r="B80" s="159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59"/>
      <c r="B81" s="159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59"/>
      <c r="B82" s="159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59"/>
      <c r="B83" s="159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59"/>
      <c r="B84" s="159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59"/>
      <c r="B85" s="159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59"/>
      <c r="B86" s="159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59"/>
      <c r="B87" s="159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59"/>
      <c r="B88" s="159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59"/>
      <c r="B89" s="159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59"/>
      <c r="B90" s="159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59"/>
      <c r="B91" s="159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59"/>
      <c r="B92" s="159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59"/>
      <c r="B93" s="159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59"/>
      <c r="B94" s="159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59"/>
      <c r="B95" s="159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59"/>
      <c r="B96" s="159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59"/>
      <c r="B97" s="159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59"/>
      <c r="B98" s="159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59"/>
      <c r="B99" s="159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59"/>
      <c r="B100" s="159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59"/>
      <c r="B101" s="159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59"/>
      <c r="B102" s="159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59"/>
      <c r="B103" s="159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59"/>
      <c r="B104" s="159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59"/>
      <c r="B105" s="159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59"/>
      <c r="B106" s="159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59"/>
      <c r="B107" s="159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59"/>
      <c r="B108" s="159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59"/>
      <c r="B109" s="159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59"/>
      <c r="B110" s="159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59"/>
      <c r="B111" s="159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59"/>
      <c r="B112" s="159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59"/>
      <c r="B113" s="159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59"/>
      <c r="B114" s="159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59"/>
      <c r="B115" s="159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59"/>
      <c r="B116" s="159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59"/>
      <c r="B117" s="159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59"/>
      <c r="B118" s="159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59"/>
      <c r="B119" s="159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59"/>
      <c r="B120" s="159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59"/>
      <c r="B121" s="159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59"/>
      <c r="B122" s="159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59"/>
      <c r="B123" s="159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59"/>
      <c r="B124" s="159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59"/>
      <c r="B125" s="159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59"/>
      <c r="B126" s="159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59"/>
      <c r="B127" s="159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59"/>
      <c r="B128" s="159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59"/>
      <c r="B129" s="159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59"/>
      <c r="B130" s="159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59"/>
      <c r="B131" s="159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59"/>
      <c r="B132" s="159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59"/>
      <c r="B133" s="159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59"/>
      <c r="B134" s="159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59"/>
      <c r="B135" s="159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59"/>
      <c r="B136" s="159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59"/>
      <c r="B137" s="159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59"/>
      <c r="B138" s="159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59"/>
      <c r="B139" s="159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59"/>
      <c r="B140" s="159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59"/>
      <c r="B141" s="159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59"/>
      <c r="B142" s="159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59"/>
      <c r="B143" s="159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59"/>
      <c r="B144" s="159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59"/>
      <c r="B145" s="159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59"/>
      <c r="B146" s="159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59"/>
      <c r="B147" s="159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59"/>
      <c r="B148" s="159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59"/>
      <c r="B149" s="159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59"/>
      <c r="B150" s="159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59"/>
      <c r="B151" s="159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59"/>
      <c r="B152" s="159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59"/>
      <c r="B153" s="159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59"/>
      <c r="B154" s="159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59"/>
      <c r="B155" s="159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59"/>
      <c r="B156" s="159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59"/>
      <c r="B157" s="159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59"/>
      <c r="B158" s="159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59"/>
      <c r="B159" s="159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59"/>
      <c r="B160" s="159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59"/>
      <c r="B161" s="159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59"/>
      <c r="B162" s="159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59"/>
      <c r="B163" s="159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59"/>
      <c r="B164" s="159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59"/>
      <c r="B165" s="159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59"/>
      <c r="B166" s="159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59"/>
      <c r="B167" s="159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59"/>
      <c r="B168" s="159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59"/>
      <c r="B169" s="159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59"/>
      <c r="B170" s="159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59"/>
      <c r="B171" s="159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59"/>
      <c r="B172" s="159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59"/>
      <c r="B173" s="159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59"/>
      <c r="B174" s="159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59"/>
      <c r="B175" s="159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59"/>
      <c r="B176" s="159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59"/>
      <c r="B177" s="159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59"/>
      <c r="B178" s="159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59"/>
      <c r="B179" s="159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59"/>
      <c r="B180" s="159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59"/>
      <c r="B181" s="159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59"/>
      <c r="B182" s="159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59"/>
      <c r="B183" s="159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59"/>
      <c r="B184" s="159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59"/>
      <c r="B185" s="159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59"/>
      <c r="B186" s="159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59"/>
      <c r="B187" s="159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59"/>
      <c r="B188" s="159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59"/>
      <c r="B189" s="159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59"/>
      <c r="B190" s="159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59"/>
      <c r="B191" s="159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59"/>
      <c r="B192" s="159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59"/>
      <c r="B193" s="159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59"/>
      <c r="B194" s="159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59"/>
      <c r="B195" s="159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59"/>
      <c r="B196" s="159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59"/>
      <c r="B197" s="159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59"/>
      <c r="B198" s="159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59"/>
      <c r="B199" s="159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59"/>
      <c r="B200" s="159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59"/>
      <c r="B201" s="159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59"/>
      <c r="B202" s="159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59"/>
      <c r="B203" s="159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59"/>
      <c r="B204" s="159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59"/>
      <c r="B205" s="159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59"/>
      <c r="B206" s="159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59"/>
      <c r="B207" s="159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59"/>
      <c r="B208" s="159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59"/>
      <c r="B209" s="159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59"/>
      <c r="B210" s="159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59"/>
      <c r="B211" s="159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59"/>
      <c r="B212" s="159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59"/>
      <c r="B213" s="159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59"/>
      <c r="B214" s="159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59"/>
      <c r="B215" s="159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59"/>
      <c r="B216" s="159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59"/>
      <c r="B217" s="159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59"/>
      <c r="B218" s="159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59"/>
      <c r="B219" s="159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59"/>
      <c r="B220" s="159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59"/>
      <c r="B221" s="159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59"/>
      <c r="B222" s="159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59"/>
      <c r="B223" s="159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59"/>
      <c r="B224" s="159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59"/>
      <c r="B225" s="159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59"/>
      <c r="B226" s="159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59"/>
      <c r="B227" s="159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59"/>
      <c r="B228" s="159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59"/>
      <c r="B229" s="159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59"/>
      <c r="B230" s="159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59"/>
      <c r="B231" s="159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59"/>
      <c r="B232" s="159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59"/>
      <c r="B233" s="159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59"/>
      <c r="B234" s="159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59"/>
      <c r="B235" s="159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59"/>
      <c r="B236" s="159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59"/>
      <c r="B237" s="159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59"/>
      <c r="B238" s="159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59"/>
      <c r="B239" s="159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59"/>
      <c r="B240" s="159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59"/>
      <c r="B241" s="159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59"/>
      <c r="B242" s="159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59"/>
      <c r="B243" s="159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59"/>
      <c r="B244" s="159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59"/>
      <c r="B245" s="159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59"/>
      <c r="B246" s="159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59"/>
      <c r="B247" s="159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59"/>
      <c r="B248" s="159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59"/>
      <c r="B249" s="159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59"/>
      <c r="B250" s="159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59"/>
      <c r="B251" s="159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59"/>
      <c r="B252" s="159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59"/>
      <c r="B253" s="159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59"/>
      <c r="B254" s="159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59"/>
      <c r="B255" s="159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59"/>
      <c r="B256" s="159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59"/>
      <c r="B257" s="159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59"/>
      <c r="B258" s="159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59"/>
      <c r="B259" s="159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59"/>
      <c r="B260" s="159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59"/>
      <c r="B261" s="159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59"/>
      <c r="B262" s="159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59"/>
      <c r="B263" s="159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59"/>
      <c r="B264" s="159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59"/>
      <c r="B265" s="159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59"/>
      <c r="B266" s="159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59"/>
      <c r="B267" s="159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59"/>
      <c r="B268" s="159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59"/>
      <c r="B269" s="159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59"/>
      <c r="B270" s="159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59"/>
      <c r="B271" s="159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59"/>
      <c r="B272" s="159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59"/>
      <c r="B273" s="159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59"/>
      <c r="B274" s="159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59"/>
      <c r="B275" s="159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59"/>
      <c r="B276" s="159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59"/>
      <c r="B277" s="159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59"/>
      <c r="B278" s="159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59"/>
      <c r="B279" s="159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59"/>
      <c r="B280" s="159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59"/>
      <c r="B281" s="159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59"/>
      <c r="B282" s="159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59"/>
      <c r="B283" s="159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59"/>
      <c r="B284" s="159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59"/>
      <c r="B285" s="159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59"/>
      <c r="B286" s="159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59"/>
      <c r="B287" s="159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59"/>
      <c r="B288" s="159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59"/>
      <c r="B289" s="159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59"/>
      <c r="B290" s="159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59"/>
      <c r="B291" s="159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59"/>
      <c r="B292" s="159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59"/>
      <c r="B293" s="159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59"/>
      <c r="B294" s="159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59"/>
      <c r="B295" s="159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59"/>
      <c r="B296" s="159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59"/>
      <c r="B297" s="159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59"/>
      <c r="B298" s="159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59"/>
      <c r="B299" s="159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59"/>
      <c r="B300" s="159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59"/>
      <c r="B301" s="159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59"/>
      <c r="B302" s="159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59"/>
      <c r="B303" s="159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59"/>
      <c r="B304" s="159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59"/>
      <c r="B305" s="159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59"/>
      <c r="B306" s="159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59"/>
      <c r="B307" s="159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59"/>
      <c r="B308" s="159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59"/>
      <c r="B309" s="159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59"/>
      <c r="B310" s="159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59"/>
      <c r="B311" s="159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59"/>
      <c r="B312" s="159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59"/>
      <c r="B313" s="159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59"/>
      <c r="B314" s="159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59"/>
      <c r="B315" s="159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59"/>
      <c r="B316" s="159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59"/>
      <c r="B317" s="159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59"/>
      <c r="B318" s="159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59"/>
      <c r="B319" s="159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59"/>
      <c r="B320" s="159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59"/>
      <c r="B321" s="159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59"/>
      <c r="B322" s="159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59"/>
      <c r="B323" s="159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59"/>
      <c r="B324" s="159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59"/>
      <c r="B325" s="159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59"/>
      <c r="B326" s="159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59"/>
      <c r="B327" s="159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59"/>
      <c r="B328" s="159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59"/>
      <c r="B329" s="159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59"/>
      <c r="B330" s="159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59"/>
      <c r="B331" s="159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59"/>
      <c r="B332" s="159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59"/>
      <c r="B333" s="159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59"/>
      <c r="B334" s="159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59"/>
      <c r="B335" s="159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59"/>
      <c r="B336" s="159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59"/>
      <c r="B337" s="159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59"/>
      <c r="B338" s="159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59"/>
      <c r="B339" s="159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59"/>
      <c r="B340" s="159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59"/>
      <c r="B341" s="159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59"/>
      <c r="B342" s="159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59"/>
      <c r="B343" s="159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59"/>
      <c r="B344" s="159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59"/>
      <c r="B345" s="159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59"/>
      <c r="B346" s="159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59"/>
      <c r="B347" s="159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59"/>
      <c r="B348" s="159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59"/>
      <c r="B349" s="159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59"/>
      <c r="B350" s="159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59"/>
      <c r="B351" s="159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59"/>
      <c r="B352" s="159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59"/>
      <c r="B353" s="159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59"/>
      <c r="B354" s="159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59"/>
      <c r="B355" s="159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59"/>
      <c r="B356" s="159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59"/>
      <c r="B357" s="159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59"/>
      <c r="B358" s="159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59"/>
      <c r="B359" s="159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59"/>
      <c r="B360" s="159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59"/>
      <c r="B361" s="159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59"/>
      <c r="B362" s="159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59"/>
      <c r="B363" s="159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59"/>
      <c r="B364" s="159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59"/>
      <c r="B365" s="159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59"/>
      <c r="B366" s="159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59"/>
      <c r="B367" s="159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59"/>
      <c r="B368" s="159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59"/>
      <c r="B369" s="159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59"/>
      <c r="B370" s="159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59"/>
      <c r="B371" s="159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59"/>
      <c r="B372" s="159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59"/>
      <c r="B373" s="159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59"/>
      <c r="B374" s="159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59"/>
      <c r="B375" s="159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59"/>
      <c r="B376" s="159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59"/>
      <c r="B377" s="159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59"/>
      <c r="B378" s="159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59"/>
      <c r="B379" s="159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59"/>
      <c r="B380" s="159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59"/>
      <c r="B381" s="159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59"/>
      <c r="B382" s="159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59"/>
      <c r="B383" s="159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59"/>
      <c r="B384" s="159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59"/>
      <c r="B385" s="159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59"/>
      <c r="B386" s="159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59"/>
      <c r="B387" s="159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59"/>
      <c r="B388" s="159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59"/>
      <c r="B389" s="159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59"/>
      <c r="B390" s="159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59"/>
      <c r="B391" s="159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59"/>
      <c r="B392" s="159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59"/>
      <c r="B393" s="159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59"/>
      <c r="B394" s="159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59"/>
      <c r="B395" s="159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59"/>
      <c r="B396" s="159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59"/>
      <c r="B397" s="159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59"/>
      <c r="B398" s="159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59"/>
      <c r="B399" s="159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59"/>
      <c r="B400" s="159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59"/>
      <c r="B401" s="159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59"/>
      <c r="B402" s="159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59"/>
      <c r="B403" s="159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59"/>
      <c r="B404" s="159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59"/>
      <c r="B405" s="159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59"/>
      <c r="B406" s="159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59"/>
      <c r="B407" s="159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59"/>
      <c r="B408" s="159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59"/>
      <c r="B409" s="159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59"/>
      <c r="B410" s="159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59"/>
      <c r="B411" s="159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59"/>
      <c r="B412" s="159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59"/>
      <c r="B413" s="159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59"/>
      <c r="B414" s="159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59"/>
      <c r="B415" s="159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59"/>
      <c r="B416" s="159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59"/>
      <c r="B417" s="159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59"/>
      <c r="B418" s="159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59"/>
      <c r="B419" s="159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59"/>
      <c r="B420" s="159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59"/>
      <c r="B421" s="159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59"/>
      <c r="B422" s="159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59"/>
      <c r="B423" s="159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59"/>
      <c r="B424" s="159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59"/>
      <c r="B425" s="159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59"/>
      <c r="B426" s="159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59"/>
      <c r="B427" s="159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59"/>
      <c r="B428" s="159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59"/>
      <c r="B429" s="159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59"/>
      <c r="B430" s="159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59"/>
      <c r="B431" s="159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59"/>
      <c r="B432" s="159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59"/>
      <c r="B433" s="159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59"/>
      <c r="B434" s="159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59"/>
      <c r="B435" s="159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59"/>
      <c r="B436" s="159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59"/>
      <c r="B437" s="159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59"/>
      <c r="B438" s="159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59"/>
      <c r="B439" s="159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59"/>
      <c r="B440" s="159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59"/>
      <c r="B441" s="159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59"/>
      <c r="B442" s="159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59"/>
      <c r="B443" s="159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59"/>
      <c r="B444" s="159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59"/>
      <c r="B445" s="159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59"/>
      <c r="B446" s="159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59"/>
      <c r="B447" s="159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59"/>
      <c r="B448" s="159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59"/>
      <c r="B449" s="159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59"/>
      <c r="B450" s="159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59"/>
      <c r="B451" s="159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59"/>
      <c r="B452" s="159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59"/>
      <c r="B453" s="159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59"/>
      <c r="B454" s="159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59"/>
      <c r="B455" s="159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59"/>
      <c r="B456" s="159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59"/>
      <c r="B457" s="159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59"/>
      <c r="B458" s="159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59"/>
      <c r="B459" s="159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59"/>
      <c r="B460" s="159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59"/>
      <c r="B461" s="159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59"/>
      <c r="B462" s="159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59"/>
      <c r="B463" s="159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59"/>
      <c r="B464" s="159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59"/>
      <c r="B465" s="159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59"/>
      <c r="B466" s="159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59"/>
      <c r="B467" s="159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59"/>
      <c r="B468" s="159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59"/>
      <c r="B469" s="159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59"/>
      <c r="B470" s="159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59"/>
      <c r="B471" s="159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59"/>
      <c r="B472" s="159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59"/>
      <c r="B473" s="159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59"/>
      <c r="B474" s="159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59"/>
      <c r="B475" s="159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59"/>
      <c r="B476" s="159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59"/>
      <c r="B477" s="159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59"/>
      <c r="B478" s="159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59"/>
      <c r="B479" s="159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59"/>
      <c r="B480" s="159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59"/>
      <c r="B481" s="159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59"/>
      <c r="B482" s="159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59"/>
      <c r="B483" s="159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59"/>
      <c r="B484" s="159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59"/>
      <c r="B485" s="159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59"/>
      <c r="B486" s="159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59"/>
      <c r="B487" s="159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59"/>
      <c r="B488" s="159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59"/>
      <c r="B489" s="159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59"/>
      <c r="B490" s="159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59"/>
      <c r="B491" s="159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59"/>
      <c r="B492" s="159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59"/>
      <c r="B493" s="159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59"/>
      <c r="B494" s="159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59"/>
      <c r="B495" s="159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59"/>
      <c r="B496" s="159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59"/>
      <c r="B497" s="159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59"/>
      <c r="B498" s="159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59"/>
      <c r="B499" s="159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59"/>
      <c r="B500" s="159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59"/>
      <c r="B501" s="159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59"/>
      <c r="B502" s="159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59"/>
      <c r="B503" s="159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59"/>
      <c r="B504" s="159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59"/>
      <c r="B505" s="159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59"/>
      <c r="B506" s="159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59"/>
      <c r="B507" s="159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59"/>
      <c r="B508" s="159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59"/>
      <c r="B509" s="159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59"/>
      <c r="B510" s="159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59"/>
      <c r="B511" s="159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59"/>
      <c r="B512" s="159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59"/>
      <c r="B513" s="159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59"/>
      <c r="B514" s="159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59"/>
      <c r="B515" s="159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59"/>
      <c r="B516" s="159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59"/>
      <c r="B517" s="159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59"/>
      <c r="B518" s="159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59"/>
      <c r="B519" s="159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59"/>
      <c r="B520" s="159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59"/>
      <c r="B521" s="159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59"/>
      <c r="B522" s="159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59"/>
      <c r="B523" s="159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59"/>
      <c r="B524" s="159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59"/>
      <c r="B525" s="159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59"/>
      <c r="B526" s="159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59"/>
      <c r="B527" s="159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59"/>
      <c r="B528" s="159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59"/>
      <c r="B529" s="159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59"/>
      <c r="B530" s="159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59"/>
      <c r="B531" s="159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59"/>
      <c r="B532" s="159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59"/>
      <c r="B533" s="159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59"/>
      <c r="B534" s="159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59"/>
      <c r="B535" s="159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59"/>
      <c r="B536" s="159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59"/>
      <c r="B537" s="159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59"/>
      <c r="B538" s="159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59"/>
      <c r="B539" s="159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59"/>
      <c r="B540" s="159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59"/>
      <c r="B541" s="159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59"/>
      <c r="B542" s="159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59"/>
      <c r="B543" s="159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59"/>
      <c r="B544" s="159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59"/>
      <c r="B545" s="159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59"/>
      <c r="B546" s="159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59"/>
      <c r="B547" s="159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59"/>
      <c r="B548" s="159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59"/>
      <c r="B549" s="159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59"/>
      <c r="B550" s="159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59"/>
      <c r="B551" s="159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59"/>
      <c r="B552" s="159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59"/>
      <c r="B553" s="159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59"/>
      <c r="B554" s="159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59"/>
      <c r="B555" s="159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59"/>
      <c r="B556" s="159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59"/>
      <c r="B557" s="159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59"/>
      <c r="B558" s="159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59"/>
      <c r="B559" s="159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59"/>
      <c r="B560" s="159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59"/>
      <c r="B561" s="159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59"/>
      <c r="B562" s="159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59"/>
      <c r="B563" s="159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59"/>
      <c r="B564" s="159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59"/>
      <c r="B565" s="159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59"/>
      <c r="B566" s="159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59"/>
      <c r="B567" s="159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59"/>
      <c r="B568" s="159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59"/>
      <c r="B569" s="159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59"/>
      <c r="B570" s="159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59"/>
      <c r="B571" s="159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59"/>
      <c r="B572" s="159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59"/>
      <c r="B573" s="159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59"/>
      <c r="B574" s="159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59"/>
      <c r="B575" s="159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59"/>
      <c r="B576" s="159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59"/>
      <c r="B577" s="159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59"/>
      <c r="B578" s="159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59"/>
      <c r="B579" s="159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59"/>
      <c r="B580" s="159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59"/>
      <c r="B581" s="159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59"/>
      <c r="B582" s="159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59"/>
      <c r="B583" s="159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59"/>
      <c r="B584" s="159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59"/>
      <c r="B585" s="159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59"/>
      <c r="B586" s="159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59"/>
      <c r="B587" s="159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59"/>
      <c r="B588" s="159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59"/>
      <c r="B589" s="159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59"/>
      <c r="B590" s="159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59"/>
      <c r="B591" s="159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59"/>
      <c r="B592" s="159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59"/>
      <c r="B593" s="159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59"/>
      <c r="B594" s="159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59"/>
      <c r="B595" s="159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59"/>
      <c r="B596" s="159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59"/>
      <c r="B597" s="159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59"/>
      <c r="B598" s="159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59"/>
      <c r="B599" s="159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59"/>
      <c r="B600" s="159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59"/>
      <c r="B601" s="159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59"/>
      <c r="B602" s="159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59"/>
      <c r="B603" s="159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59"/>
      <c r="B604" s="159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59"/>
      <c r="B605" s="159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59"/>
      <c r="B606" s="159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59"/>
      <c r="B607" s="159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59"/>
      <c r="B608" s="159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59"/>
      <c r="B609" s="159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59"/>
      <c r="B610" s="159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59"/>
      <c r="B611" s="159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59"/>
      <c r="B612" s="159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59"/>
      <c r="B613" s="159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59"/>
      <c r="B614" s="159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59"/>
      <c r="B615" s="159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59"/>
      <c r="B616" s="159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59"/>
      <c r="B617" s="159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59"/>
      <c r="B618" s="159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59"/>
      <c r="B619" s="159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59"/>
      <c r="B620" s="159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59"/>
      <c r="B621" s="159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59"/>
      <c r="B622" s="159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59"/>
      <c r="B623" s="159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59"/>
      <c r="B624" s="159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  <row r="625" spans="1:14" s="12" customFormat="1" ht="15" x14ac:dyDescent="0.2">
      <c r="A625" s="159"/>
      <c r="B625" s="159"/>
      <c r="E625" s="9"/>
      <c r="F625" s="9"/>
      <c r="G625" s="9"/>
      <c r="H625" s="9"/>
      <c r="I625" s="9"/>
      <c r="J625" s="9"/>
      <c r="K625" s="9"/>
      <c r="L625" s="10"/>
      <c r="M625" s="10"/>
      <c r="N625" s="10"/>
    </row>
    <row r="626" spans="1:14" s="12" customFormat="1" ht="15" x14ac:dyDescent="0.2">
      <c r="A626" s="159"/>
      <c r="B626" s="159"/>
      <c r="E626" s="9"/>
      <c r="F626" s="9"/>
      <c r="G626" s="9"/>
      <c r="H626" s="9"/>
      <c r="I626" s="9"/>
      <c r="J626" s="9"/>
      <c r="K626" s="9"/>
      <c r="L626" s="10"/>
      <c r="M626" s="10"/>
      <c r="N626" s="10"/>
    </row>
    <row r="627" spans="1:14" s="12" customFormat="1" ht="15" x14ac:dyDescent="0.2">
      <c r="A627" s="159"/>
      <c r="B627" s="159"/>
      <c r="E627" s="9"/>
      <c r="F627" s="9"/>
      <c r="G627" s="9"/>
      <c r="H627" s="9"/>
      <c r="I627" s="9"/>
      <c r="J627" s="9"/>
      <c r="K627" s="9"/>
      <c r="L627" s="10"/>
      <c r="M627" s="10"/>
      <c r="N627" s="10"/>
    </row>
    <row r="628" spans="1:14" s="12" customFormat="1" ht="15" x14ac:dyDescent="0.2">
      <c r="A628" s="159"/>
      <c r="B628" s="159"/>
      <c r="E628" s="9"/>
      <c r="F628" s="9"/>
      <c r="G628" s="9"/>
      <c r="H628" s="9"/>
      <c r="I628" s="9"/>
      <c r="J628" s="9"/>
      <c r="K628" s="9"/>
      <c r="L628" s="10"/>
      <c r="M628" s="10"/>
      <c r="N628" s="10"/>
    </row>
    <row r="629" spans="1:14" s="12" customFormat="1" ht="15" x14ac:dyDescent="0.2">
      <c r="A629" s="159"/>
      <c r="B629" s="159"/>
      <c r="E629" s="9"/>
      <c r="F629" s="9"/>
      <c r="G629" s="9"/>
      <c r="H629" s="9"/>
      <c r="I629" s="9"/>
      <c r="J629" s="9"/>
      <c r="K629" s="9"/>
      <c r="L629" s="10"/>
      <c r="M629" s="10"/>
      <c r="N629" s="10"/>
    </row>
  </sheetData>
  <mergeCells count="11">
    <mergeCell ref="A35:B35"/>
    <mergeCell ref="A36:N37"/>
    <mergeCell ref="A1:L2"/>
    <mergeCell ref="H7:K7"/>
    <mergeCell ref="L7:N7"/>
    <mergeCell ref="L8:N8"/>
    <mergeCell ref="H9:H10"/>
    <mergeCell ref="I9:I10"/>
    <mergeCell ref="J9:K9"/>
    <mergeCell ref="L9:M9"/>
    <mergeCell ref="N9:N10"/>
  </mergeCells>
  <pageMargins left="0.39370078740157483" right="0" top="0.19685039370078741" bottom="0.19685039370078741" header="0.51181102362204722" footer="0.51181102362204722"/>
  <pageSetup paperSize="9" scale="75" firstPageNumber="307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rowBreaks count="1" manualBreakCount="1">
    <brk id="3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96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60" t="s">
        <v>114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 t="s">
        <v>115</v>
      </c>
      <c r="F6" s="27"/>
      <c r="G6" s="28" t="s">
        <v>3</v>
      </c>
      <c r="H6" s="29">
        <v>1212</v>
      </c>
      <c r="I6" s="30"/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4195000</v>
      </c>
      <c r="F16" s="364"/>
      <c r="G16" s="4">
        <f>H16+I16</f>
        <v>23832329.16</v>
      </c>
      <c r="H16" s="70">
        <v>23783522.16</v>
      </c>
      <c r="I16" s="70">
        <v>48807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5">
        <v>0</v>
      </c>
      <c r="I17" s="5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4277000</v>
      </c>
      <c r="F18" s="364"/>
      <c r="G18" s="4">
        <f t="shared" si="0"/>
        <v>24181658.059999999</v>
      </c>
      <c r="H18" s="70">
        <v>24091234.059999999</v>
      </c>
      <c r="I18" s="70">
        <v>90424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349328.89999999851</v>
      </c>
      <c r="H20" s="118">
        <f>H18-H16+H17</f>
        <v>307711.89999999851</v>
      </c>
      <c r="I20" s="118">
        <f>I18-I16+I17</f>
        <v>41617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349328.89999999851</v>
      </c>
      <c r="H21" s="118">
        <f>H20-H17</f>
        <v>307711.89999999851</v>
      </c>
      <c r="I21" s="118">
        <f>I20-I17</f>
        <v>41617</v>
      </c>
    </row>
    <row r="22" spans="1:9" s="119" customFormat="1" ht="15" x14ac:dyDescent="0.3">
      <c r="A22" s="116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16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B24" s="43"/>
      <c r="C24" s="36"/>
      <c r="D24" s="43"/>
      <c r="E24" s="43"/>
      <c r="F24" s="32"/>
      <c r="G24" s="32"/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266753.39999999851</v>
      </c>
      <c r="H25" s="70">
        <f>H21-H26</f>
        <v>225136.39999999851</v>
      </c>
      <c r="I25" s="211">
        <f>I21-I26</f>
        <v>41617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82575.5</v>
      </c>
      <c r="H26" s="70">
        <v>82575.5</v>
      </c>
      <c r="I26" s="211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266753.40000000002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f>50000-50000</f>
        <v>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f>216753.4+50000</f>
        <v>266753.40000000002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f>G26</f>
        <v>82575.5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401803.62</v>
      </c>
      <c r="H33" s="173"/>
      <c r="I33" s="173"/>
    </row>
    <row r="34" spans="1:9" ht="49.5" customHeight="1" x14ac:dyDescent="0.2">
      <c r="A34" s="365" t="s">
        <v>128</v>
      </c>
      <c r="B34" s="365"/>
      <c r="C34" s="365"/>
      <c r="D34" s="365"/>
      <c r="E34" s="365"/>
      <c r="F34" s="365"/>
      <c r="G34" s="365"/>
      <c r="H34" s="365"/>
      <c r="I34" s="365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285000</v>
      </c>
      <c r="G37" s="84">
        <v>123728</v>
      </c>
      <c r="H37" s="85"/>
      <c r="I37" s="48">
        <f>IF(F37=0,"nerozp.",G37/F37)</f>
        <v>0.43413333333333332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189111</v>
      </c>
      <c r="G41" s="84">
        <v>189111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59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69184</v>
      </c>
      <c r="F50" s="107">
        <v>0</v>
      </c>
      <c r="G50" s="54">
        <v>0</v>
      </c>
      <c r="H50" s="54">
        <f>E50+F50-G50</f>
        <v>69184</v>
      </c>
      <c r="I50" s="196">
        <v>69184</v>
      </c>
    </row>
    <row r="51" spans="1:9" x14ac:dyDescent="0.2">
      <c r="A51" s="55"/>
      <c r="B51" s="56"/>
      <c r="C51" s="56" t="s">
        <v>20</v>
      </c>
      <c r="D51" s="56"/>
      <c r="E51" s="114">
        <v>49294.02</v>
      </c>
      <c r="F51" s="108">
        <v>277705.48</v>
      </c>
      <c r="G51" s="57">
        <v>253239</v>
      </c>
      <c r="H51" s="57">
        <f>E51+F51-G51</f>
        <v>73760.5</v>
      </c>
      <c r="I51" s="58">
        <v>73406.02</v>
      </c>
    </row>
    <row r="52" spans="1:9" x14ac:dyDescent="0.2">
      <c r="A52" s="55"/>
      <c r="B52" s="56"/>
      <c r="C52" s="56" t="s">
        <v>64</v>
      </c>
      <c r="D52" s="56"/>
      <c r="E52" s="114">
        <v>262625.11</v>
      </c>
      <c r="F52" s="108">
        <v>585545.9</v>
      </c>
      <c r="G52" s="57">
        <v>115000</v>
      </c>
      <c r="H52" s="57">
        <f>E52+F52-G52</f>
        <v>733171.01</v>
      </c>
      <c r="I52" s="58">
        <v>733171.01</v>
      </c>
    </row>
    <row r="53" spans="1:9" x14ac:dyDescent="0.2">
      <c r="A53" s="55"/>
      <c r="B53" s="56"/>
      <c r="C53" s="177" t="s">
        <v>62</v>
      </c>
      <c r="D53" s="56"/>
      <c r="E53" s="114">
        <v>110517.83</v>
      </c>
      <c r="F53" s="108">
        <v>925033</v>
      </c>
      <c r="G53" s="57">
        <v>973020</v>
      </c>
      <c r="H53" s="57">
        <f>E53+F53-G53</f>
        <v>62530.829999999958</v>
      </c>
      <c r="I53" s="58">
        <v>62530.83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491620.96</v>
      </c>
      <c r="F54" s="109">
        <f>F50+F51+F52+F53</f>
        <v>1788284.38</v>
      </c>
      <c r="G54" s="105">
        <f>G50+G51+G52+G53</f>
        <v>1341259</v>
      </c>
      <c r="H54" s="105">
        <f>H50+H51+H52+H53</f>
        <v>938646.34</v>
      </c>
      <c r="I54" s="106">
        <f>I50+I51+I52+I53</f>
        <v>938291.86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116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60" t="s">
        <v>117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 t="s">
        <v>118</v>
      </c>
      <c r="F6" s="27"/>
      <c r="G6" s="28" t="s">
        <v>3</v>
      </c>
      <c r="H6" s="29">
        <v>1305</v>
      </c>
      <c r="I6" s="30"/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952500</v>
      </c>
      <c r="F16" s="364"/>
      <c r="G16" s="4">
        <f>H16+I16</f>
        <v>8939839.120000001</v>
      </c>
      <c r="H16" s="70">
        <v>8930899.120000001</v>
      </c>
      <c r="I16" s="70">
        <v>8940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198">
        <v>0</v>
      </c>
      <c r="I17" s="198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952500</v>
      </c>
      <c r="F18" s="364"/>
      <c r="G18" s="4">
        <f t="shared" si="0"/>
        <v>8976117</v>
      </c>
      <c r="H18" s="70">
        <v>8967177</v>
      </c>
      <c r="I18" s="70">
        <v>8940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36277.879999998957</v>
      </c>
      <c r="H20" s="118">
        <f>H18-H16+H17</f>
        <v>36277.879999998957</v>
      </c>
      <c r="I20" s="118">
        <f>I18-I16+I17</f>
        <v>0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36277.879999998957</v>
      </c>
      <c r="H21" s="118">
        <f>H20-H17</f>
        <v>36277.879999998957</v>
      </c>
      <c r="I21" s="118">
        <f>I20-I17</f>
        <v>0</v>
      </c>
    </row>
    <row r="22" spans="1:9" s="119" customFormat="1" ht="15" x14ac:dyDescent="0.3">
      <c r="A22" s="124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24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36277.879999998957</v>
      </c>
      <c r="H25" s="70">
        <f>H21-H26</f>
        <v>36277.879999998957</v>
      </c>
      <c r="I25" s="211">
        <f>I21-I26</f>
        <v>0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0</v>
      </c>
      <c r="H26" s="216">
        <v>0</v>
      </c>
      <c r="I26" s="216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36277.879999999997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f>7255.88-7255.88</f>
        <v>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f>29022+7255.88</f>
        <v>36277.879999999997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f>G26</f>
        <v>0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0</v>
      </c>
      <c r="H33" s="173"/>
      <c r="I33" s="173"/>
    </row>
    <row r="34" spans="1:9" ht="52.5" customHeight="1" x14ac:dyDescent="0.2">
      <c r="A34" s="354"/>
      <c r="B34" s="355"/>
      <c r="C34" s="355"/>
      <c r="D34" s="355"/>
      <c r="E34" s="355"/>
      <c r="F34" s="355"/>
      <c r="G34" s="355"/>
      <c r="H34" s="355"/>
      <c r="I34" s="355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0</v>
      </c>
      <c r="G37" s="84">
        <v>0</v>
      </c>
      <c r="H37" s="85"/>
      <c r="I37" s="48" t="str">
        <f>IF(F37=0,"nerozp.",G37/F37)</f>
        <v>nerozp.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4000</v>
      </c>
      <c r="G41" s="84">
        <v>4000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68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62484</v>
      </c>
      <c r="F50" s="107">
        <v>0</v>
      </c>
      <c r="G50" s="54">
        <v>0</v>
      </c>
      <c r="H50" s="54">
        <f>E50+F50-G50</f>
        <v>62484</v>
      </c>
      <c r="I50" s="196">
        <v>62484</v>
      </c>
    </row>
    <row r="51" spans="1:9" x14ac:dyDescent="0.2">
      <c r="A51" s="55"/>
      <c r="B51" s="56"/>
      <c r="C51" s="56" t="s">
        <v>20</v>
      </c>
      <c r="D51" s="56"/>
      <c r="E51" s="114">
        <v>115166.28</v>
      </c>
      <c r="F51" s="108">
        <v>116361</v>
      </c>
      <c r="G51" s="57">
        <v>46222</v>
      </c>
      <c r="H51" s="57">
        <f>E51+F51-G51</f>
        <v>185305.28</v>
      </c>
      <c r="I51" s="58">
        <v>171481.08</v>
      </c>
    </row>
    <row r="52" spans="1:9" x14ac:dyDescent="0.2">
      <c r="A52" s="55"/>
      <c r="B52" s="56"/>
      <c r="C52" s="56" t="s">
        <v>64</v>
      </c>
      <c r="D52" s="56"/>
      <c r="E52" s="114">
        <v>267218.74</v>
      </c>
      <c r="F52" s="108">
        <v>7825.83</v>
      </c>
      <c r="G52" s="57">
        <v>0</v>
      </c>
      <c r="H52" s="57">
        <f>E52+F52-G52</f>
        <v>275044.57</v>
      </c>
      <c r="I52" s="58">
        <v>275044.57</v>
      </c>
    </row>
    <row r="53" spans="1:9" x14ac:dyDescent="0.2">
      <c r="A53" s="55"/>
      <c r="B53" s="56"/>
      <c r="C53" s="177" t="s">
        <v>62</v>
      </c>
      <c r="D53" s="56"/>
      <c r="E53" s="114">
        <v>176516.47</v>
      </c>
      <c r="F53" s="108">
        <v>4585</v>
      </c>
      <c r="G53" s="57">
        <v>4000</v>
      </c>
      <c r="H53" s="57">
        <f>E53+F53-G53</f>
        <v>177101.47</v>
      </c>
      <c r="I53" s="58">
        <v>177101.47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621385.49</v>
      </c>
      <c r="F54" s="109">
        <f>F50+F51+F52+F53</f>
        <v>128771.83</v>
      </c>
      <c r="G54" s="105">
        <f>G50+G51+G52+G53</f>
        <v>50222</v>
      </c>
      <c r="H54" s="105">
        <f>H50+H51+H52+H53</f>
        <v>699935.32</v>
      </c>
      <c r="I54" s="106">
        <f>I50+I51+I52+I53</f>
        <v>686111.12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9">
    <mergeCell ref="F47:F48"/>
    <mergeCell ref="C29:E29"/>
    <mergeCell ref="C32:F32"/>
    <mergeCell ref="B33:F33"/>
    <mergeCell ref="A34:I34"/>
    <mergeCell ref="A43:I43"/>
    <mergeCell ref="H45:I45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M18" sqref="M18"/>
    </sheetView>
  </sheetViews>
  <sheetFormatPr defaultColWidth="9.140625" defaultRowHeight="12.75" x14ac:dyDescent="0.2"/>
  <cols>
    <col min="1" max="1" width="7.5703125" style="32" customWidth="1"/>
    <col min="2" max="2" width="2.5703125" style="32" customWidth="1"/>
    <col min="3" max="3" width="8.42578125" style="32" customWidth="1"/>
    <col min="4" max="4" width="8.28515625" style="32" customWidth="1"/>
    <col min="5" max="5" width="15.28515625" style="32" customWidth="1"/>
    <col min="6" max="6" width="15.5703125" style="32" customWidth="1"/>
    <col min="7" max="7" width="15" style="32" customWidth="1"/>
    <col min="8" max="8" width="15.28515625" style="32" customWidth="1"/>
    <col min="9" max="9" width="16.28515625" style="32" customWidth="1"/>
    <col min="10" max="16384" width="9.140625" style="3"/>
  </cols>
  <sheetData>
    <row r="1" spans="1:9" ht="19.5" x14ac:dyDescent="0.4">
      <c r="A1" s="76" t="s">
        <v>0</v>
      </c>
      <c r="B1" s="22"/>
      <c r="C1" s="22"/>
      <c r="D1" s="22"/>
      <c r="I1" s="281"/>
    </row>
    <row r="2" spans="1:9" ht="19.5" x14ac:dyDescent="0.4">
      <c r="A2" s="357" t="s">
        <v>1</v>
      </c>
      <c r="B2" s="357"/>
      <c r="C2" s="357"/>
      <c r="D2" s="357"/>
      <c r="E2" s="358" t="s">
        <v>137</v>
      </c>
      <c r="F2" s="358"/>
      <c r="G2" s="358"/>
      <c r="H2" s="358"/>
      <c r="I2" s="358"/>
    </row>
    <row r="3" spans="1:9" ht="9.75" customHeight="1" x14ac:dyDescent="0.4">
      <c r="A3" s="271"/>
      <c r="B3" s="271"/>
      <c r="C3" s="271"/>
      <c r="D3" s="271"/>
      <c r="E3" s="372" t="s">
        <v>23</v>
      </c>
      <c r="F3" s="372"/>
      <c r="G3" s="372"/>
      <c r="H3" s="372"/>
      <c r="I3" s="372"/>
    </row>
    <row r="4" spans="1:9" ht="15.75" x14ac:dyDescent="0.25">
      <c r="A4" s="25" t="s">
        <v>2</v>
      </c>
      <c r="E4" s="359" t="s">
        <v>138</v>
      </c>
      <c r="F4" s="359"/>
      <c r="G4" s="359"/>
      <c r="H4" s="359"/>
      <c r="I4" s="359"/>
    </row>
    <row r="5" spans="1:9" ht="7.5" customHeight="1" x14ac:dyDescent="0.3">
      <c r="A5" s="26"/>
      <c r="E5" s="372" t="s">
        <v>23</v>
      </c>
      <c r="F5" s="372"/>
      <c r="G5" s="372"/>
      <c r="H5" s="372"/>
      <c r="I5" s="372"/>
    </row>
    <row r="6" spans="1:9" ht="19.5" x14ac:dyDescent="0.4">
      <c r="A6" s="24" t="s">
        <v>35</v>
      </c>
      <c r="C6" s="282" t="s">
        <v>139</v>
      </c>
      <c r="D6" s="282"/>
      <c r="E6" s="369" t="s">
        <v>139</v>
      </c>
      <c r="F6" s="370"/>
      <c r="G6" s="283" t="s">
        <v>3</v>
      </c>
      <c r="H6" s="371">
        <v>1401</v>
      </c>
      <c r="I6" s="371"/>
    </row>
    <row r="7" spans="1:9" ht="8.25" customHeight="1" x14ac:dyDescent="0.4">
      <c r="A7" s="24"/>
      <c r="E7" s="372" t="s">
        <v>24</v>
      </c>
      <c r="F7" s="372"/>
      <c r="G7" s="372"/>
      <c r="H7" s="372"/>
      <c r="I7" s="372"/>
    </row>
    <row r="8" spans="1:9" ht="19.5" hidden="1" x14ac:dyDescent="0.4">
      <c r="A8" s="24"/>
      <c r="E8" s="284"/>
      <c r="F8" s="284"/>
      <c r="G8" s="284"/>
      <c r="H8" s="28"/>
      <c r="I8" s="284"/>
    </row>
    <row r="9" spans="1:9" ht="30.75" customHeight="1" x14ac:dyDescent="0.4">
      <c r="A9" s="24"/>
      <c r="E9" s="284"/>
      <c r="F9" s="284"/>
      <c r="G9" s="284"/>
      <c r="H9" s="28"/>
      <c r="I9" s="284"/>
    </row>
    <row r="11" spans="1:9" ht="15" customHeight="1" x14ac:dyDescent="0.4">
      <c r="A11" s="31"/>
      <c r="E11" s="361" t="s">
        <v>4</v>
      </c>
      <c r="F11" s="362"/>
      <c r="G11" s="69" t="s">
        <v>5</v>
      </c>
      <c r="H11" s="41" t="s">
        <v>6</v>
      </c>
      <c r="I11" s="41"/>
    </row>
    <row r="12" spans="1:9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49"/>
    </row>
    <row r="14" spans="1:9" ht="12.75" customHeight="1" x14ac:dyDescent="0.2">
      <c r="A14" s="34"/>
      <c r="B14" s="34"/>
      <c r="C14" s="34"/>
      <c r="D14" s="34"/>
      <c r="E14" s="33"/>
      <c r="F14" s="33"/>
      <c r="G14" s="80"/>
      <c r="H14" s="272"/>
      <c r="I14" s="272"/>
    </row>
    <row r="15" spans="1:9" ht="18.75" x14ac:dyDescent="0.4">
      <c r="A15" s="35" t="s">
        <v>38</v>
      </c>
      <c r="B15" s="35"/>
      <c r="C15" s="36"/>
      <c r="D15" s="35"/>
      <c r="E15" s="1"/>
      <c r="F15" s="1"/>
      <c r="G15" s="82"/>
      <c r="H15" s="34"/>
      <c r="I15" s="34"/>
    </row>
    <row r="16" spans="1:9" ht="19.5" x14ac:dyDescent="0.4">
      <c r="A16" s="40" t="s">
        <v>71</v>
      </c>
      <c r="B16" s="35"/>
      <c r="C16" s="36"/>
      <c r="D16" s="35"/>
      <c r="E16" s="363">
        <v>1394000</v>
      </c>
      <c r="F16" s="364"/>
      <c r="G16" s="4">
        <f>H16+I16</f>
        <v>6529719.5899999989</v>
      </c>
      <c r="H16" s="70">
        <v>6529719.5899999989</v>
      </c>
      <c r="I16" s="70">
        <v>0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198">
        <v>0</v>
      </c>
      <c r="I17" s="198">
        <v>0</v>
      </c>
    </row>
    <row r="18" spans="1:9" ht="19.5" x14ac:dyDescent="0.4">
      <c r="A18" s="40" t="s">
        <v>72</v>
      </c>
      <c r="B18" s="2"/>
      <c r="C18" s="2"/>
      <c r="D18" s="2"/>
      <c r="E18" s="363">
        <v>1394000</v>
      </c>
      <c r="F18" s="364"/>
      <c r="G18" s="4">
        <f t="shared" si="0"/>
        <v>6581565.2599999998</v>
      </c>
      <c r="H18" s="70">
        <v>6581565.2599999998</v>
      </c>
      <c r="I18" s="70">
        <v>0</v>
      </c>
    </row>
    <row r="19" spans="1:9" ht="19.5" x14ac:dyDescent="0.4">
      <c r="A19" s="40"/>
      <c r="B19" s="2"/>
      <c r="C19" s="2"/>
      <c r="D19" s="2"/>
      <c r="E19" s="269"/>
      <c r="F19" s="270"/>
      <c r="G19" s="4"/>
      <c r="H19" s="70"/>
      <c r="I19" s="70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51845.670000000857</v>
      </c>
      <c r="H20" s="118">
        <f>H18-H16+H17</f>
        <v>51845.670000000857</v>
      </c>
      <c r="I20" s="118">
        <f>I18-I16+I17</f>
        <v>0</v>
      </c>
    </row>
    <row r="21" spans="1:9" s="135" customFormat="1" ht="15" x14ac:dyDescent="0.3">
      <c r="A21" s="124" t="s">
        <v>134</v>
      </c>
      <c r="B21" s="124"/>
      <c r="C21" s="120"/>
      <c r="D21" s="124"/>
      <c r="E21" s="124"/>
      <c r="F21" s="124"/>
      <c r="G21" s="118">
        <f>G20-G17</f>
        <v>51845.670000000857</v>
      </c>
      <c r="H21" s="118">
        <f>H20-H17</f>
        <v>51845.670000000857</v>
      </c>
      <c r="I21" s="118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85"/>
      <c r="I22" s="285"/>
    </row>
    <row r="24" spans="1:9" ht="18.75" x14ac:dyDescent="0.4">
      <c r="A24" s="35" t="s">
        <v>74</v>
      </c>
      <c r="B24" s="43"/>
      <c r="C24" s="36"/>
      <c r="D24" s="43"/>
      <c r="E24" s="43"/>
    </row>
    <row r="25" spans="1:9" s="135" customFormat="1" ht="18.75" customHeight="1" x14ac:dyDescent="0.3">
      <c r="A25" s="286" t="s">
        <v>44</v>
      </c>
      <c r="B25" s="120"/>
      <c r="C25" s="120"/>
      <c r="D25" s="120"/>
      <c r="E25" s="120"/>
      <c r="F25" s="120"/>
      <c r="G25" s="217">
        <f>G21-G26</f>
        <v>51845.670000000857</v>
      </c>
      <c r="H25" s="216">
        <f>H21-H26</f>
        <v>51845.670000000857</v>
      </c>
      <c r="I25" s="216">
        <f>I21-I26</f>
        <v>0</v>
      </c>
    </row>
    <row r="26" spans="1:9" s="135" customFormat="1" ht="15" x14ac:dyDescent="0.3">
      <c r="A26" s="286" t="s">
        <v>39</v>
      </c>
      <c r="B26" s="120"/>
      <c r="C26" s="120"/>
      <c r="D26" s="120"/>
      <c r="E26" s="120"/>
      <c r="F26" s="120"/>
      <c r="G26" s="217">
        <f>H26+I26</f>
        <v>0</v>
      </c>
      <c r="H26" s="216">
        <v>0</v>
      </c>
      <c r="I26" s="216">
        <v>0</v>
      </c>
    </row>
    <row r="27" spans="1:9" s="135" customFormat="1" x14ac:dyDescent="0.2">
      <c r="A27" s="122"/>
      <c r="B27" s="122"/>
      <c r="C27" s="122"/>
      <c r="D27" s="122"/>
      <c r="E27" s="122"/>
      <c r="F27" s="122"/>
      <c r="G27" s="122"/>
      <c r="H27" s="122"/>
      <c r="I27" s="122"/>
    </row>
    <row r="28" spans="1:9" s="135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6"/>
    </row>
    <row r="29" spans="1:9" s="135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51845.67</v>
      </c>
      <c r="H29" s="127"/>
      <c r="I29" s="126"/>
    </row>
    <row r="30" spans="1:9" s="135" customFormat="1" ht="18.75" x14ac:dyDescent="0.4">
      <c r="A30" s="287"/>
      <c r="B30" s="287"/>
      <c r="C30" s="288"/>
      <c r="D30" s="289"/>
      <c r="E30" s="290" t="s">
        <v>45</v>
      </c>
      <c r="F30" s="291" t="s">
        <v>15</v>
      </c>
      <c r="G30" s="134">
        <v>0</v>
      </c>
      <c r="H30" s="127"/>
      <c r="I30" s="126"/>
    </row>
    <row r="31" spans="1:9" s="135" customFormat="1" ht="18.75" x14ac:dyDescent="0.4">
      <c r="A31" s="287"/>
      <c r="B31" s="287"/>
      <c r="C31" s="292"/>
      <c r="D31" s="289"/>
      <c r="E31" s="293"/>
      <c r="F31" s="291" t="s">
        <v>64</v>
      </c>
      <c r="G31" s="134">
        <v>51845.67</v>
      </c>
      <c r="H31" s="127"/>
      <c r="I31" s="126"/>
    </row>
    <row r="32" spans="1:9" s="135" customFormat="1" ht="18.75" x14ac:dyDescent="0.4">
      <c r="A32" s="287"/>
      <c r="B32" s="294"/>
      <c r="C32" s="347" t="s">
        <v>46</v>
      </c>
      <c r="D32" s="347"/>
      <c r="E32" s="347"/>
      <c r="F32" s="347"/>
      <c r="G32" s="197">
        <f>G26</f>
        <v>0</v>
      </c>
      <c r="H32" s="127"/>
      <c r="I32" s="126"/>
    </row>
    <row r="33" spans="1:9" ht="20.25" customHeight="1" x14ac:dyDescent="0.3">
      <c r="A33" s="295"/>
      <c r="B33" s="353" t="s">
        <v>143</v>
      </c>
      <c r="C33" s="353"/>
      <c r="D33" s="353"/>
      <c r="E33" s="353"/>
      <c r="F33" s="353"/>
      <c r="G33" s="239">
        <v>0</v>
      </c>
      <c r="H33" s="295"/>
      <c r="I33" s="295"/>
    </row>
    <row r="34" spans="1:9" ht="38.25" customHeight="1" x14ac:dyDescent="0.2">
      <c r="A34" s="373"/>
      <c r="B34" s="374"/>
      <c r="C34" s="374"/>
      <c r="D34" s="374"/>
      <c r="E34" s="374"/>
      <c r="F34" s="374"/>
      <c r="G34" s="374"/>
      <c r="H34" s="374"/>
      <c r="I34" s="374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34"/>
      <c r="I35" s="34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29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0</v>
      </c>
      <c r="G37" s="84">
        <v>0</v>
      </c>
      <c r="H37" s="85"/>
      <c r="I37" s="297" t="str">
        <f>IF(F37=0,"nerozp.",G37/F37)</f>
        <v>nerozp.</v>
      </c>
    </row>
    <row r="38" spans="1:9" ht="16.5" hidden="1" x14ac:dyDescent="0.35">
      <c r="A38" s="83" t="s">
        <v>135</v>
      </c>
      <c r="B38" s="47"/>
      <c r="C38" s="1"/>
      <c r="D38" s="86"/>
      <c r="E38" s="86"/>
      <c r="F38" s="84">
        <v>0</v>
      </c>
      <c r="G38" s="84">
        <v>0</v>
      </c>
      <c r="H38" s="85"/>
      <c r="I38" s="297" t="e">
        <f>G38/F38</f>
        <v>#DIV/0!</v>
      </c>
    </row>
    <row r="39" spans="1:9" ht="16.5" hidden="1" x14ac:dyDescent="0.35">
      <c r="A39" s="83" t="s">
        <v>136</v>
      </c>
      <c r="B39" s="47"/>
      <c r="C39" s="1"/>
      <c r="D39" s="86"/>
      <c r="E39" s="86"/>
      <c r="F39" s="84">
        <v>0</v>
      </c>
      <c r="G39" s="84">
        <v>0</v>
      </c>
      <c r="H39" s="85"/>
      <c r="I39" s="297" t="e">
        <f>G39/F39</f>
        <v>#DIV/0!</v>
      </c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297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168603</v>
      </c>
      <c r="G41" s="84">
        <v>168603</v>
      </c>
      <c r="H41" s="85"/>
      <c r="I41" s="297">
        <f>IF(F41=0,"nerozp.",G41/F41)</f>
        <v>1</v>
      </c>
    </row>
    <row r="42" spans="1:9" ht="16.5" x14ac:dyDescent="0.35">
      <c r="A42" s="83" t="s">
        <v>61</v>
      </c>
      <c r="B42" s="1"/>
      <c r="C42" s="1"/>
      <c r="D42" s="34"/>
      <c r="E42" s="34"/>
      <c r="F42" s="84">
        <v>0</v>
      </c>
      <c r="G42" s="84">
        <v>0</v>
      </c>
      <c r="H42" s="85"/>
      <c r="I42" s="297" t="str">
        <f>IF(F42=0,"nerozp.",G42/F42)</f>
        <v>nerozp.</v>
      </c>
    </row>
    <row r="43" spans="1:9" hidden="1" x14ac:dyDescent="0.2">
      <c r="A43" s="351" t="s">
        <v>59</v>
      </c>
      <c r="B43" s="352"/>
      <c r="C43" s="352"/>
      <c r="D43" s="352"/>
      <c r="E43" s="352"/>
      <c r="F43" s="352"/>
      <c r="G43" s="352"/>
      <c r="H43" s="352"/>
      <c r="I43" s="352"/>
    </row>
    <row r="44" spans="1:9" ht="27" customHeight="1" x14ac:dyDescent="0.2">
      <c r="A44" s="298" t="s">
        <v>59</v>
      </c>
      <c r="B44" s="377"/>
      <c r="C44" s="377"/>
      <c r="D44" s="377"/>
      <c r="E44" s="377"/>
      <c r="F44" s="377"/>
      <c r="G44" s="377"/>
      <c r="H44" s="377"/>
      <c r="I44" s="377"/>
    </row>
    <row r="45" spans="1:9" ht="19.5" thickBot="1" x14ac:dyDescent="0.45">
      <c r="A45" s="35" t="s">
        <v>43</v>
      </c>
      <c r="B45" s="35" t="s">
        <v>16</v>
      </c>
      <c r="C45" s="35"/>
      <c r="D45" s="82"/>
      <c r="E45" s="82"/>
      <c r="F45" s="34"/>
      <c r="G45" s="51"/>
      <c r="H45" s="349" t="s">
        <v>30</v>
      </c>
      <c r="I45" s="349"/>
    </row>
    <row r="46" spans="1:9" ht="18.75" thickTop="1" x14ac:dyDescent="0.35">
      <c r="A46" s="87"/>
      <c r="B46" s="299"/>
      <c r="C46" s="300"/>
      <c r="D46" s="299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301"/>
      <c r="B47" s="302"/>
      <c r="C47" s="302"/>
      <c r="D47" s="302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301"/>
      <c r="B48" s="302"/>
      <c r="C48" s="302"/>
      <c r="D48" s="302"/>
      <c r="E48" s="111"/>
      <c r="F48" s="346"/>
      <c r="G48" s="98"/>
      <c r="H48" s="98"/>
      <c r="I48" s="99"/>
    </row>
    <row r="49" spans="1:9" ht="13.5" thickBot="1" x14ac:dyDescent="0.25">
      <c r="A49" s="303"/>
      <c r="B49" s="304"/>
      <c r="C49" s="304"/>
      <c r="D49" s="304"/>
      <c r="E49" s="111"/>
      <c r="F49" s="305"/>
      <c r="G49" s="305"/>
      <c r="H49" s="305"/>
      <c r="I49" s="306"/>
    </row>
    <row r="50" spans="1:9" ht="13.5" thickTop="1" x14ac:dyDescent="0.2">
      <c r="A50" s="307"/>
      <c r="B50" s="308"/>
      <c r="C50" s="308" t="s">
        <v>15</v>
      </c>
      <c r="D50" s="308"/>
      <c r="E50" s="232">
        <v>80613</v>
      </c>
      <c r="F50" s="233">
        <v>0</v>
      </c>
      <c r="G50" s="234">
        <v>0</v>
      </c>
      <c r="H50" s="234">
        <f>E50+F50-G50</f>
        <v>80613</v>
      </c>
      <c r="I50" s="237">
        <v>80613</v>
      </c>
    </row>
    <row r="51" spans="1:9" x14ac:dyDescent="0.2">
      <c r="A51" s="309"/>
      <c r="B51" s="177"/>
      <c r="C51" s="177" t="s">
        <v>20</v>
      </c>
      <c r="D51" s="177"/>
      <c r="E51" s="235">
        <v>85391.34</v>
      </c>
      <c r="F51" s="236">
        <v>76062</v>
      </c>
      <c r="G51" s="199">
        <v>161453.34</v>
      </c>
      <c r="H51" s="199">
        <f>E51+F51-G51</f>
        <v>0</v>
      </c>
      <c r="I51" s="238">
        <v>0</v>
      </c>
    </row>
    <row r="52" spans="1:9" x14ac:dyDescent="0.2">
      <c r="A52" s="309"/>
      <c r="B52" s="177"/>
      <c r="C52" s="177" t="s">
        <v>64</v>
      </c>
      <c r="D52" s="177"/>
      <c r="E52" s="235">
        <v>2349409.0100000002</v>
      </c>
      <c r="F52" s="236">
        <v>272588.49</v>
      </c>
      <c r="G52" s="199">
        <v>209</v>
      </c>
      <c r="H52" s="199">
        <f>E52+F52-G52</f>
        <v>2621788.5</v>
      </c>
      <c r="I52" s="238">
        <v>2356197.56</v>
      </c>
    </row>
    <row r="53" spans="1:9" x14ac:dyDescent="0.2">
      <c r="A53" s="309"/>
      <c r="B53" s="177"/>
      <c r="C53" s="177" t="s">
        <v>62</v>
      </c>
      <c r="D53" s="177"/>
      <c r="E53" s="235">
        <v>407786.91</v>
      </c>
      <c r="F53" s="236">
        <v>210504</v>
      </c>
      <c r="G53" s="199">
        <v>168603</v>
      </c>
      <c r="H53" s="199">
        <f>E53+F53-G53</f>
        <v>449687.90999999992</v>
      </c>
      <c r="I53" s="238">
        <v>449687.91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2923200.2600000002</v>
      </c>
      <c r="F54" s="109">
        <f>F50+F51+F52+F53</f>
        <v>559154.49</v>
      </c>
      <c r="G54" s="105">
        <f>G50+G51+G52+G53</f>
        <v>330265.33999999997</v>
      </c>
      <c r="H54" s="105">
        <f>H50+H51+H52+H53</f>
        <v>3152089.41</v>
      </c>
      <c r="I54" s="310">
        <f>SUM(I50:I53)</f>
        <v>2886498.47</v>
      </c>
    </row>
    <row r="55" spans="1:9" ht="20.25" customHeight="1" thickTop="1" x14ac:dyDescent="0.35">
      <c r="A55" s="60"/>
      <c r="B55" s="2"/>
      <c r="C55" s="2"/>
      <c r="D55" s="82"/>
      <c r="E55" s="82"/>
      <c r="F55" s="34"/>
      <c r="G55" s="378"/>
      <c r="H55" s="379"/>
      <c r="I55" s="379"/>
    </row>
    <row r="56" spans="1:9" ht="18" x14ac:dyDescent="0.35">
      <c r="A56" s="60"/>
      <c r="B56" s="2"/>
      <c r="C56" s="2"/>
      <c r="D56" s="82"/>
      <c r="E56" s="82"/>
      <c r="F56" s="34"/>
      <c r="G56" s="375"/>
      <c r="H56" s="376"/>
      <c r="I56" s="376"/>
    </row>
    <row r="57" spans="1:9" x14ac:dyDescent="0.2">
      <c r="A57" s="311"/>
      <c r="B57" s="311"/>
      <c r="C57" s="311"/>
      <c r="D57" s="311"/>
      <c r="E57" s="311"/>
      <c r="F57" s="311"/>
      <c r="G57" s="375"/>
      <c r="H57" s="376"/>
      <c r="I57" s="376"/>
    </row>
    <row r="58" spans="1:9" x14ac:dyDescent="0.2">
      <c r="G58" s="375"/>
      <c r="H58" s="376"/>
      <c r="I58" s="376"/>
    </row>
    <row r="59" spans="1:9" x14ac:dyDescent="0.2">
      <c r="G59" s="312"/>
    </row>
    <row r="60" spans="1:9" x14ac:dyDescent="0.2">
      <c r="G60" s="312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abSelected="1" topLeftCell="A7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119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60" t="s">
        <v>120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>
        <v>47922320</v>
      </c>
      <c r="F6" s="27"/>
      <c r="G6" s="28" t="s">
        <v>3</v>
      </c>
      <c r="H6" s="29">
        <v>1402</v>
      </c>
      <c r="I6" s="30"/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1827000</v>
      </c>
      <c r="F16" s="364"/>
      <c r="G16" s="4">
        <f>H16+I16</f>
        <v>10280843.57</v>
      </c>
      <c r="H16" s="70">
        <v>10278134.57</v>
      </c>
      <c r="I16" s="70">
        <v>2709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5">
        <v>0</v>
      </c>
      <c r="I17" s="5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1828000</v>
      </c>
      <c r="F18" s="364"/>
      <c r="G18" s="4">
        <f t="shared" si="0"/>
        <v>10309514.24</v>
      </c>
      <c r="H18" s="70">
        <v>10306318.24</v>
      </c>
      <c r="I18" s="70">
        <v>3196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28670.669999999925</v>
      </c>
      <c r="H20" s="118">
        <f>H18-H16+H17</f>
        <v>28183.669999999925</v>
      </c>
      <c r="I20" s="118">
        <f>I18-I16+I17</f>
        <v>487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28670.669999999925</v>
      </c>
      <c r="H21" s="118">
        <f>H20-H17</f>
        <v>28183.669999999925</v>
      </c>
      <c r="I21" s="118">
        <f>I20-I17</f>
        <v>487</v>
      </c>
    </row>
    <row r="22" spans="1:9" s="119" customFormat="1" ht="15" x14ac:dyDescent="0.3">
      <c r="A22" s="116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16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B24" s="43"/>
      <c r="C24" s="36"/>
      <c r="D24" s="43"/>
      <c r="E24" s="43"/>
      <c r="F24" s="32"/>
      <c r="G24" s="32"/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28670.669999999925</v>
      </c>
      <c r="H25" s="70">
        <f>H21-H26</f>
        <v>28183.669999999925</v>
      </c>
      <c r="I25" s="211">
        <f>I21-I26</f>
        <v>487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0</v>
      </c>
      <c r="H26" s="240">
        <v>0</v>
      </c>
      <c r="I26" s="240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28670.67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v>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v>28670.67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f>G26</f>
        <v>0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0</v>
      </c>
      <c r="H33" s="173"/>
      <c r="I33" s="173"/>
    </row>
    <row r="34" spans="1:9" ht="28.5" customHeight="1" x14ac:dyDescent="0.2">
      <c r="A34" s="222"/>
      <c r="B34" s="222"/>
      <c r="C34" s="222"/>
      <c r="D34" s="222"/>
      <c r="E34" s="222"/>
      <c r="F34" s="222"/>
      <c r="G34" s="222"/>
      <c r="H34" s="222"/>
      <c r="I34" s="222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0</v>
      </c>
      <c r="G37" s="84">
        <v>0</v>
      </c>
      <c r="H37" s="85"/>
      <c r="I37" s="48" t="str">
        <f>IF(F37=0,"nerozp.",G37/F37)</f>
        <v>nerozp.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39421</v>
      </c>
      <c r="G41" s="84">
        <v>39421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59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5557</v>
      </c>
      <c r="F50" s="107">
        <v>0</v>
      </c>
      <c r="G50" s="54">
        <v>0</v>
      </c>
      <c r="H50" s="54">
        <f>E50+F50-G50</f>
        <v>5557</v>
      </c>
      <c r="I50" s="196">
        <v>2557</v>
      </c>
    </row>
    <row r="51" spans="1:9" x14ac:dyDescent="0.2">
      <c r="A51" s="55"/>
      <c r="B51" s="56"/>
      <c r="C51" s="56" t="s">
        <v>20</v>
      </c>
      <c r="D51" s="56"/>
      <c r="E51" s="114">
        <v>96700.99</v>
      </c>
      <c r="F51" s="108">
        <v>111642.02</v>
      </c>
      <c r="G51" s="57">
        <v>72510</v>
      </c>
      <c r="H51" s="57">
        <f>E51+F51-G51</f>
        <v>135833.01</v>
      </c>
      <c r="I51" s="58">
        <v>139833.01</v>
      </c>
    </row>
    <row r="52" spans="1:9" x14ac:dyDescent="0.2">
      <c r="A52" s="55"/>
      <c r="B52" s="56"/>
      <c r="C52" s="56" t="s">
        <v>64</v>
      </c>
      <c r="D52" s="56"/>
      <c r="E52" s="114">
        <v>912802.95</v>
      </c>
      <c r="F52" s="108">
        <v>425282</v>
      </c>
      <c r="G52" s="57">
        <v>372662.39</v>
      </c>
      <c r="H52" s="57">
        <f>E52+F52-G52</f>
        <v>965422.55999999994</v>
      </c>
      <c r="I52" s="58">
        <v>262570.75</v>
      </c>
    </row>
    <row r="53" spans="1:9" x14ac:dyDescent="0.2">
      <c r="A53" s="55"/>
      <c r="B53" s="56"/>
      <c r="C53" s="177" t="s">
        <v>62</v>
      </c>
      <c r="D53" s="56"/>
      <c r="E53" s="114">
        <v>43787.57</v>
      </c>
      <c r="F53" s="108">
        <v>831294</v>
      </c>
      <c r="G53" s="57">
        <v>822930</v>
      </c>
      <c r="H53" s="57">
        <f>E53+F53-G53</f>
        <v>52151.569999999949</v>
      </c>
      <c r="I53" s="58">
        <v>52151.57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1058848.51</v>
      </c>
      <c r="F54" s="109">
        <f>F50+F51+F52+F53</f>
        <v>1368218.02</v>
      </c>
      <c r="G54" s="105">
        <f>G50+G51+G52+G53</f>
        <v>1268102.3900000001</v>
      </c>
      <c r="H54" s="105">
        <f>H50+H51+H52+H53</f>
        <v>1158964.1399999997</v>
      </c>
      <c r="I54" s="106">
        <f>I50+I51+I52+I53</f>
        <v>457112.33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8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78</v>
      </c>
      <c r="F2" s="358"/>
      <c r="G2" s="358"/>
      <c r="H2" s="358"/>
      <c r="I2" s="358"/>
    </row>
    <row r="3" spans="1:9" ht="9.75" customHeight="1" x14ac:dyDescent="0.4">
      <c r="A3" s="75"/>
      <c r="B3" s="75"/>
      <c r="C3" s="75"/>
      <c r="D3" s="75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59" t="s">
        <v>132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>
        <v>47921374</v>
      </c>
      <c r="F6" s="27"/>
      <c r="G6" s="28"/>
      <c r="H6" s="29">
        <v>1016</v>
      </c>
      <c r="I6" s="30"/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77"/>
      <c r="I14" s="71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3129000</v>
      </c>
      <c r="F16" s="364"/>
      <c r="G16" s="4">
        <f>H16+I16</f>
        <v>39068548.009999998</v>
      </c>
      <c r="H16" s="215">
        <v>39058270.009999998</v>
      </c>
      <c r="I16" s="215">
        <v>10278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5">
        <v>0</v>
      </c>
      <c r="I17" s="5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3148000</v>
      </c>
      <c r="F18" s="364"/>
      <c r="G18" s="4">
        <f t="shared" si="0"/>
        <v>39194197.799999997</v>
      </c>
      <c r="H18" s="70">
        <v>39155290.799999997</v>
      </c>
      <c r="I18" s="70">
        <v>38907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125649.78999999911</v>
      </c>
      <c r="H20" s="118">
        <f>H18-H16+H17</f>
        <v>97020.789999999106</v>
      </c>
      <c r="I20" s="118">
        <f>I18-I16+I17</f>
        <v>28629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125649.78999999911</v>
      </c>
      <c r="H21" s="118">
        <f>H20-H17</f>
        <v>97020.789999999106</v>
      </c>
      <c r="I21" s="118">
        <f>I20-I17</f>
        <v>28629</v>
      </c>
    </row>
    <row r="22" spans="1:9" s="119" customFormat="1" ht="15" x14ac:dyDescent="0.3">
      <c r="A22" s="124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24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125649.78999999911</v>
      </c>
      <c r="H25" s="70">
        <f>H21-H26</f>
        <v>97020.789999999106</v>
      </c>
      <c r="I25" s="211">
        <f>I21-I26</f>
        <v>28629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0</v>
      </c>
      <c r="H26" s="216">
        <v>0</v>
      </c>
      <c r="I26" s="216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125649.79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v>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319">
        <v>125649.79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f>G26</f>
        <v>0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0</v>
      </c>
      <c r="H33" s="173"/>
      <c r="I33" s="173"/>
    </row>
    <row r="34" spans="1:9" ht="52.5" customHeight="1" x14ac:dyDescent="0.2">
      <c r="A34" s="354"/>
      <c r="B34" s="355"/>
      <c r="C34" s="355"/>
      <c r="D34" s="355"/>
      <c r="E34" s="355"/>
      <c r="F34" s="355"/>
      <c r="G34" s="355"/>
      <c r="H34" s="355"/>
      <c r="I34" s="355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0</v>
      </c>
      <c r="G37" s="84">
        <v>0</v>
      </c>
      <c r="H37" s="85"/>
      <c r="I37" s="48" t="str">
        <f>IF(F37=0,"nerozp.",G37/F37)</f>
        <v>nerozp.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377107</v>
      </c>
      <c r="G41" s="84">
        <v>377107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68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77483</v>
      </c>
      <c r="F50" s="107">
        <v>0</v>
      </c>
      <c r="G50" s="54">
        <v>0</v>
      </c>
      <c r="H50" s="54">
        <f>E50+F50-G50</f>
        <v>77483</v>
      </c>
      <c r="I50" s="196">
        <v>77483</v>
      </c>
    </row>
    <row r="51" spans="1:9" x14ac:dyDescent="0.2">
      <c r="A51" s="55"/>
      <c r="B51" s="56"/>
      <c r="C51" s="56" t="s">
        <v>20</v>
      </c>
      <c r="D51" s="56"/>
      <c r="E51" s="114">
        <v>614065.96</v>
      </c>
      <c r="F51" s="108">
        <v>511491</v>
      </c>
      <c r="G51" s="57">
        <v>579340</v>
      </c>
      <c r="H51" s="57">
        <f>E51+F51-G51</f>
        <v>546216.95999999996</v>
      </c>
      <c r="I51" s="58">
        <v>506328.96</v>
      </c>
    </row>
    <row r="52" spans="1:9" x14ac:dyDescent="0.2">
      <c r="A52" s="55"/>
      <c r="B52" s="56"/>
      <c r="C52" s="56" t="s">
        <v>64</v>
      </c>
      <c r="D52" s="56"/>
      <c r="E52" s="114">
        <v>154547.93</v>
      </c>
      <c r="F52" s="108">
        <v>283979.24</v>
      </c>
      <c r="G52" s="57">
        <v>202861.3</v>
      </c>
      <c r="H52" s="57">
        <f>E52+F52-G52</f>
        <v>235665.87</v>
      </c>
      <c r="I52" s="58">
        <v>235665.87</v>
      </c>
    </row>
    <row r="53" spans="1:9" x14ac:dyDescent="0.2">
      <c r="A53" s="55"/>
      <c r="B53" s="56"/>
      <c r="C53" s="177" t="s">
        <v>62</v>
      </c>
      <c r="D53" s="56"/>
      <c r="E53" s="114">
        <v>92077.3</v>
      </c>
      <c r="F53" s="108">
        <v>450482</v>
      </c>
      <c r="G53" s="57">
        <v>430806</v>
      </c>
      <c r="H53" s="57">
        <f>E53+F53-G53</f>
        <v>111753.30000000005</v>
      </c>
      <c r="I53" s="58">
        <v>111753.3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938174.19</v>
      </c>
      <c r="F54" s="109">
        <f>F50+F51+F52+F53</f>
        <v>1245952.24</v>
      </c>
      <c r="G54" s="105">
        <f>G50+G51+G52+G53</f>
        <v>1213007.3</v>
      </c>
      <c r="H54" s="105">
        <f>H50+H51+H52+H53</f>
        <v>971119.13</v>
      </c>
      <c r="I54" s="106">
        <f>I50+I51+I52+I53</f>
        <v>931231.13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9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0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opLeftCell="A7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81</v>
      </c>
      <c r="F2" s="358"/>
      <c r="G2" s="358"/>
      <c r="H2" s="358"/>
      <c r="I2" s="358"/>
    </row>
    <row r="3" spans="1:9" ht="9.75" customHeight="1" x14ac:dyDescent="0.4">
      <c r="A3" s="181"/>
      <c r="B3" s="181"/>
      <c r="C3" s="181"/>
      <c r="D3" s="181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59" t="s">
        <v>129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>
        <v>47922265</v>
      </c>
      <c r="F6" s="27"/>
      <c r="G6" s="28" t="s">
        <v>3</v>
      </c>
      <c r="H6" s="29">
        <v>1017</v>
      </c>
      <c r="I6" s="30"/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178"/>
      <c r="I14" s="179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6155000</v>
      </c>
      <c r="F16" s="364"/>
      <c r="G16" s="4">
        <f>H16+I16</f>
        <v>23357746.910000004</v>
      </c>
      <c r="H16" s="70">
        <v>22630301.900000002</v>
      </c>
      <c r="I16" s="70">
        <v>727445.00999999989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5">
        <v>0</v>
      </c>
      <c r="I17" s="5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6173000</v>
      </c>
      <c r="F18" s="364"/>
      <c r="G18" s="4">
        <f t="shared" si="0"/>
        <v>23359613.690000001</v>
      </c>
      <c r="H18" s="70">
        <v>22576177.690000001</v>
      </c>
      <c r="I18" s="70">
        <v>783436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1866.7799999974668</v>
      </c>
      <c r="H20" s="118">
        <f>H18-H16+H17</f>
        <v>-54124.210000000894</v>
      </c>
      <c r="I20" s="118">
        <f>I18-I16+I17</f>
        <v>55990.990000000107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1866.7799999974668</v>
      </c>
      <c r="H21" s="118">
        <f>H20-H17</f>
        <v>-54124.210000000894</v>
      </c>
      <c r="I21" s="118">
        <f>I20-I17</f>
        <v>55990.990000000107</v>
      </c>
    </row>
    <row r="22" spans="1:9" s="119" customFormat="1" ht="15" x14ac:dyDescent="0.3">
      <c r="A22" s="116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16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B24" s="43"/>
      <c r="C24" s="36"/>
      <c r="D24" s="43"/>
      <c r="E24" s="43"/>
      <c r="F24" s="32"/>
      <c r="G24" s="32"/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1866.7799999974668</v>
      </c>
      <c r="H25" s="70">
        <f>H21-H26</f>
        <v>-54124.210000000894</v>
      </c>
      <c r="I25" s="211">
        <f>I21-I26</f>
        <v>55990.990000000107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0</v>
      </c>
      <c r="H26" s="70">
        <v>0</v>
      </c>
      <c r="I26" s="211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1866.78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v>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v>1866.78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f>G26</f>
        <v>0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0</v>
      </c>
      <c r="H33" s="173"/>
      <c r="I33" s="173"/>
    </row>
    <row r="34" spans="1:9" ht="28.5" customHeight="1" x14ac:dyDescent="0.2">
      <c r="A34" s="170"/>
      <c r="B34" s="170"/>
      <c r="C34" s="170"/>
      <c r="D34" s="170"/>
      <c r="E34" s="170"/>
      <c r="F34" s="170"/>
      <c r="G34" s="170"/>
      <c r="H34" s="170"/>
      <c r="I34" s="170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52000</v>
      </c>
      <c r="G37" s="84">
        <v>52000</v>
      </c>
      <c r="H37" s="85"/>
      <c r="I37" s="48">
        <f>IF(F37=0,"nerozp.",G37/F37)</f>
        <v>1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0.2</v>
      </c>
      <c r="G40" s="84">
        <v>0.2</v>
      </c>
      <c r="H40" s="85"/>
      <c r="I40" s="48">
        <f>IF(F40=0,"nerozp.",G40/F40)</f>
        <v>1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596475</v>
      </c>
      <c r="G41" s="84">
        <v>596475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59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232">
        <v>30156</v>
      </c>
      <c r="F50" s="233">
        <v>0</v>
      </c>
      <c r="G50" s="234">
        <v>5000</v>
      </c>
      <c r="H50" s="54">
        <f>E50+F50-G50</f>
        <v>25156</v>
      </c>
      <c r="I50" s="237">
        <v>25156</v>
      </c>
    </row>
    <row r="51" spans="1:9" x14ac:dyDescent="0.2">
      <c r="A51" s="55"/>
      <c r="B51" s="56"/>
      <c r="C51" s="56" t="s">
        <v>20</v>
      </c>
      <c r="D51" s="56"/>
      <c r="E51" s="235">
        <v>15589.66</v>
      </c>
      <c r="F51" s="236">
        <v>246422.58</v>
      </c>
      <c r="G51" s="199">
        <v>234196</v>
      </c>
      <c r="H51" s="57">
        <f>E51+F51-G51</f>
        <v>27816.239999999991</v>
      </c>
      <c r="I51" s="238">
        <v>14711.74</v>
      </c>
    </row>
    <row r="52" spans="1:9" x14ac:dyDescent="0.2">
      <c r="A52" s="55"/>
      <c r="B52" s="56"/>
      <c r="C52" s="56" t="s">
        <v>64</v>
      </c>
      <c r="D52" s="56"/>
      <c r="E52" s="235">
        <v>1888271.91</v>
      </c>
      <c r="F52" s="236">
        <v>137237.37</v>
      </c>
      <c r="G52" s="199">
        <v>94000</v>
      </c>
      <c r="H52" s="57">
        <f>E52+F52-G52</f>
        <v>1931509.2799999998</v>
      </c>
      <c r="I52" s="238">
        <v>623707.53</v>
      </c>
    </row>
    <row r="53" spans="1:9" x14ac:dyDescent="0.2">
      <c r="A53" s="55"/>
      <c r="B53" s="56"/>
      <c r="C53" s="177" t="s">
        <v>62</v>
      </c>
      <c r="D53" s="56"/>
      <c r="E53" s="235">
        <v>1010378.46</v>
      </c>
      <c r="F53" s="236">
        <v>770358</v>
      </c>
      <c r="G53" s="199">
        <v>816889</v>
      </c>
      <c r="H53" s="57">
        <f>E53+F53-G53</f>
        <v>963847.46</v>
      </c>
      <c r="I53" s="238">
        <v>963847.46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2944396.03</v>
      </c>
      <c r="F54" s="109">
        <f>F50+F51+F52+F53</f>
        <v>1154017.95</v>
      </c>
      <c r="G54" s="105">
        <f>G50+G51+G52+G53</f>
        <v>1150085</v>
      </c>
      <c r="H54" s="105">
        <f>H50+H51+H52+H53</f>
        <v>2948328.9799999995</v>
      </c>
      <c r="I54" s="106">
        <f>I50+I51+I52+I53</f>
        <v>1627422.73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8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0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opLeftCell="A25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83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59" t="s">
        <v>130</v>
      </c>
      <c r="F4" s="359"/>
      <c r="G4" s="359"/>
      <c r="H4" s="359"/>
      <c r="I4" s="359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 t="s">
        <v>106</v>
      </c>
      <c r="F6" s="27"/>
      <c r="G6" s="28" t="s">
        <v>3</v>
      </c>
      <c r="H6" s="29"/>
      <c r="I6" s="30">
        <v>1106</v>
      </c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4554000</v>
      </c>
      <c r="F16" s="364"/>
      <c r="G16" s="4">
        <f>H16+I16</f>
        <v>42859006.060000002</v>
      </c>
      <c r="H16" s="70">
        <v>42648189.060000002</v>
      </c>
      <c r="I16" s="70">
        <v>210817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5">
        <v>0</v>
      </c>
      <c r="I17" s="5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4575000</v>
      </c>
      <c r="F18" s="364"/>
      <c r="G18" s="4">
        <f t="shared" si="0"/>
        <v>42937445.969999999</v>
      </c>
      <c r="H18" s="70">
        <v>42602761.969999999</v>
      </c>
      <c r="I18" s="70">
        <v>334684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78439.909999996424</v>
      </c>
      <c r="H20" s="118">
        <f>H18-H16+H17</f>
        <v>-45427.090000003576</v>
      </c>
      <c r="I20" s="118">
        <f>I18-I16+I17</f>
        <v>123867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78439.909999996424</v>
      </c>
      <c r="H21" s="118">
        <f>H20-H17</f>
        <v>-45427.090000003576</v>
      </c>
      <c r="I21" s="118">
        <f>I20-I17</f>
        <v>123867</v>
      </c>
    </row>
    <row r="22" spans="1:9" s="119" customFormat="1" ht="15" x14ac:dyDescent="0.3">
      <c r="A22" s="116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16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B24" s="43"/>
      <c r="C24" s="36"/>
      <c r="D24" s="43"/>
      <c r="E24" s="43"/>
      <c r="F24" s="32"/>
      <c r="G24" s="32"/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78439.909999996424</v>
      </c>
      <c r="H25" s="70">
        <f>H21-H26</f>
        <v>-45427.090000003576</v>
      </c>
      <c r="I25" s="211">
        <f>I21-I26</f>
        <v>123867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0</v>
      </c>
      <c r="H26" s="70">
        <v>0</v>
      </c>
      <c r="I26" s="211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78439.91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v>5000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v>73439.91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v>0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0</v>
      </c>
      <c r="H33" s="173"/>
      <c r="I33" s="173"/>
    </row>
    <row r="34" spans="1:9" ht="28.5" customHeight="1" x14ac:dyDescent="0.2">
      <c r="A34" s="222"/>
      <c r="B34" s="222"/>
      <c r="C34" s="222"/>
      <c r="D34" s="222"/>
      <c r="E34" s="222"/>
      <c r="F34" s="222"/>
      <c r="G34" s="222"/>
      <c r="H34" s="222"/>
      <c r="I34" s="222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50000</v>
      </c>
      <c r="G37" s="84">
        <v>50000</v>
      </c>
      <c r="H37" s="85"/>
      <c r="I37" s="48">
        <f>IF(F37=0,"nerozp.",G37/F37)</f>
        <v>1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499297</v>
      </c>
      <c r="G41" s="84">
        <v>499297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59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28840</v>
      </c>
      <c r="F50" s="107">
        <v>0</v>
      </c>
      <c r="G50" s="54">
        <v>5000</v>
      </c>
      <c r="H50" s="54">
        <f>E50+F50-G50</f>
        <v>23840</v>
      </c>
      <c r="I50" s="237">
        <v>23840</v>
      </c>
    </row>
    <row r="51" spans="1:9" x14ac:dyDescent="0.2">
      <c r="A51" s="55"/>
      <c r="B51" s="56"/>
      <c r="C51" s="56" t="s">
        <v>20</v>
      </c>
      <c r="D51" s="56"/>
      <c r="E51" s="114">
        <v>115651.84</v>
      </c>
      <c r="F51" s="108">
        <v>523167.5</v>
      </c>
      <c r="G51" s="57">
        <v>430647</v>
      </c>
      <c r="H51" s="57">
        <f>E51+F51-G51</f>
        <v>208172.33999999997</v>
      </c>
      <c r="I51" s="238">
        <v>141083.14000000001</v>
      </c>
    </row>
    <row r="52" spans="1:9" x14ac:dyDescent="0.2">
      <c r="A52" s="55"/>
      <c r="B52" s="56"/>
      <c r="C52" s="56" t="s">
        <v>64</v>
      </c>
      <c r="D52" s="56"/>
      <c r="E52" s="114">
        <v>1642.36</v>
      </c>
      <c r="F52" s="108">
        <v>2480683.06</v>
      </c>
      <c r="G52" s="57">
        <v>60000</v>
      </c>
      <c r="H52" s="57">
        <f>E52+F52-G52</f>
        <v>2422325.42</v>
      </c>
      <c r="I52" s="238">
        <v>2422325.42</v>
      </c>
    </row>
    <row r="53" spans="1:9" x14ac:dyDescent="0.2">
      <c r="A53" s="55"/>
      <c r="B53" s="56"/>
      <c r="C53" s="177" t="s">
        <v>62</v>
      </c>
      <c r="D53" s="56"/>
      <c r="E53" s="114">
        <v>6743.53</v>
      </c>
      <c r="F53" s="108">
        <v>629646</v>
      </c>
      <c r="G53" s="57">
        <v>569237</v>
      </c>
      <c r="H53" s="57">
        <f>E53+F53-G53</f>
        <v>67152.530000000028</v>
      </c>
      <c r="I53" s="238">
        <v>67152.53</v>
      </c>
    </row>
    <row r="54" spans="1:9" ht="18.75" thickBot="1" x14ac:dyDescent="0.4">
      <c r="A54" s="59" t="s">
        <v>11</v>
      </c>
      <c r="B54" s="104"/>
      <c r="C54" s="104"/>
      <c r="D54" s="104"/>
      <c r="E54" s="115">
        <v>152877.72999999998</v>
      </c>
      <c r="F54" s="109">
        <v>3633496.56</v>
      </c>
      <c r="G54" s="105">
        <v>1064884</v>
      </c>
      <c r="H54" s="105">
        <f>H50+H51+H52+H53</f>
        <v>2721490.29</v>
      </c>
      <c r="I54" s="106">
        <f>I50+I51+I52+I53</f>
        <v>2654401.09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8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opLeftCell="A4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85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60" t="s">
        <v>107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 t="s">
        <v>108</v>
      </c>
      <c r="F6" s="27"/>
      <c r="G6" s="28" t="s">
        <v>3</v>
      </c>
      <c r="H6" s="29">
        <v>1125</v>
      </c>
      <c r="I6" s="30"/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7860000</v>
      </c>
      <c r="F16" s="364"/>
      <c r="G16" s="4">
        <f>H16+I16</f>
        <v>27582672.809999995</v>
      </c>
      <c r="H16" s="70">
        <v>26061111.589999996</v>
      </c>
      <c r="I16" s="70">
        <v>1521561.2200000002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198">
        <v>0</v>
      </c>
      <c r="I17" s="198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8041000</v>
      </c>
      <c r="F18" s="364"/>
      <c r="G18" s="4">
        <f t="shared" si="0"/>
        <v>27841470.090000004</v>
      </c>
      <c r="H18" s="70">
        <v>26117768.430000003</v>
      </c>
      <c r="I18" s="70">
        <v>1723701.66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258797.28000000864</v>
      </c>
      <c r="H20" s="118">
        <f>H18-H16+H17</f>
        <v>56656.840000007302</v>
      </c>
      <c r="I20" s="118">
        <f>I18-I16+I17</f>
        <v>202140.43999999971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258797.28000000864</v>
      </c>
      <c r="H21" s="118">
        <f>H20-H17</f>
        <v>56656.840000007302</v>
      </c>
      <c r="I21" s="118">
        <f>I20-I17</f>
        <v>202140.43999999971</v>
      </c>
    </row>
    <row r="22" spans="1:9" s="119" customFormat="1" ht="15" x14ac:dyDescent="0.3">
      <c r="A22" s="124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24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213182.28000000864</v>
      </c>
      <c r="H25" s="70">
        <f>H21-H26</f>
        <v>14541.840000007302</v>
      </c>
      <c r="I25" s="211">
        <f>I21-I26</f>
        <v>198640.43999999971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45615</v>
      </c>
      <c r="H26" s="216">
        <v>42115</v>
      </c>
      <c r="I26" s="216">
        <v>3500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213182.28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f>40000-25000</f>
        <v>15000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f>173182.28+25000</f>
        <v>198182.28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v>45615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239">
        <v>125153.05</v>
      </c>
      <c r="H33" s="173"/>
      <c r="I33" s="173"/>
    </row>
    <row r="34" spans="1:9" ht="52.5" customHeight="1" x14ac:dyDescent="0.2">
      <c r="A34" s="365" t="s">
        <v>125</v>
      </c>
      <c r="B34" s="365"/>
      <c r="C34" s="365"/>
      <c r="D34" s="365"/>
      <c r="E34" s="365"/>
      <c r="F34" s="365"/>
      <c r="G34" s="365"/>
      <c r="H34" s="365"/>
      <c r="I34" s="365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0</v>
      </c>
      <c r="G37" s="84">
        <v>0</v>
      </c>
      <c r="H37" s="85"/>
      <c r="I37" s="48" t="str">
        <f>IF(F37=0,"nerozp.",G37/F37)</f>
        <v>nerozp.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442086</v>
      </c>
      <c r="G41" s="84">
        <v>442086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68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16600</v>
      </c>
      <c r="F50" s="107">
        <v>25000</v>
      </c>
      <c r="G50" s="54">
        <v>20000</v>
      </c>
      <c r="H50" s="54">
        <f>E50+F50-G50</f>
        <v>21600</v>
      </c>
      <c r="I50" s="237">
        <v>21600</v>
      </c>
    </row>
    <row r="51" spans="1:9" x14ac:dyDescent="0.2">
      <c r="A51" s="55"/>
      <c r="B51" s="56"/>
      <c r="C51" s="56" t="s">
        <v>20</v>
      </c>
      <c r="D51" s="56"/>
      <c r="E51" s="114">
        <v>296221.44</v>
      </c>
      <c r="F51" s="108">
        <v>276712.06</v>
      </c>
      <c r="G51" s="57">
        <v>142349</v>
      </c>
      <c r="H51" s="57">
        <f>E51+F51-G51</f>
        <v>430584.5</v>
      </c>
      <c r="I51" s="238">
        <v>410215.02</v>
      </c>
    </row>
    <row r="52" spans="1:9" x14ac:dyDescent="0.2">
      <c r="A52" s="55"/>
      <c r="B52" s="56"/>
      <c r="C52" s="56" t="s">
        <v>64</v>
      </c>
      <c r="D52" s="56"/>
      <c r="E52" s="114">
        <v>759078.57000000007</v>
      </c>
      <c r="F52" s="108">
        <v>1923469.3</v>
      </c>
      <c r="G52" s="57">
        <v>446129.43</v>
      </c>
      <c r="H52" s="57">
        <f>E52+F52-G52</f>
        <v>2236418.44</v>
      </c>
      <c r="I52" s="238">
        <v>2236418.44</v>
      </c>
    </row>
    <row r="53" spans="1:9" x14ac:dyDescent="0.2">
      <c r="A53" s="55"/>
      <c r="B53" s="56"/>
      <c r="C53" s="177" t="s">
        <v>62</v>
      </c>
      <c r="D53" s="56"/>
      <c r="E53" s="114">
        <v>409809.74</v>
      </c>
      <c r="F53" s="108">
        <v>793071</v>
      </c>
      <c r="G53" s="57">
        <v>631390.25</v>
      </c>
      <c r="H53" s="57">
        <f>E53+F53-G53</f>
        <v>571490.49</v>
      </c>
      <c r="I53" s="238">
        <v>571490.49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1481709.75</v>
      </c>
      <c r="F54" s="109">
        <f>F50+F51+F52+F53</f>
        <v>3018252.36</v>
      </c>
      <c r="G54" s="105">
        <f>G50+G51+G52+G53</f>
        <v>1239868.68</v>
      </c>
      <c r="H54" s="105">
        <f>H50+H51+H52+H53</f>
        <v>3260093.4299999997</v>
      </c>
      <c r="I54" s="106">
        <f>I50+I51+I52+I53</f>
        <v>3239723.95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9">
    <mergeCell ref="F47:F48"/>
    <mergeCell ref="C29:E29"/>
    <mergeCell ref="C32:F32"/>
    <mergeCell ref="B33:F33"/>
    <mergeCell ref="A34:I34"/>
    <mergeCell ref="A43:I43"/>
    <mergeCell ref="H45:I45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opLeftCell="A7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88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60" t="s">
        <v>109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>
        <v>69650721</v>
      </c>
      <c r="F6" s="27"/>
      <c r="G6" s="28" t="s">
        <v>3</v>
      </c>
      <c r="H6" s="29">
        <v>1126</v>
      </c>
      <c r="I6" s="30"/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4643000</v>
      </c>
      <c r="F16" s="364"/>
      <c r="G16" s="4">
        <f>H16+I16</f>
        <v>29475485.119999997</v>
      </c>
      <c r="H16" s="70">
        <v>29447021.319999997</v>
      </c>
      <c r="I16" s="70">
        <v>28463.800000000003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5">
        <v>0</v>
      </c>
      <c r="I17" s="5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4857000</v>
      </c>
      <c r="F18" s="364"/>
      <c r="G18" s="4">
        <f t="shared" si="0"/>
        <v>29708629.600000001</v>
      </c>
      <c r="H18" s="70">
        <v>29647840.600000001</v>
      </c>
      <c r="I18" s="70">
        <v>60789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233144.48000000417</v>
      </c>
      <c r="H20" s="118">
        <f>H18-H16+H17</f>
        <v>200819.28000000492</v>
      </c>
      <c r="I20" s="118">
        <f>I18-I16+I17</f>
        <v>32325.199999999997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233144.48000000417</v>
      </c>
      <c r="H21" s="118">
        <f>H20-H17</f>
        <v>200819.28000000492</v>
      </c>
      <c r="I21" s="118">
        <f>I20-I17</f>
        <v>32325.199999999997</v>
      </c>
    </row>
    <row r="22" spans="1:9" s="119" customFormat="1" ht="15" x14ac:dyDescent="0.3">
      <c r="A22" s="116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16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B24" s="43"/>
      <c r="C24" s="36"/>
      <c r="D24" s="43"/>
      <c r="E24" s="43"/>
      <c r="F24" s="32"/>
      <c r="G24" s="32"/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32325.200000004173</v>
      </c>
      <c r="H25" s="70">
        <f>H21-H26</f>
        <v>4.9185473471879959E-9</v>
      </c>
      <c r="I25" s="211">
        <f>I21-I26</f>
        <v>32325.199999999997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200819.28</v>
      </c>
      <c r="H26" s="216">
        <v>200819.28</v>
      </c>
      <c r="I26" s="216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32325.200000000001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f>15000-10000</f>
        <v>5000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f>17325.2+10000</f>
        <v>27325.200000000001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f>G26</f>
        <v>200819.28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267759.03999999998</v>
      </c>
      <c r="H33" s="173"/>
      <c r="I33" s="173"/>
    </row>
    <row r="34" spans="1:9" ht="51" customHeight="1" x14ac:dyDescent="0.2">
      <c r="A34" s="365" t="s">
        <v>126</v>
      </c>
      <c r="B34" s="365"/>
      <c r="C34" s="365"/>
      <c r="D34" s="365"/>
      <c r="E34" s="365"/>
      <c r="F34" s="365"/>
      <c r="G34" s="365"/>
      <c r="H34" s="365"/>
      <c r="I34" s="365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0</v>
      </c>
      <c r="G37" s="84">
        <v>0</v>
      </c>
      <c r="H37" s="85"/>
      <c r="I37" s="48" t="str">
        <f>IF(F37=0,"nerozp.",G37/F37)</f>
        <v>nerozp.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248000</v>
      </c>
      <c r="G41" s="84">
        <v>248000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59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232">
        <v>23500</v>
      </c>
      <c r="F50" s="233">
        <v>0</v>
      </c>
      <c r="G50" s="234">
        <v>0</v>
      </c>
      <c r="H50" s="54">
        <f>E50+F50-G50</f>
        <v>23500</v>
      </c>
      <c r="I50" s="237">
        <v>23500</v>
      </c>
    </row>
    <row r="51" spans="1:9" x14ac:dyDescent="0.2">
      <c r="A51" s="55"/>
      <c r="B51" s="56"/>
      <c r="C51" s="56" t="s">
        <v>20</v>
      </c>
      <c r="D51" s="56"/>
      <c r="E51" s="235">
        <v>217406.79</v>
      </c>
      <c r="F51" s="236">
        <v>343883</v>
      </c>
      <c r="G51" s="199">
        <v>213252</v>
      </c>
      <c r="H51" s="57">
        <f>E51+F51-G51</f>
        <v>348037.79000000004</v>
      </c>
      <c r="I51" s="238">
        <v>311169.78999999998</v>
      </c>
    </row>
    <row r="52" spans="1:9" x14ac:dyDescent="0.2">
      <c r="A52" s="55"/>
      <c r="B52" s="56"/>
      <c r="C52" s="56" t="s">
        <v>64</v>
      </c>
      <c r="D52" s="56"/>
      <c r="E52" s="235">
        <v>60540.32</v>
      </c>
      <c r="F52" s="236">
        <v>545050.80000000005</v>
      </c>
      <c r="G52" s="199">
        <v>120027.32</v>
      </c>
      <c r="H52" s="57">
        <f>E52+F52-G52</f>
        <v>485563.8</v>
      </c>
      <c r="I52" s="238">
        <v>485563.8</v>
      </c>
    </row>
    <row r="53" spans="1:9" x14ac:dyDescent="0.2">
      <c r="A53" s="55"/>
      <c r="B53" s="56"/>
      <c r="C53" s="177" t="s">
        <v>62</v>
      </c>
      <c r="D53" s="56"/>
      <c r="E53" s="235">
        <v>49828</v>
      </c>
      <c r="F53" s="236">
        <v>309826</v>
      </c>
      <c r="G53" s="199">
        <v>298019</v>
      </c>
      <c r="H53" s="57">
        <f>E53+F53-G53</f>
        <v>61635</v>
      </c>
      <c r="I53" s="238">
        <v>61635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351275.11</v>
      </c>
      <c r="F54" s="109">
        <f>F50+F51+F52+F53</f>
        <v>1198759.8</v>
      </c>
      <c r="G54" s="105">
        <f>G50+G51+G52+G53</f>
        <v>631298.32000000007</v>
      </c>
      <c r="H54" s="105">
        <f>H50+H51+H52+H53</f>
        <v>918736.59000000008</v>
      </c>
      <c r="I54" s="106">
        <f>I50+I51+I52+I53</f>
        <v>881868.59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opLeftCell="A13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90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60" t="s">
        <v>110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>
        <v>566896</v>
      </c>
      <c r="F6" s="27"/>
      <c r="G6" s="28" t="s">
        <v>3</v>
      </c>
      <c r="H6" s="29"/>
      <c r="I6" s="30">
        <v>1127</v>
      </c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14740500</v>
      </c>
      <c r="F16" s="364"/>
      <c r="G16" s="4">
        <f>H16+I16</f>
        <v>54766394.689999998</v>
      </c>
      <c r="H16" s="70">
        <v>53312027.039999999</v>
      </c>
      <c r="I16" s="70">
        <v>1454367.6500000001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18070</v>
      </c>
      <c r="H17" s="198">
        <v>0</v>
      </c>
      <c r="I17" s="198">
        <v>18070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15173000</v>
      </c>
      <c r="F18" s="364"/>
      <c r="G18" s="4">
        <f t="shared" si="0"/>
        <v>55051130.539999999</v>
      </c>
      <c r="H18" s="70">
        <v>53089820.109999999</v>
      </c>
      <c r="I18" s="70">
        <v>1961310.4300000002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302805.85000000149</v>
      </c>
      <c r="H20" s="118">
        <f>H18-H16+H17</f>
        <v>-222206.9299999997</v>
      </c>
      <c r="I20" s="118">
        <f>I18-I16+I17</f>
        <v>525012.78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284735.85000000149</v>
      </c>
      <c r="H21" s="118">
        <f>H20-H17</f>
        <v>-222206.9299999997</v>
      </c>
      <c r="I21" s="118">
        <f>I20-I17</f>
        <v>506942.78</v>
      </c>
    </row>
    <row r="22" spans="1:9" s="119" customFormat="1" ht="15" x14ac:dyDescent="0.3">
      <c r="A22" s="124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24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175271.85000000149</v>
      </c>
      <c r="H25" s="70">
        <f>H21-H26</f>
        <v>-331670.9299999997</v>
      </c>
      <c r="I25" s="211">
        <f>I21-I26</f>
        <v>506942.78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109464</v>
      </c>
      <c r="H26" s="216">
        <v>109464</v>
      </c>
      <c r="I26" s="216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175271.85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f>140217-117217</f>
        <v>23000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f>35054.85+117217</f>
        <v>152271.85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f>G26</f>
        <v>109464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598083.4</v>
      </c>
      <c r="H33" s="173"/>
      <c r="I33" s="173"/>
    </row>
    <row r="34" spans="1:9" ht="52.5" customHeight="1" x14ac:dyDescent="0.2">
      <c r="A34" s="365" t="s">
        <v>127</v>
      </c>
      <c r="B34" s="365"/>
      <c r="C34" s="365"/>
      <c r="D34" s="365"/>
      <c r="E34" s="365"/>
      <c r="F34" s="365"/>
      <c r="G34" s="365"/>
      <c r="H34" s="365"/>
      <c r="I34" s="365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104000</v>
      </c>
      <c r="G37" s="84">
        <v>113040</v>
      </c>
      <c r="H37" s="85"/>
      <c r="I37" s="48">
        <f>IF(F37=0,"nerozp.",G37/F37)</f>
        <v>1.0869230769230769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1320673</v>
      </c>
      <c r="G41" s="84">
        <v>1320673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68</v>
      </c>
      <c r="B43" s="352"/>
      <c r="C43" s="352"/>
      <c r="D43" s="352"/>
      <c r="E43" s="352"/>
      <c r="F43" s="352"/>
      <c r="G43" s="352"/>
      <c r="H43" s="352"/>
      <c r="I43" s="352"/>
    </row>
    <row r="44" spans="1:9" ht="42.75" customHeight="1" x14ac:dyDescent="0.2">
      <c r="A44" s="366" t="s">
        <v>131</v>
      </c>
      <c r="B44" s="367"/>
      <c r="C44" s="367"/>
      <c r="D44" s="367"/>
      <c r="E44" s="367"/>
      <c r="F44" s="367"/>
      <c r="G44" s="367"/>
      <c r="H44" s="367"/>
      <c r="I44" s="367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57211</v>
      </c>
      <c r="F50" s="107">
        <v>20000</v>
      </c>
      <c r="G50" s="54">
        <v>11400</v>
      </c>
      <c r="H50" s="54">
        <f>E50+F50-G50</f>
        <v>65811</v>
      </c>
      <c r="I50" s="196">
        <v>65811</v>
      </c>
    </row>
    <row r="51" spans="1:9" x14ac:dyDescent="0.2">
      <c r="A51" s="55"/>
      <c r="B51" s="56"/>
      <c r="C51" s="56" t="s">
        <v>20</v>
      </c>
      <c r="D51" s="56"/>
      <c r="E51" s="114">
        <v>57528.4</v>
      </c>
      <c r="F51" s="108">
        <v>496017.66</v>
      </c>
      <c r="G51" s="57">
        <v>365737</v>
      </c>
      <c r="H51" s="57">
        <f>E51+F51-G51</f>
        <v>187809.05999999994</v>
      </c>
      <c r="I51" s="58">
        <v>140599.06</v>
      </c>
    </row>
    <row r="52" spans="1:9" x14ac:dyDescent="0.2">
      <c r="A52" s="55"/>
      <c r="B52" s="56"/>
      <c r="C52" s="56" t="s">
        <v>64</v>
      </c>
      <c r="D52" s="56"/>
      <c r="E52" s="114">
        <v>4083168.6500000004</v>
      </c>
      <c r="F52" s="108">
        <v>3585202.53</v>
      </c>
      <c r="G52" s="57">
        <v>3941282.1799999997</v>
      </c>
      <c r="H52" s="57">
        <f>E52+F52-G52</f>
        <v>3727089</v>
      </c>
      <c r="I52" s="58">
        <v>3727089</v>
      </c>
    </row>
    <row r="53" spans="1:9" x14ac:dyDescent="0.2">
      <c r="A53" s="55"/>
      <c r="B53" s="56"/>
      <c r="C53" s="177" t="s">
        <v>62</v>
      </c>
      <c r="D53" s="56"/>
      <c r="E53" s="114">
        <v>644243.53</v>
      </c>
      <c r="F53" s="108">
        <v>1710879</v>
      </c>
      <c r="G53" s="57">
        <v>2078979.71</v>
      </c>
      <c r="H53" s="57">
        <f>E53+F53-G53</f>
        <v>276142.8200000003</v>
      </c>
      <c r="I53" s="58">
        <v>276142.82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4842151.580000001</v>
      </c>
      <c r="F54" s="109">
        <f>F50+F51+F52+F53</f>
        <v>5812099.1899999995</v>
      </c>
      <c r="G54" s="105">
        <f>G50+G51+G52+G53</f>
        <v>6397398.8899999997</v>
      </c>
      <c r="H54" s="105">
        <f>H50+H51+H52+H53</f>
        <v>4256851.8800000008</v>
      </c>
      <c r="I54" s="106">
        <f>I50+I51+I52+I53</f>
        <v>4209641.88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20">
    <mergeCell ref="F47:F48"/>
    <mergeCell ref="C29:E29"/>
    <mergeCell ref="C32:F32"/>
    <mergeCell ref="B33:F33"/>
    <mergeCell ref="A34:I34"/>
    <mergeCell ref="A43:I43"/>
    <mergeCell ref="H45:I45"/>
    <mergeCell ref="A44:I44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opLeftCell="A7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92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60" t="s">
        <v>111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>
        <v>47922117</v>
      </c>
      <c r="F6" s="27"/>
      <c r="G6" s="28" t="s">
        <v>3</v>
      </c>
      <c r="H6" s="29"/>
      <c r="I6" s="30">
        <v>1151</v>
      </c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1148000</v>
      </c>
      <c r="F16" s="364"/>
      <c r="G16" s="4">
        <f>H16+I16</f>
        <v>10686730.640000001</v>
      </c>
      <c r="H16" s="70">
        <v>10678860.92</v>
      </c>
      <c r="I16" s="70">
        <v>7869.7199999999993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5">
        <v>0</v>
      </c>
      <c r="I17" s="5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1159000</v>
      </c>
      <c r="F18" s="364"/>
      <c r="G18" s="4">
        <f t="shared" si="0"/>
        <v>10643059.34</v>
      </c>
      <c r="H18" s="70">
        <v>10614319.34</v>
      </c>
      <c r="I18" s="70">
        <v>28740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-43671.300000000745</v>
      </c>
      <c r="H20" s="118">
        <f>H18-H16+H17</f>
        <v>-64541.580000000075</v>
      </c>
      <c r="I20" s="118">
        <f>I18-I16+I17</f>
        <v>20870.28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-43671.300000000745</v>
      </c>
      <c r="H21" s="118">
        <f>H20-H17</f>
        <v>-64541.580000000075</v>
      </c>
      <c r="I21" s="118">
        <f>I20-I17</f>
        <v>20870.28</v>
      </c>
    </row>
    <row r="22" spans="1:9" s="119" customFormat="1" ht="15" x14ac:dyDescent="0.3">
      <c r="A22" s="116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16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B24" s="43"/>
      <c r="C24" s="36"/>
      <c r="D24" s="43"/>
      <c r="E24" s="43"/>
      <c r="F24" s="32"/>
      <c r="G24" s="32"/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-43671.300000000745</v>
      </c>
      <c r="H25" s="70">
        <f>H21-H26</f>
        <v>-64541.580000000075</v>
      </c>
      <c r="I25" s="211">
        <f>I21-I26</f>
        <v>20870.28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0</v>
      </c>
      <c r="H26" s="70">
        <v>0</v>
      </c>
      <c r="I26" s="211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0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v>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v>0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f>G26</f>
        <v>0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0</v>
      </c>
      <c r="H33" s="173"/>
      <c r="I33" s="173"/>
    </row>
    <row r="34" spans="1:9" ht="36.75" customHeight="1" x14ac:dyDescent="0.2">
      <c r="A34" s="368" t="s">
        <v>133</v>
      </c>
      <c r="B34" s="368"/>
      <c r="C34" s="368"/>
      <c r="D34" s="368"/>
      <c r="E34" s="368"/>
      <c r="F34" s="368"/>
      <c r="G34" s="368"/>
      <c r="H34" s="368"/>
      <c r="I34" s="368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0</v>
      </c>
      <c r="G37" s="84">
        <v>0</v>
      </c>
      <c r="H37" s="85"/>
      <c r="I37" s="48" t="str">
        <f>IF(F37=0,"nerozp.",G37/F37)</f>
        <v>nerozp.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68746</v>
      </c>
      <c r="G41" s="84">
        <v>68746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59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13015</v>
      </c>
      <c r="F50" s="107">
        <v>0</v>
      </c>
      <c r="G50" s="54">
        <v>0</v>
      </c>
      <c r="H50" s="54">
        <f>E50+F50-G50</f>
        <v>13015</v>
      </c>
      <c r="I50" s="196">
        <v>13015</v>
      </c>
    </row>
    <row r="51" spans="1:9" x14ac:dyDescent="0.2">
      <c r="A51" s="55"/>
      <c r="B51" s="56"/>
      <c r="C51" s="56" t="s">
        <v>20</v>
      </c>
      <c r="D51" s="56"/>
      <c r="E51" s="114">
        <v>71195.289999999994</v>
      </c>
      <c r="F51" s="108">
        <v>134905.54</v>
      </c>
      <c r="G51" s="57">
        <v>109383</v>
      </c>
      <c r="H51" s="57">
        <f>E51+F51-G51</f>
        <v>96717.830000000016</v>
      </c>
      <c r="I51" s="58">
        <v>70557.73</v>
      </c>
    </row>
    <row r="52" spans="1:9" x14ac:dyDescent="0.2">
      <c r="A52" s="55"/>
      <c r="B52" s="56"/>
      <c r="C52" s="56" t="s">
        <v>64</v>
      </c>
      <c r="D52" s="56"/>
      <c r="E52" s="114">
        <v>239976.98</v>
      </c>
      <c r="F52" s="108">
        <v>289081</v>
      </c>
      <c r="G52" s="57">
        <v>91755.05</v>
      </c>
      <c r="H52" s="57">
        <f>E52+F52-G52</f>
        <v>437302.93</v>
      </c>
      <c r="I52" s="58">
        <v>305278.87</v>
      </c>
    </row>
    <row r="53" spans="1:9" x14ac:dyDescent="0.2">
      <c r="A53" s="55"/>
      <c r="B53" s="56"/>
      <c r="C53" s="177" t="s">
        <v>62</v>
      </c>
      <c r="D53" s="56"/>
      <c r="E53" s="114">
        <v>53191.51</v>
      </c>
      <c r="F53" s="108">
        <v>81014</v>
      </c>
      <c r="G53" s="57">
        <v>68746</v>
      </c>
      <c r="H53" s="57">
        <f>E53+F53-G53</f>
        <v>65459.510000000009</v>
      </c>
      <c r="I53" s="58">
        <v>65459.51</v>
      </c>
    </row>
    <row r="54" spans="1:9" ht="18.75" thickBot="1" x14ac:dyDescent="0.4">
      <c r="A54" s="59" t="s">
        <v>11</v>
      </c>
      <c r="B54" s="104"/>
      <c r="C54" s="104"/>
      <c r="D54" s="104"/>
      <c r="E54" s="115">
        <f>E50+E51+E52+E53</f>
        <v>377378.78</v>
      </c>
      <c r="F54" s="109">
        <f>F50+F51+F52+F53</f>
        <v>505000.54000000004</v>
      </c>
      <c r="G54" s="105">
        <f>G50+G51+G52+G53</f>
        <v>269884.05</v>
      </c>
      <c r="H54" s="105">
        <f>H50+H51+H52+H53</f>
        <v>612495.27</v>
      </c>
      <c r="I54" s="106">
        <f>I50+I51+I52+I53</f>
        <v>454311.11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opLeftCell="A7" zoomScaleNormal="100" workbookViewId="0">
      <selection activeCell="M18" sqref="M18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6" t="s">
        <v>0</v>
      </c>
      <c r="B1" s="22"/>
      <c r="C1" s="22"/>
      <c r="D1" s="22"/>
    </row>
    <row r="2" spans="1:9" ht="19.5" x14ac:dyDescent="0.4">
      <c r="A2" s="357" t="s">
        <v>1</v>
      </c>
      <c r="B2" s="357"/>
      <c r="C2" s="357"/>
      <c r="D2" s="357"/>
      <c r="E2" s="358" t="s">
        <v>94</v>
      </c>
      <c r="F2" s="358"/>
      <c r="G2" s="358"/>
      <c r="H2" s="358"/>
      <c r="I2" s="358"/>
    </row>
    <row r="3" spans="1:9" ht="9.75" customHeight="1" x14ac:dyDescent="0.4">
      <c r="A3" s="218"/>
      <c r="B3" s="218"/>
      <c r="C3" s="218"/>
      <c r="D3" s="218"/>
      <c r="E3" s="356" t="s">
        <v>23</v>
      </c>
      <c r="F3" s="356"/>
      <c r="G3" s="356"/>
      <c r="H3" s="356"/>
      <c r="I3" s="356"/>
    </row>
    <row r="4" spans="1:9" ht="15.75" x14ac:dyDescent="0.25">
      <c r="A4" s="25" t="s">
        <v>2</v>
      </c>
      <c r="E4" s="360" t="s">
        <v>112</v>
      </c>
      <c r="F4" s="360"/>
      <c r="G4" s="360"/>
      <c r="H4" s="360"/>
      <c r="I4" s="360"/>
    </row>
    <row r="5" spans="1:9" ht="7.5" customHeight="1" x14ac:dyDescent="0.3">
      <c r="A5" s="26"/>
      <c r="E5" s="356" t="s">
        <v>23</v>
      </c>
      <c r="F5" s="356"/>
      <c r="G5" s="356"/>
      <c r="H5" s="356"/>
      <c r="I5" s="356"/>
    </row>
    <row r="6" spans="1:9" ht="19.5" x14ac:dyDescent="0.4">
      <c r="A6" s="24" t="s">
        <v>35</v>
      </c>
      <c r="E6" s="27" t="s">
        <v>113</v>
      </c>
      <c r="F6" s="27"/>
      <c r="G6" s="28" t="s">
        <v>3</v>
      </c>
      <c r="H6" s="29">
        <v>1161</v>
      </c>
      <c r="I6" s="30"/>
    </row>
    <row r="7" spans="1:9" ht="8.25" customHeight="1" x14ac:dyDescent="0.4">
      <c r="A7" s="24"/>
      <c r="E7" s="356" t="s">
        <v>24</v>
      </c>
      <c r="F7" s="356"/>
      <c r="G7" s="356"/>
      <c r="H7" s="356"/>
      <c r="I7" s="356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61" t="s">
        <v>4</v>
      </c>
      <c r="F11" s="362"/>
      <c r="G11" s="69" t="s">
        <v>5</v>
      </c>
      <c r="H11" s="41" t="s">
        <v>6</v>
      </c>
      <c r="I11" s="41"/>
    </row>
    <row r="12" spans="1:9" s="3" customFormat="1" ht="15" customHeight="1" x14ac:dyDescent="0.4">
      <c r="A12" s="34"/>
      <c r="B12" s="34"/>
      <c r="C12" s="34"/>
      <c r="D12" s="34"/>
      <c r="E12" s="361" t="s">
        <v>7</v>
      </c>
      <c r="F12" s="362"/>
      <c r="G12" s="69" t="s">
        <v>8</v>
      </c>
      <c r="H12" s="68" t="s">
        <v>9</v>
      </c>
      <c r="I12" s="79" t="s">
        <v>10</v>
      </c>
    </row>
    <row r="13" spans="1:9" s="3" customFormat="1" ht="12.75" customHeight="1" x14ac:dyDescent="0.2">
      <c r="A13" s="34"/>
      <c r="B13" s="34"/>
      <c r="C13" s="34"/>
      <c r="D13" s="34"/>
      <c r="E13" s="361" t="s">
        <v>11</v>
      </c>
      <c r="F13" s="362"/>
      <c r="G13" s="80"/>
      <c r="H13" s="349" t="s">
        <v>37</v>
      </c>
      <c r="I13" s="350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9"/>
      <c r="I14" s="220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63">
        <v>1626000</v>
      </c>
      <c r="F16" s="364"/>
      <c r="G16" s="4">
        <f>H16+I16</f>
        <v>14145502.17</v>
      </c>
      <c r="H16" s="215">
        <v>14009116.67</v>
      </c>
      <c r="I16" s="215">
        <v>136385.5</v>
      </c>
    </row>
    <row r="17" spans="1:9" ht="18" x14ac:dyDescent="0.35">
      <c r="A17" s="204" t="s">
        <v>6</v>
      </c>
      <c r="B17" s="2"/>
      <c r="C17" s="205" t="s">
        <v>27</v>
      </c>
      <c r="D17" s="2"/>
      <c r="E17" s="2"/>
      <c r="F17" s="2"/>
      <c r="G17" s="4">
        <f t="shared" ref="G17:G18" si="0">H17+I17</f>
        <v>0</v>
      </c>
      <c r="H17" s="5">
        <v>0</v>
      </c>
      <c r="I17" s="5">
        <v>0</v>
      </c>
    </row>
    <row r="18" spans="1:9" s="3" customFormat="1" ht="19.5" x14ac:dyDescent="0.4">
      <c r="A18" s="40" t="s">
        <v>72</v>
      </c>
      <c r="B18" s="2"/>
      <c r="C18" s="2"/>
      <c r="D18" s="2"/>
      <c r="E18" s="363">
        <v>1686000</v>
      </c>
      <c r="F18" s="364"/>
      <c r="G18" s="4">
        <f t="shared" si="0"/>
        <v>14219393.67</v>
      </c>
      <c r="H18" s="215">
        <v>14009116.67</v>
      </c>
      <c r="I18" s="215">
        <v>210277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135" customFormat="1" ht="15" x14ac:dyDescent="0.3">
      <c r="A20" s="124" t="s">
        <v>73</v>
      </c>
      <c r="B20" s="124"/>
      <c r="C20" s="120"/>
      <c r="D20" s="124"/>
      <c r="E20" s="124"/>
      <c r="F20" s="124"/>
      <c r="G20" s="118">
        <f>G18-G16+G17</f>
        <v>73891.5</v>
      </c>
      <c r="H20" s="118">
        <f>H18-H16+H17</f>
        <v>0</v>
      </c>
      <c r="I20" s="118">
        <f>I18-I16+I17</f>
        <v>73891.5</v>
      </c>
    </row>
    <row r="21" spans="1:9" s="119" customFormat="1" ht="15" x14ac:dyDescent="0.3">
      <c r="A21" s="116" t="s">
        <v>25</v>
      </c>
      <c r="B21" s="116"/>
      <c r="C21" s="117"/>
      <c r="D21" s="116"/>
      <c r="E21" s="116"/>
      <c r="F21" s="116"/>
      <c r="G21" s="118">
        <f>G20-G17</f>
        <v>73891.5</v>
      </c>
      <c r="H21" s="118">
        <f>H20-H17</f>
        <v>0</v>
      </c>
      <c r="I21" s="118">
        <f>I20-I17</f>
        <v>73891.5</v>
      </c>
    </row>
    <row r="22" spans="1:9" s="119" customFormat="1" ht="15" x14ac:dyDescent="0.3">
      <c r="A22" s="124"/>
      <c r="B22" s="116"/>
      <c r="C22" s="117"/>
      <c r="D22" s="116"/>
      <c r="E22" s="116"/>
      <c r="F22" s="116"/>
      <c r="G22" s="118"/>
      <c r="H22" s="118"/>
      <c r="I22" s="118"/>
    </row>
    <row r="23" spans="1:9" s="119" customFormat="1" ht="15" x14ac:dyDescent="0.3">
      <c r="A23" s="124"/>
      <c r="B23" s="116"/>
      <c r="C23" s="117"/>
      <c r="D23" s="116"/>
      <c r="E23" s="116"/>
      <c r="F23" s="116"/>
      <c r="G23" s="118"/>
      <c r="H23" s="118"/>
      <c r="I23" s="118"/>
    </row>
    <row r="24" spans="1:9" s="119" customFormat="1" ht="18.75" x14ac:dyDescent="0.4">
      <c r="A24" s="35" t="s">
        <v>74</v>
      </c>
      <c r="H24" s="118"/>
      <c r="I24" s="118"/>
    </row>
    <row r="25" spans="1:9" s="119" customFormat="1" ht="18.75" customHeight="1" x14ac:dyDescent="0.3">
      <c r="A25" s="120" t="s">
        <v>44</v>
      </c>
      <c r="B25" s="120"/>
      <c r="C25" s="120"/>
      <c r="D25" s="120"/>
      <c r="E25" s="120"/>
      <c r="F25" s="120"/>
      <c r="G25" s="217">
        <f>G21-G26</f>
        <v>73891.5</v>
      </c>
      <c r="H25" s="70">
        <f>H21-H26</f>
        <v>0</v>
      </c>
      <c r="I25" s="211">
        <f>I21-I26</f>
        <v>73891.5</v>
      </c>
    </row>
    <row r="26" spans="1:9" s="119" customFormat="1" ht="15" x14ac:dyDescent="0.3">
      <c r="A26" s="120" t="s">
        <v>39</v>
      </c>
      <c r="B26" s="120"/>
      <c r="C26" s="120"/>
      <c r="D26" s="120"/>
      <c r="E26" s="120"/>
      <c r="F26" s="120"/>
      <c r="G26" s="121">
        <f>H26+I26</f>
        <v>0</v>
      </c>
      <c r="H26" s="216">
        <v>0</v>
      </c>
      <c r="I26" s="216">
        <v>0</v>
      </c>
    </row>
    <row r="27" spans="1:9" s="119" customFormat="1" x14ac:dyDescent="0.2">
      <c r="A27" s="122"/>
      <c r="B27" s="122"/>
      <c r="C27" s="122"/>
      <c r="D27" s="122"/>
      <c r="E27" s="122"/>
      <c r="F27" s="122"/>
      <c r="G27" s="122"/>
      <c r="H27" s="123"/>
      <c r="I27" s="123"/>
    </row>
    <row r="28" spans="1:9" s="119" customFormat="1" ht="16.5" x14ac:dyDescent="0.35">
      <c r="A28" s="124" t="s">
        <v>40</v>
      </c>
      <c r="B28" s="124" t="s">
        <v>41</v>
      </c>
      <c r="C28" s="124"/>
      <c r="D28" s="125"/>
      <c r="E28" s="125"/>
      <c r="F28" s="126"/>
      <c r="G28" s="118"/>
      <c r="H28" s="127"/>
      <c r="I28" s="128"/>
    </row>
    <row r="29" spans="1:9" s="119" customFormat="1" ht="16.5" customHeight="1" x14ac:dyDescent="0.3">
      <c r="A29" s="124"/>
      <c r="B29" s="124"/>
      <c r="C29" s="347" t="s">
        <v>14</v>
      </c>
      <c r="D29" s="347"/>
      <c r="E29" s="347"/>
      <c r="F29" s="126"/>
      <c r="G29" s="197">
        <f>G30+G31</f>
        <v>73891.5</v>
      </c>
      <c r="H29" s="127"/>
      <c r="I29" s="128"/>
    </row>
    <row r="30" spans="1:9" s="135" customFormat="1" ht="18.75" x14ac:dyDescent="0.4">
      <c r="A30" s="129"/>
      <c r="B30" s="129"/>
      <c r="C30" s="130"/>
      <c r="D30" s="131"/>
      <c r="E30" s="132" t="s">
        <v>45</v>
      </c>
      <c r="F30" s="133" t="s">
        <v>15</v>
      </c>
      <c r="G30" s="134">
        <v>5000</v>
      </c>
      <c r="H30" s="127"/>
      <c r="I30" s="128"/>
    </row>
    <row r="31" spans="1:9" s="135" customFormat="1" ht="18.75" x14ac:dyDescent="0.4">
      <c r="A31" s="129"/>
      <c r="B31" s="129"/>
      <c r="C31" s="136"/>
      <c r="D31" s="131"/>
      <c r="E31" s="137"/>
      <c r="F31" s="133" t="s">
        <v>64</v>
      </c>
      <c r="G31" s="134">
        <v>68891.5</v>
      </c>
      <c r="H31" s="127"/>
      <c r="I31" s="128"/>
    </row>
    <row r="32" spans="1:9" s="135" customFormat="1" ht="18.75" x14ac:dyDescent="0.4">
      <c r="A32" s="129"/>
      <c r="B32" s="138"/>
      <c r="C32" s="348" t="s">
        <v>46</v>
      </c>
      <c r="D32" s="348"/>
      <c r="E32" s="348"/>
      <c r="F32" s="348"/>
      <c r="G32" s="197">
        <v>0</v>
      </c>
      <c r="H32" s="127"/>
      <c r="I32" s="128"/>
    </row>
    <row r="33" spans="1:9" s="3" customFormat="1" ht="20.25" customHeight="1" x14ac:dyDescent="0.3">
      <c r="A33" s="171"/>
      <c r="B33" s="353" t="s">
        <v>143</v>
      </c>
      <c r="C33" s="353"/>
      <c r="D33" s="353"/>
      <c r="E33" s="353"/>
      <c r="F33" s="353"/>
      <c r="G33" s="172">
        <v>0</v>
      </c>
      <c r="H33" s="173"/>
      <c r="I33" s="173"/>
    </row>
    <row r="34" spans="1:9" ht="52.5" customHeight="1" x14ac:dyDescent="0.2">
      <c r="A34" s="354"/>
      <c r="B34" s="355"/>
      <c r="C34" s="355"/>
      <c r="D34" s="355"/>
      <c r="E34" s="355"/>
      <c r="F34" s="355"/>
      <c r="G34" s="355"/>
      <c r="H34" s="355"/>
      <c r="I34" s="355"/>
    </row>
    <row r="35" spans="1:9" ht="18.75" customHeight="1" x14ac:dyDescent="0.4">
      <c r="A35" s="35" t="s">
        <v>42</v>
      </c>
      <c r="B35" s="35" t="s">
        <v>21</v>
      </c>
      <c r="C35" s="35"/>
      <c r="D35" s="43"/>
      <c r="E35" s="82"/>
      <c r="F35" s="2"/>
      <c r="G35" s="44"/>
      <c r="H35" s="42"/>
      <c r="I35" s="42"/>
    </row>
    <row r="36" spans="1:9" ht="18.75" x14ac:dyDescent="0.4">
      <c r="A36" s="35"/>
      <c r="B36" s="35"/>
      <c r="C36" s="35"/>
      <c r="D36" s="43"/>
      <c r="F36" s="45" t="s">
        <v>26</v>
      </c>
      <c r="G36" s="79" t="s">
        <v>5</v>
      </c>
      <c r="H36" s="34"/>
      <c r="I36" s="46" t="s">
        <v>28</v>
      </c>
    </row>
    <row r="37" spans="1:9" ht="16.5" x14ac:dyDescent="0.35">
      <c r="A37" s="83" t="s">
        <v>22</v>
      </c>
      <c r="B37" s="47"/>
      <c r="C37" s="1"/>
      <c r="D37" s="47"/>
      <c r="E37" s="82"/>
      <c r="F37" s="84">
        <v>0</v>
      </c>
      <c r="G37" s="84">
        <v>0</v>
      </c>
      <c r="H37" s="85"/>
      <c r="I37" s="48" t="str">
        <f>IF(F37=0,"nerozp.",G37/F37)</f>
        <v>nerozp.</v>
      </c>
    </row>
    <row r="38" spans="1:9" ht="16.5" hidden="1" x14ac:dyDescent="0.35">
      <c r="A38" s="83"/>
      <c r="B38" s="47"/>
      <c r="C38" s="1"/>
      <c r="D38" s="47"/>
      <c r="E38" s="82"/>
      <c r="F38" s="84">
        <v>0</v>
      </c>
      <c r="G38" s="84">
        <v>0</v>
      </c>
      <c r="H38" s="85"/>
      <c r="I38" s="48"/>
    </row>
    <row r="39" spans="1:9" ht="16.5" hidden="1" x14ac:dyDescent="0.35">
      <c r="A39" s="83"/>
      <c r="B39" s="47"/>
      <c r="C39" s="1"/>
      <c r="D39" s="47"/>
      <c r="E39" s="82"/>
      <c r="F39" s="84">
        <v>0</v>
      </c>
      <c r="G39" s="84">
        <v>0</v>
      </c>
      <c r="H39" s="85"/>
      <c r="I39" s="48"/>
    </row>
    <row r="40" spans="1:9" ht="16.5" x14ac:dyDescent="0.35">
      <c r="A40" s="83" t="s">
        <v>63</v>
      </c>
      <c r="B40" s="47"/>
      <c r="C40" s="1"/>
      <c r="D40" s="86"/>
      <c r="E40" s="86"/>
      <c r="F40" s="84">
        <v>0</v>
      </c>
      <c r="G40" s="84">
        <v>0</v>
      </c>
      <c r="H40" s="85"/>
      <c r="I40" s="48" t="str">
        <f>IF(F40=0,"nerozp.",G40/F40)</f>
        <v>nerozp.</v>
      </c>
    </row>
    <row r="41" spans="1:9" ht="16.5" x14ac:dyDescent="0.35">
      <c r="A41" s="83" t="s">
        <v>60</v>
      </c>
      <c r="B41" s="47"/>
      <c r="C41" s="1"/>
      <c r="D41" s="82"/>
      <c r="E41" s="82"/>
      <c r="F41" s="84">
        <v>34829</v>
      </c>
      <c r="G41" s="84">
        <v>34829</v>
      </c>
      <c r="H41" s="85"/>
      <c r="I41" s="48">
        <f>IF(F41=0,"nerozp.",G41/F41)</f>
        <v>1</v>
      </c>
    </row>
    <row r="42" spans="1: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8" t="str">
        <f>IF(F42=0,"nerozp.",G42/F42)</f>
        <v>nerozp.</v>
      </c>
    </row>
    <row r="43" spans="1:9" x14ac:dyDescent="0.2">
      <c r="A43" s="351" t="s">
        <v>68</v>
      </c>
      <c r="B43" s="352"/>
      <c r="C43" s="352"/>
      <c r="D43" s="352"/>
      <c r="E43" s="352"/>
      <c r="F43" s="352"/>
      <c r="G43" s="352"/>
      <c r="H43" s="352"/>
      <c r="I43" s="352"/>
    </row>
    <row r="44" spans="1:9" ht="20.2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9.5" thickBot="1" x14ac:dyDescent="0.45">
      <c r="A45" s="35" t="s">
        <v>43</v>
      </c>
      <c r="B45" s="35" t="s">
        <v>16</v>
      </c>
      <c r="C45" s="37"/>
      <c r="D45" s="82"/>
      <c r="E45" s="82"/>
      <c r="F45" s="50"/>
      <c r="G45" s="51"/>
      <c r="H45" s="349" t="s">
        <v>30</v>
      </c>
      <c r="I45" s="350"/>
    </row>
    <row r="46" spans="1:9" ht="18.75" thickTop="1" x14ac:dyDescent="0.35">
      <c r="A46" s="87"/>
      <c r="B46" s="88"/>
      <c r="C46" s="89"/>
      <c r="D46" s="88"/>
      <c r="E46" s="110" t="s">
        <v>75</v>
      </c>
      <c r="F46" s="90" t="s">
        <v>17</v>
      </c>
      <c r="G46" s="90" t="s">
        <v>18</v>
      </c>
      <c r="H46" s="91" t="s">
        <v>19</v>
      </c>
      <c r="I46" s="92" t="s">
        <v>29</v>
      </c>
    </row>
    <row r="47" spans="1:9" x14ac:dyDescent="0.2">
      <c r="A47" s="93"/>
      <c r="B47" s="94"/>
      <c r="C47" s="94"/>
      <c r="D47" s="94"/>
      <c r="E47" s="111"/>
      <c r="F47" s="346"/>
      <c r="G47" s="95"/>
      <c r="H47" s="96">
        <v>43100</v>
      </c>
      <c r="I47" s="97">
        <v>43100</v>
      </c>
    </row>
    <row r="48" spans="1:9" x14ac:dyDescent="0.2">
      <c r="A48" s="93"/>
      <c r="B48" s="94"/>
      <c r="C48" s="94"/>
      <c r="D48" s="94"/>
      <c r="E48" s="111"/>
      <c r="F48" s="346"/>
      <c r="G48" s="98"/>
      <c r="H48" s="98"/>
      <c r="I48" s="99"/>
    </row>
    <row r="49" spans="1:9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</row>
    <row r="50" spans="1:9" ht="13.5" thickTop="1" x14ac:dyDescent="0.2">
      <c r="A50" s="52"/>
      <c r="B50" s="53"/>
      <c r="C50" s="53" t="s">
        <v>15</v>
      </c>
      <c r="D50" s="53"/>
      <c r="E50" s="113">
        <v>47000</v>
      </c>
      <c r="F50" s="107">
        <v>5000</v>
      </c>
      <c r="G50" s="54">
        <v>5000</v>
      </c>
      <c r="H50" s="54">
        <f>E50+F50-G50</f>
        <v>47000</v>
      </c>
      <c r="I50" s="196">
        <v>47000</v>
      </c>
    </row>
    <row r="51" spans="1:9" x14ac:dyDescent="0.2">
      <c r="A51" s="55"/>
      <c r="B51" s="56"/>
      <c r="C51" s="56" t="s">
        <v>20</v>
      </c>
      <c r="D51" s="56"/>
      <c r="E51" s="114">
        <v>140347.04</v>
      </c>
      <c r="F51" s="108">
        <v>181878.12</v>
      </c>
      <c r="G51" s="57">
        <v>166848.5</v>
      </c>
      <c r="H51" s="57">
        <f>E51+F51-G51</f>
        <v>155376.66000000003</v>
      </c>
      <c r="I51" s="58">
        <v>139648.26</v>
      </c>
    </row>
    <row r="52" spans="1:9" x14ac:dyDescent="0.2">
      <c r="A52" s="55"/>
      <c r="B52" s="56"/>
      <c r="C52" s="56" t="s">
        <v>64</v>
      </c>
      <c r="D52" s="56"/>
      <c r="E52" s="114">
        <v>368339.34</v>
      </c>
      <c r="F52" s="108">
        <v>374865.23000000004</v>
      </c>
      <c r="G52" s="57">
        <v>81512.210000000006</v>
      </c>
      <c r="H52" s="57">
        <f>E52+F52-G52</f>
        <v>661692.3600000001</v>
      </c>
      <c r="I52" s="58">
        <v>661692.3600000001</v>
      </c>
    </row>
    <row r="53" spans="1:9" x14ac:dyDescent="0.2">
      <c r="A53" s="55"/>
      <c r="B53" s="56"/>
      <c r="C53" s="177" t="s">
        <v>62</v>
      </c>
      <c r="D53" s="56"/>
      <c r="E53" s="114">
        <v>45674.73</v>
      </c>
      <c r="F53" s="108">
        <v>43786</v>
      </c>
      <c r="G53" s="57">
        <v>89410.209999999992</v>
      </c>
      <c r="H53" s="57">
        <f>E53+F53-G53</f>
        <v>50.520000000018626</v>
      </c>
      <c r="I53" s="58">
        <v>50.52</v>
      </c>
    </row>
    <row r="54" spans="1:9" ht="18.75" thickBot="1" x14ac:dyDescent="0.4">
      <c r="A54" s="59" t="s">
        <v>11</v>
      </c>
      <c r="B54" s="104"/>
      <c r="C54" s="104"/>
      <c r="D54" s="104"/>
      <c r="E54" s="115">
        <v>601361.11</v>
      </c>
      <c r="F54" s="109">
        <v>605529.35000000009</v>
      </c>
      <c r="G54" s="105">
        <v>342770.92000000004</v>
      </c>
      <c r="H54" s="105">
        <f>H50+H51+H52+H53</f>
        <v>864119.54000000015</v>
      </c>
      <c r="I54" s="106">
        <f>I50+I51+I52+I53</f>
        <v>848391.14000000013</v>
      </c>
    </row>
    <row r="55" spans="1:9" ht="18.75" thickTop="1" x14ac:dyDescent="0.35">
      <c r="A55" s="60"/>
      <c r="B55" s="49"/>
      <c r="C55" s="49"/>
      <c r="D55" s="39"/>
      <c r="E55" s="39"/>
      <c r="F55" s="50"/>
      <c r="G55" s="51"/>
      <c r="H55" s="61"/>
      <c r="I55" s="61"/>
    </row>
    <row r="56" spans="1:9" ht="18" x14ac:dyDescent="0.35">
      <c r="A56" s="60"/>
      <c r="B56" s="49"/>
      <c r="C56" s="49"/>
      <c r="D56" s="39"/>
      <c r="E56" s="39"/>
      <c r="F56" s="50"/>
      <c r="G56" s="62"/>
      <c r="H56" s="63"/>
      <c r="I56" s="63"/>
    </row>
    <row r="57" spans="1:9" ht="1.5" customHeight="1" x14ac:dyDescent="0.35">
      <c r="A57" s="64"/>
      <c r="B57" s="65"/>
      <c r="C57" s="65"/>
      <c r="D57" s="66"/>
      <c r="E57" s="66"/>
      <c r="F57" s="63"/>
      <c r="G57" s="63"/>
      <c r="H57" s="63"/>
      <c r="I57" s="63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mergeCells count="19">
    <mergeCell ref="F47:F48"/>
    <mergeCell ref="C29:E29"/>
    <mergeCell ref="C32:F32"/>
    <mergeCell ref="B33:F33"/>
    <mergeCell ref="A34:I34"/>
    <mergeCell ref="A43:I43"/>
    <mergeCell ref="H45:I45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31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14</vt:i4>
      </vt:variant>
    </vt:vector>
  </HeadingPairs>
  <TitlesOfParts>
    <vt:vector size="27" baseType="lpstr">
      <vt:lpstr>Rekapitulace dle oblasti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1401</vt:lpstr>
      <vt:lpstr>1402</vt:lpstr>
      <vt:lpstr>'Rekapitulace dle oblasti'!A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'1401'!Oblast_tisku</vt:lpstr>
      <vt:lpstr>'1402'!Oblast_tisku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2018-05-29T08:52:22Z</cp:lastPrinted>
  <dcterms:created xsi:type="dcterms:W3CDTF">2008-01-24T08:46:29Z</dcterms:created>
  <dcterms:modified xsi:type="dcterms:W3CDTF">2018-05-30T12:09:12Z</dcterms:modified>
</cp:coreProperties>
</file>