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24915" windowHeight="11460"/>
  </bookViews>
  <sheets>
    <sheet name="Dotační programy" sheetId="1" r:id="rId1"/>
    <sheet name="List3" sheetId="3" r:id="rId2"/>
  </sheets>
  <definedNames>
    <definedName name="_xlnm.Print_Area" localSheetId="0">'Dotační programy'!$A$1:$I$141</definedName>
  </definedNames>
  <calcPr calcId="145621"/>
</workbook>
</file>

<file path=xl/calcChain.xml><?xml version="1.0" encoding="utf-8"?>
<calcChain xmlns="http://schemas.openxmlformats.org/spreadsheetml/2006/main">
  <c r="I134" i="1" l="1"/>
  <c r="I6" i="1" l="1"/>
  <c r="I14" i="1" s="1"/>
  <c r="I101" i="1" l="1"/>
  <c r="I114" i="1" l="1"/>
  <c r="H136" i="1" l="1"/>
  <c r="H57" i="1"/>
  <c r="H81" i="1" l="1"/>
  <c r="H112" i="1" l="1"/>
  <c r="H101" i="1"/>
  <c r="H49" i="1" l="1"/>
  <c r="L101" i="1" l="1"/>
  <c r="L5" i="1" l="1"/>
  <c r="L16" i="1"/>
  <c r="H140" i="1"/>
  <c r="K140" i="1" s="1"/>
  <c r="H127" i="1" l="1"/>
  <c r="H138" i="1" s="1"/>
  <c r="H114" i="1"/>
  <c r="H124" i="1" s="1"/>
  <c r="H105" i="1"/>
  <c r="H113" i="1" s="1"/>
  <c r="H83" i="1"/>
  <c r="H90" i="1" s="1"/>
  <c r="H66" i="1"/>
  <c r="H58" i="1"/>
  <c r="H23" i="1"/>
  <c r="H22" i="1"/>
  <c r="H20" i="1" s="1"/>
  <c r="H26" i="1"/>
  <c r="H17" i="1"/>
  <c r="H35" i="1" l="1"/>
  <c r="H82" i="1"/>
  <c r="L82" i="1"/>
  <c r="L124" i="1"/>
  <c r="L35" i="1"/>
  <c r="L113" i="1"/>
  <c r="L90" i="1"/>
  <c r="H5" i="1"/>
  <c r="I5" i="1"/>
  <c r="K5" i="1" l="1"/>
  <c r="I124" i="1"/>
  <c r="K124" i="1" s="1"/>
  <c r="H6" i="1" l="1"/>
  <c r="H139" i="1"/>
  <c r="H16" i="1"/>
  <c r="L14" i="1" l="1"/>
  <c r="H14" i="1"/>
  <c r="H141" i="1" s="1"/>
  <c r="I16" i="1"/>
  <c r="K16" i="1" s="1"/>
  <c r="I108" i="1"/>
  <c r="I102" i="1"/>
  <c r="I105" i="1"/>
  <c r="I113" i="1" l="1"/>
  <c r="K113" i="1" s="1"/>
  <c r="I39" i="1"/>
  <c r="I49" i="1" s="1"/>
  <c r="I127" i="1"/>
  <c r="I138" i="1" s="1"/>
  <c r="I83" i="1"/>
  <c r="I90" i="1" s="1"/>
  <c r="K90" i="1" s="1"/>
  <c r="L49" i="1" l="1"/>
  <c r="K138" i="1"/>
  <c r="K101" i="1"/>
  <c r="K49" i="1" l="1"/>
  <c r="I71" i="1"/>
  <c r="I58" i="1"/>
  <c r="I61" i="1"/>
  <c r="I66" i="1"/>
  <c r="I54" i="1" l="1"/>
  <c r="I82" i="1" s="1"/>
  <c r="I26" i="1"/>
  <c r="K82" i="1" l="1"/>
  <c r="I23" i="1"/>
  <c r="I20" i="1"/>
  <c r="I17" i="1"/>
  <c r="I35" i="1" l="1"/>
  <c r="K35" i="1" s="1"/>
  <c r="K14" i="1"/>
  <c r="I141" i="1" l="1"/>
  <c r="K141" i="1"/>
</calcChain>
</file>

<file path=xl/sharedStrings.xml><?xml version="1.0" encoding="utf-8"?>
<sst xmlns="http://schemas.openxmlformats.org/spreadsheetml/2006/main" count="185" uniqueCount="136">
  <si>
    <t xml:space="preserve">Odbor sociálních věcí </t>
  </si>
  <si>
    <t>Dotační program pro sociální oblast</t>
  </si>
  <si>
    <t xml:space="preserve">Dotační tituly: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</si>
  <si>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</si>
  <si>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</si>
  <si>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</si>
  <si>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</si>
  <si>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ORJ</t>
  </si>
  <si>
    <t>seskupení položek</t>
  </si>
  <si>
    <t>§</t>
  </si>
  <si>
    <t>UZ</t>
  </si>
  <si>
    <t xml:space="preserve">Odbor dopravy a silničního hospodářství </t>
  </si>
  <si>
    <t xml:space="preserve">Podpora výstavby a oprav cyklostezek </t>
  </si>
  <si>
    <t>Podpora budování a rekonstrukce přechodů pro chodce</t>
  </si>
  <si>
    <t>Dotace městu Zábřeh na opravu komunikací dotčených výstavbou kanalizace dle uzavřené veřejnoprávní smlouvy 2015/02586/ODSH/DSM</t>
  </si>
  <si>
    <t>Návrh rozpočtu na rok 2016</t>
  </si>
  <si>
    <t>Dotace Policii ČR na pořízení speciálního vozidla dle uzavřené veřejnoprávní smlouvy 2015/02712/ODSH/DSM</t>
  </si>
  <si>
    <t>Dotace obci Čechy pod Kosířem na výstavbu záchytného parkoviště</t>
  </si>
  <si>
    <t xml:space="preserve">Investiční dotace na zvýšení bezpečnosti provozu na silnici I. třídy nacházející se v územním obvodu Olomouckého kraje </t>
  </si>
  <si>
    <t>Neinvestiční dotace v rámci provádění prevence v oblasti bezpečnosti a plynulosti silničního provozu na pozemních komunikacích</t>
  </si>
  <si>
    <t>Odbor kancelář ředitele</t>
  </si>
  <si>
    <t xml:space="preserve">Rezerva Olomouckého kraje pro případ řešení krizové situace nebo mimořádné události </t>
  </si>
  <si>
    <t>Program na podporu JSDH</t>
  </si>
  <si>
    <t>Dotace na činnosti, akce a projekty hasičů (fyzických osob), spolků a pobočných spolků hasičů Olomouckého kraje 2016</t>
  </si>
  <si>
    <t>Dotace na pořízení, rekonstrukci, opravu požární techniky a nákup věcného vybavení JSDH obcí Olomouckého kraje 2016</t>
  </si>
  <si>
    <t>Odbor strategického rozvoje kraje, územního plánování a stavebního řádu</t>
  </si>
  <si>
    <t>Program na podporu podnikání 2016</t>
  </si>
  <si>
    <t xml:space="preserve">Podpora regionálního značení </t>
  </si>
  <si>
    <t>Podpora farmářských trhů</t>
  </si>
  <si>
    <t>Podpora poradenství pro podnikatele</t>
  </si>
  <si>
    <t>Program obnovy venkova Olomouckého kraje 2016</t>
  </si>
  <si>
    <t xml:space="preserve">Podpora budování a obnovy infrastruktury obce </t>
  </si>
  <si>
    <t>Podpora zpracování územně plánovací dokumentace</t>
  </si>
  <si>
    <t>Regionální agentura pro rozvoj Střední Moravy (RARSM) dle uzavřené smlouvy 2014/00067/OSR/DSM</t>
  </si>
  <si>
    <t>Program RIS 3 Olomouckého kraje</t>
  </si>
  <si>
    <t>OP 1 Inovační vouchery Olomouckého kraje</t>
  </si>
  <si>
    <t>OP 2 Studentské inovace ve firmách</t>
  </si>
  <si>
    <t>Odbor školství, mládeže a tělovýchovy</t>
  </si>
  <si>
    <t>Program na podporu talentů v Olomouckém kraji v roce 2016</t>
  </si>
  <si>
    <t>Podpora talentovaných žáků a studentů v Olomouckém kraji 2016</t>
  </si>
  <si>
    <t>Podpora škol vychovávajících talentovanou mládež v Olomouckém kraji 2016</t>
  </si>
  <si>
    <t xml:space="preserve">Program na podporu terciárního vzdělávání na vysokých školách v Olomouckém kraji </t>
  </si>
  <si>
    <t xml:space="preserve">Program na podporu polytechnického vzdělávání a řemesel v Olomouckém kraji </t>
  </si>
  <si>
    <t>Učňovské stipendium Olomouckého kraje</t>
  </si>
  <si>
    <t xml:space="preserve">Stipendia pro žáky technických oborů vzdělání zakončených maturitní zkouškou </t>
  </si>
  <si>
    <t>Program na podoru mezinárodních výměnných pobytů mládeže a mezinárodních vzdělávacích programů</t>
  </si>
  <si>
    <t>Výjezd dětí a mládeže do zahraničí</t>
  </si>
  <si>
    <t xml:space="preserve">Organizace výměnného pobytu pro děti, žáky a studenty ze zahraničních partnerských škol a školských zařízení </t>
  </si>
  <si>
    <t xml:space="preserve">Kofinancování mezinárodních vzdělávacích programů </t>
  </si>
  <si>
    <t>Studijní stipendium Olomouckého kraje na studium v zahraniční v roce 2016</t>
  </si>
  <si>
    <t xml:space="preserve">Program na podporu sportu v Olomouckém kraji </t>
  </si>
  <si>
    <t xml:space="preserve">Podpora celoroční sportovní činnosti </t>
  </si>
  <si>
    <t xml:space="preserve">Podpora sportovních akcí regionálního charakteru </t>
  </si>
  <si>
    <t>Dotace na získání ternérské licence</t>
  </si>
  <si>
    <t>Program na podporu volnočasových a tělovýchovných aktivit v Olomouckém kraji v roce 2016</t>
  </si>
  <si>
    <t xml:space="preserve">Neinvestiční prostředky pro individuální žádosti </t>
  </si>
  <si>
    <t>Environmentální vzdělávání, výchova a osvěta v Olomouckém kraji v roce 2016</t>
  </si>
  <si>
    <t>Podpora environmentálního vzdělávání, výchovy a osvěty v Olomouckém kraji v roce 2016</t>
  </si>
  <si>
    <t xml:space="preserve">Zelená škola Olomouckého kraje </t>
  </si>
  <si>
    <t>Odbor tajemníka hejtmana</t>
  </si>
  <si>
    <t>Program na podporu cestovního ruchu a zahraničních vztahů</t>
  </si>
  <si>
    <t>Dotační tituly: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</si>
  <si>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</si>
  <si>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</si>
  <si>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</si>
  <si>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</si>
  <si>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Příspěvek Statutárnímu městu Olomouc dle uzavřené smlouvy 2013/002218/KH/DSB</t>
  </si>
  <si>
    <t>Dokrytí 2/3 finančních nákladů na zabepečení fungování Olomouc region Card dle uzavřené smlouvy 2010/03825/KH/DSM</t>
  </si>
  <si>
    <t>Prostředky narozpočtované na této položce zahrnují finanční rezervu na případné individuální žádosti z oblasti cestovního ruchu.“</t>
  </si>
  <si>
    <t xml:space="preserve">Celkem </t>
  </si>
  <si>
    <t>Opatření pro zvýšení bezpečnosti provozu na pozemních komunikacích</t>
  </si>
  <si>
    <t>Podpora kinematografie v turistickém regionu Jeseníky</t>
  </si>
  <si>
    <t xml:space="preserve">Odbor životního prostředí a zemědělství </t>
  </si>
  <si>
    <t>Program na podporu začínajících včelařů na území Olomouckého kraje pro rok 2016</t>
  </si>
  <si>
    <t>Dotace na hospodaření v lesích na území Olomouckého kraje pro období 2015-2020</t>
  </si>
  <si>
    <t>Dotace obcím na území Olomouckého kraje na řešení mimořádných událostí v oblasti vodohospodářské infrastruktury</t>
  </si>
  <si>
    <t>Zpracování aktualizace plánů dílčích povodí Moravy, Odry a Dyje a Zlepšení jakosti vod a snížení eutrofizace v povodí vodního díla Plumov</t>
  </si>
  <si>
    <t xml:space="preserve">Podpora propagačních, vzdělávacích a osvětových akcí zaměřených na tématiku živnostního prostředí a zemědělství </t>
  </si>
  <si>
    <t>Podpora aktivit přispívajících k zachování nebo zlepšení různorodosti přírody a krajiny</t>
  </si>
  <si>
    <t xml:space="preserve">Podpora činnosti záchranných stanic pro handicapované živočichy </t>
  </si>
  <si>
    <t xml:space="preserve">Podpora zájmových spolků a organizací předmětem, jejichž činnosti je oblast životního prostředí a zemědělství </t>
  </si>
  <si>
    <t>Dotační program Olomouckého kraje pro oblast protigrogové prevence pro rok 2016</t>
  </si>
  <si>
    <t xml:space="preserve">Program na podporu zdraví a zdravého životního stylu </t>
  </si>
  <si>
    <t>Podpora ozdravných a rehabilitačních pobytů pro specifické skupiny obyvatel</t>
  </si>
  <si>
    <t xml:space="preserve">Podpora preventivních aktivit a výchovy ke zdraví </t>
  </si>
  <si>
    <t xml:space="preserve">Podpora organizací podporujících zdravotně znevýhodněné občany </t>
  </si>
  <si>
    <t xml:space="preserve">Podpora udržování a zvyšování odborných kompetencí ve zdravotnictví </t>
  </si>
  <si>
    <t>Dotační program Olomouckého kraje pro oblast zdravotnictví pro rok 2016</t>
  </si>
  <si>
    <t xml:space="preserve">Odbor zdravotnictví </t>
  </si>
  <si>
    <t>Dotační programy / Dotační tituly</t>
  </si>
  <si>
    <t>Odbor</t>
  </si>
  <si>
    <t xml:space="preserve">Program na podporu aktivit v oblasti životního prostředí a zemědělství </t>
  </si>
  <si>
    <t>Odbor kultury a památkové péče</t>
  </si>
  <si>
    <t xml:space="preserve">Program památkové péče v Olomouckém kraji </t>
  </si>
  <si>
    <t>Obnova kulturních památek</t>
  </si>
  <si>
    <t>Obnova staveb drobné architektury místního významu</t>
  </si>
  <si>
    <t xml:space="preserve">Program podpory kultury v Olomouckém kraji </t>
  </si>
  <si>
    <t xml:space="preserve">Podpora kulturních aktivit </t>
  </si>
  <si>
    <t xml:space="preserve">Víceletá podpora významných kulturních akcí </t>
  </si>
  <si>
    <t>Dotace podle zákona č. 257/2001 Sb., (knihovní zákon)</t>
  </si>
  <si>
    <t xml:space="preserve">Dotace poskytovaná z titulu plnění závazku Olomouckého kraje - Muzeum umění Olomouc </t>
  </si>
  <si>
    <t xml:space="preserve">Odbor ekonomický </t>
  </si>
  <si>
    <t xml:space="preserve">Celkem za všechny odbory </t>
  </si>
  <si>
    <t>Schválený rozpočet 2015</t>
  </si>
  <si>
    <t xml:space="preserve">Členské příspěvky </t>
  </si>
  <si>
    <t xml:space="preserve">Finanční dar v rámci dlouhodobého projektu program Zdraví 2020 </t>
  </si>
  <si>
    <t xml:space="preserve">Zastupitelé </t>
  </si>
  <si>
    <t xml:space="preserve">Finanční dar prvnímu občánkovi </t>
  </si>
  <si>
    <t>Podpora soutěží propagujících podnikatele</t>
  </si>
  <si>
    <t>Dotační tituly platné pro rok 2015 (v roce 2016 návrh na změnu)</t>
  </si>
  <si>
    <t>Významné projekty a příspěvky do 25 tis. Kč</t>
  </si>
  <si>
    <t>Dotace Úřadu Regonální rady regionu soudržnosti Střední Morava dle uzavřené smlouvy</t>
  </si>
  <si>
    <t>rozdíl</t>
  </si>
  <si>
    <t>Přímá podpora významných akcí - příloha č. 5c)</t>
  </si>
  <si>
    <t>Nadační fond Českého klubu olympioniků regionu Střední Morava</t>
  </si>
  <si>
    <t xml:space="preserve">Spoluúčast Olomouckého kraje k poskytnutým dotacím Českého olympijského výboru na činnost mládeže </t>
  </si>
  <si>
    <t>Příspěvek městu Mohelnice - vybudování kruhového objezdu na silnici III/03538</t>
  </si>
  <si>
    <t>Příspěvek obci Loučná nad Desnou - Lávka na silnicí I/44 na Červenohorském sedle</t>
  </si>
  <si>
    <t>4. Rekapitulace dotačních titulů v návrhu rozpočtu na rok 2016</t>
  </si>
  <si>
    <t>v tis.Kč</t>
  </si>
  <si>
    <t>Oblastní spolek Českého červeného kříže, Sokolská 542/32, Olomouc</t>
  </si>
  <si>
    <t>Program na podporu místních produktů 2016</t>
  </si>
  <si>
    <t xml:space="preserve">Rezerva na individuální dotace v oblasti zdravotnictví </t>
  </si>
  <si>
    <t xml:space="preserve">Rezerva na financování aktivit na základě individuálních žádostí </t>
  </si>
  <si>
    <t>Program na podporu sportovní činnosti dětí a mládeže v Olomouckém kraji v roce 2016</t>
  </si>
  <si>
    <t>Program podpory práce s dětmi a mládeží pro nestátní neziskové organizace v Olomouckém kraji v roce 2016</t>
  </si>
  <si>
    <t>Ocenění formou finančních darů obcím Olomouckým krajem v krajském kole soutěže Vesnice roku 2016</t>
  </si>
  <si>
    <t xml:space="preserve">Členský příspěvek </t>
  </si>
  <si>
    <t>Přímá podpora významných akcí</t>
  </si>
  <si>
    <t xml:space="preserve">Přímá podpora významných akcí </t>
  </si>
  <si>
    <t>Individuální žádosti v oblasti kultury a památkové péče</t>
  </si>
  <si>
    <t xml:space="preserve">Dotační titul pro JSDH na nákup dopravních aut a zařízení </t>
  </si>
  <si>
    <t xml:space="preserve">Finanční rezerva na případné individuální žádosti z životního prostředí a zemedělství </t>
  </si>
  <si>
    <t xml:space="preserve">Finanční rezerva na případné individuální žádosti na návratné finanční výpomoci </t>
  </si>
  <si>
    <t>Soutěž Podnikatel roku 2015 - ocenění vítěze formou finačních darů</t>
  </si>
  <si>
    <t xml:space="preserve">Program finanční podpory poskytování sociálních služeb v Olomouckém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</si>
</sst>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6" tint="-0.499984740745262"/>
      <name val="Arial"/>
      <family val="2"/>
      <charset val="238"/>
    </font>
    <font>
      <sz val="11"/>
      <color theme="6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3" fillId="0" borderId="7" xfId="0" applyNumberFormat="1" applyFont="1" applyBorder="1"/>
    <xf numFmtId="0" fontId="1" fillId="0" borderId="7" xfId="0" applyFont="1" applyBorder="1"/>
    <xf numFmtId="3" fontId="2" fillId="0" borderId="7" xfId="0" applyNumberFormat="1" applyFont="1" applyBorder="1"/>
    <xf numFmtId="0" fontId="1" fillId="0" borderId="4" xfId="0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2" fillId="2" borderId="9" xfId="0" applyFont="1" applyFill="1" applyBorder="1" applyAlignment="1">
      <alignment horizontal="justify" wrapText="1"/>
    </xf>
    <xf numFmtId="3" fontId="2" fillId="2" borderId="11" xfId="0" applyNumberFormat="1" applyFont="1" applyFill="1" applyBorder="1"/>
    <xf numFmtId="0" fontId="2" fillId="2" borderId="10" xfId="0" applyFont="1" applyFill="1" applyBorder="1" applyAlignment="1">
      <alignment horizontal="justify" wrapText="1"/>
    </xf>
    <xf numFmtId="3" fontId="5" fillId="0" borderId="7" xfId="0" applyNumberFormat="1" applyFont="1" applyBorder="1"/>
    <xf numFmtId="0" fontId="2" fillId="0" borderId="7" xfId="0" applyFont="1" applyBorder="1"/>
    <xf numFmtId="0" fontId="1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/>
    <xf numFmtId="3" fontId="1" fillId="0" borderId="7" xfId="0" applyNumberFormat="1" applyFont="1" applyBorder="1"/>
    <xf numFmtId="0" fontId="3" fillId="0" borderId="7" xfId="0" applyFont="1" applyBorder="1"/>
    <xf numFmtId="3" fontId="2" fillId="0" borderId="7" xfId="0" applyNumberFormat="1" applyFont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justify" wrapText="1"/>
    </xf>
    <xf numFmtId="3" fontId="2" fillId="2" borderId="6" xfId="0" applyNumberFormat="1" applyFont="1" applyFill="1" applyBorder="1"/>
    <xf numFmtId="3" fontId="2" fillId="3" borderId="6" xfId="0" applyNumberFormat="1" applyFont="1" applyFill="1" applyBorder="1"/>
    <xf numFmtId="0" fontId="10" fillId="0" borderId="0" xfId="0" applyFont="1"/>
    <xf numFmtId="0" fontId="1" fillId="0" borderId="2" xfId="0" applyFont="1" applyBorder="1"/>
    <xf numFmtId="3" fontId="3" fillId="0" borderId="15" xfId="0" applyNumberFormat="1" applyFont="1" applyBorder="1"/>
    <xf numFmtId="3" fontId="8" fillId="0" borderId="16" xfId="0" applyNumberFormat="1" applyFont="1" applyBorder="1"/>
    <xf numFmtId="3" fontId="8" fillId="0" borderId="15" xfId="0" applyNumberFormat="1" applyFont="1" applyBorder="1"/>
    <xf numFmtId="3" fontId="9" fillId="0" borderId="15" xfId="0" applyNumberFormat="1" applyFont="1" applyBorder="1"/>
    <xf numFmtId="3" fontId="5" fillId="0" borderId="15" xfId="0" applyNumberFormat="1" applyFont="1" applyBorder="1"/>
    <xf numFmtId="3" fontId="2" fillId="0" borderId="15" xfId="0" applyNumberFormat="1" applyFont="1" applyBorder="1"/>
    <xf numFmtId="3" fontId="2" fillId="2" borderId="17" xfId="0" applyNumberFormat="1" applyFont="1" applyFill="1" applyBorder="1"/>
    <xf numFmtId="0" fontId="1" fillId="0" borderId="0" xfId="0" applyFont="1" applyBorder="1"/>
    <xf numFmtId="3" fontId="10" fillId="2" borderId="18" xfId="0" applyNumberFormat="1" applyFont="1" applyFill="1" applyBorder="1"/>
    <xf numFmtId="0" fontId="11" fillId="0" borderId="3" xfId="0" applyFont="1" applyBorder="1"/>
    <xf numFmtId="0" fontId="12" fillId="0" borderId="4" xfId="0" applyFont="1" applyBorder="1"/>
    <xf numFmtId="3" fontId="1" fillId="2" borderId="19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/>
    <xf numFmtId="3" fontId="2" fillId="2" borderId="16" xfId="0" applyNumberFormat="1" applyFont="1" applyFill="1" applyBorder="1"/>
    <xf numFmtId="3" fontId="3" fillId="2" borderId="17" xfId="0" applyNumberFormat="1" applyFont="1" applyFill="1" applyBorder="1"/>
    <xf numFmtId="3" fontId="1" fillId="0" borderId="15" xfId="0" applyNumberFormat="1" applyFont="1" applyBorder="1"/>
    <xf numFmtId="3" fontId="2" fillId="0" borderId="15" xfId="0" applyNumberFormat="1" applyFont="1" applyBorder="1" applyAlignment="1"/>
    <xf numFmtId="3" fontId="1" fillId="0" borderId="16" xfId="0" applyNumberFormat="1" applyFont="1" applyBorder="1"/>
    <xf numFmtId="3" fontId="1" fillId="0" borderId="20" xfId="0" applyNumberFormat="1" applyFont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/>
    <xf numFmtId="3" fontId="1" fillId="2" borderId="23" xfId="0" applyNumberFormat="1" applyFont="1" applyFill="1" applyBorder="1" applyAlignment="1">
      <alignment horizontal="center" wrapText="1"/>
    </xf>
    <xf numFmtId="3" fontId="2" fillId="3" borderId="25" xfId="0" applyNumberFormat="1" applyFont="1" applyFill="1" applyBorder="1"/>
    <xf numFmtId="3" fontId="2" fillId="2" borderId="26" xfId="0" applyNumberFormat="1" applyFont="1" applyFill="1" applyBorder="1"/>
    <xf numFmtId="0" fontId="1" fillId="0" borderId="24" xfId="0" applyFont="1" applyBorder="1"/>
    <xf numFmtId="3" fontId="2" fillId="0" borderId="28" xfId="0" applyNumberFormat="1" applyFont="1" applyBorder="1"/>
    <xf numFmtId="0" fontId="1" fillId="0" borderId="29" xfId="0" applyFont="1" applyBorder="1"/>
    <xf numFmtId="3" fontId="2" fillId="2" borderId="25" xfId="0" applyNumberFormat="1" applyFont="1" applyFill="1" applyBorder="1"/>
    <xf numFmtId="3" fontId="3" fillId="0" borderId="28" xfId="0" applyNumberFormat="1" applyFont="1" applyBorder="1"/>
    <xf numFmtId="3" fontId="5" fillId="0" borderId="28" xfId="0" applyNumberFormat="1" applyFont="1" applyBorder="1"/>
    <xf numFmtId="0" fontId="1" fillId="0" borderId="31" xfId="0" applyFont="1" applyBorder="1"/>
    <xf numFmtId="0" fontId="1" fillId="0" borderId="32" xfId="0" applyFont="1" applyBorder="1"/>
    <xf numFmtId="0" fontId="5" fillId="0" borderId="31" xfId="0" applyFont="1" applyBorder="1"/>
    <xf numFmtId="0" fontId="9" fillId="0" borderId="31" xfId="0" applyFont="1" applyBorder="1"/>
    <xf numFmtId="3" fontId="2" fillId="0" borderId="28" xfId="0" applyNumberFormat="1" applyFont="1" applyBorder="1" applyAlignment="1"/>
    <xf numFmtId="0" fontId="1" fillId="0" borderId="34" xfId="0" applyFont="1" applyBorder="1"/>
    <xf numFmtId="0" fontId="10" fillId="2" borderId="36" xfId="0" applyFont="1" applyFill="1" applyBorder="1"/>
    <xf numFmtId="0" fontId="10" fillId="2" borderId="37" xfId="0" applyFont="1" applyFill="1" applyBorder="1" applyAlignment="1">
      <alignment horizontal="center"/>
    </xf>
    <xf numFmtId="0" fontId="10" fillId="2" borderId="37" xfId="0" applyFont="1" applyFill="1" applyBorder="1"/>
    <xf numFmtId="3" fontId="10" fillId="2" borderId="23" xfId="0" applyNumberFormat="1" applyFont="1" applyFill="1" applyBorder="1"/>
    <xf numFmtId="0" fontId="5" fillId="0" borderId="43" xfId="0" applyFont="1" applyBorder="1"/>
    <xf numFmtId="0" fontId="5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2" borderId="45" xfId="0" applyFont="1" applyFill="1" applyBorder="1" applyAlignment="1">
      <alignment horizontal="justify" wrapText="1"/>
    </xf>
    <xf numFmtId="0" fontId="3" fillId="2" borderId="46" xfId="0" applyFont="1" applyFill="1" applyBorder="1" applyAlignment="1">
      <alignment horizontal="justify" wrapText="1"/>
    </xf>
    <xf numFmtId="3" fontId="3" fillId="2" borderId="47" xfId="0" applyNumberFormat="1" applyFont="1" applyFill="1" applyBorder="1"/>
    <xf numFmtId="3" fontId="3" fillId="2" borderId="48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 wrapText="1"/>
    </xf>
    <xf numFmtId="3" fontId="3" fillId="3" borderId="0" xfId="0" applyNumberFormat="1" applyFont="1" applyFill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3" fontId="4" fillId="2" borderId="23" xfId="0" applyNumberFormat="1" applyFont="1" applyFill="1" applyBorder="1" applyAlignment="1">
      <alignment horizont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Border="1" applyAlignment="1">
      <alignment horizontal="left" wrapText="1"/>
    </xf>
    <xf numFmtId="3" fontId="3" fillId="0" borderId="7" xfId="0" applyNumberFormat="1" applyFont="1" applyBorder="1" applyAlignment="1"/>
    <xf numFmtId="3" fontId="3" fillId="0" borderId="28" xfId="0" applyNumberFormat="1" applyFont="1" applyBorder="1" applyAlignment="1"/>
    <xf numFmtId="0" fontId="3" fillId="0" borderId="0" xfId="0" applyFont="1" applyBorder="1"/>
    <xf numFmtId="3" fontId="3" fillId="0" borderId="35" xfId="0" applyNumberFormat="1" applyFont="1" applyBorder="1"/>
    <xf numFmtId="0" fontId="3" fillId="0" borderId="31" xfId="0" applyFont="1" applyBorder="1"/>
    <xf numFmtId="0" fontId="3" fillId="0" borderId="0" xfId="0" applyFont="1" applyBorder="1" applyAlignment="1">
      <alignment horizontal="center"/>
    </xf>
    <xf numFmtId="3" fontId="1" fillId="2" borderId="22" xfId="0" applyNumberFormat="1" applyFont="1" applyFill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 wrapText="1"/>
    </xf>
    <xf numFmtId="3" fontId="11" fillId="0" borderId="7" xfId="0" applyNumberFormat="1" applyFont="1" applyBorder="1"/>
    <xf numFmtId="3" fontId="11" fillId="0" borderId="28" xfId="0" applyNumberFormat="1" applyFont="1" applyBorder="1"/>
    <xf numFmtId="3" fontId="3" fillId="0" borderId="50" xfId="0" applyNumberFormat="1" applyFont="1" applyBorder="1"/>
    <xf numFmtId="3" fontId="1" fillId="0" borderId="25" xfId="0" applyNumberFormat="1" applyFont="1" applyBorder="1"/>
    <xf numFmtId="3" fontId="3" fillId="0" borderId="44" xfId="0" applyNumberFormat="1" applyFont="1" applyBorder="1"/>
    <xf numFmtId="3" fontId="10" fillId="2" borderId="22" xfId="0" applyNumberFormat="1" applyFont="1" applyFill="1" applyBorder="1"/>
    <xf numFmtId="0" fontId="13" fillId="0" borderId="4" xfId="0" applyFont="1" applyBorder="1" applyAlignment="1">
      <alignment wrapText="1"/>
    </xf>
    <xf numFmtId="0" fontId="9" fillId="0" borderId="29" xfId="0" applyFont="1" applyBorder="1"/>
    <xf numFmtId="0" fontId="5" fillId="0" borderId="24" xfId="0" applyFont="1" applyBorder="1"/>
    <xf numFmtId="3" fontId="5" fillId="0" borderId="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left"/>
    </xf>
    <xf numFmtId="3" fontId="3" fillId="0" borderId="28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5" fillId="0" borderId="33" xfId="0" applyFont="1" applyBorder="1"/>
    <xf numFmtId="0" fontId="3" fillId="0" borderId="6" xfId="0" applyFont="1" applyBorder="1"/>
    <xf numFmtId="0" fontId="5" fillId="0" borderId="6" xfId="0" applyFont="1" applyBorder="1"/>
    <xf numFmtId="0" fontId="5" fillId="0" borderId="41" xfId="0" applyFont="1" applyBorder="1"/>
    <xf numFmtId="0" fontId="5" fillId="0" borderId="42" xfId="0" applyFont="1" applyBorder="1" applyAlignment="1">
      <alignment horizontal="center"/>
    </xf>
    <xf numFmtId="0" fontId="3" fillId="0" borderId="4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3" fontId="3" fillId="0" borderId="6" xfId="0" applyNumberFormat="1" applyFont="1" applyBorder="1"/>
    <xf numFmtId="3" fontId="3" fillId="0" borderId="25" xfId="0" applyNumberFormat="1" applyFont="1" applyBorder="1"/>
    <xf numFmtId="3" fontId="3" fillId="0" borderId="38" xfId="0" applyNumberFormat="1" applyFont="1" applyBorder="1"/>
    <xf numFmtId="3" fontId="3" fillId="0" borderId="49" xfId="0" applyNumberFormat="1" applyFont="1" applyBorder="1"/>
    <xf numFmtId="0" fontId="3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3" fillId="0" borderId="7" xfId="0" applyFont="1" applyBorder="1" applyAlignment="1">
      <alignment wrapText="1"/>
    </xf>
    <xf numFmtId="0" fontId="5" fillId="0" borderId="3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2" fillId="3" borderId="9" xfId="0" applyFont="1" applyFill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6" fillId="0" borderId="4" xfId="0" applyFont="1" applyBorder="1" applyAlignment="1">
      <alignment wrapText="1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5" fillId="0" borderId="27" xfId="0" applyFont="1" applyBorder="1" applyAlignment="1">
      <alignment horizontal="left" wrapText="1"/>
    </xf>
    <xf numFmtId="0" fontId="5" fillId="0" borderId="3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view="pageBreakPreview" zoomScaleNormal="100" zoomScaleSheetLayoutView="100" workbookViewId="0">
      <selection activeCell="M120" sqref="M120"/>
    </sheetView>
  </sheetViews>
  <sheetFormatPr defaultRowHeight="15" x14ac:dyDescent="0.25"/>
  <cols>
    <col min="1" max="1" width="21.28515625" style="1" customWidth="1"/>
    <col min="2" max="5" width="0" style="2" hidden="1" customWidth="1"/>
    <col min="6" max="6" width="13.28515625" style="1" customWidth="1"/>
    <col min="7" max="7" width="66.7109375" style="1" customWidth="1"/>
    <col min="8" max="9" width="20.5703125" style="3" customWidth="1"/>
    <col min="11" max="11" width="11.42578125" style="3" hidden="1" customWidth="1"/>
    <col min="12" max="16384" width="9.140625" style="1"/>
  </cols>
  <sheetData>
    <row r="1" spans="1:12" ht="15.75" x14ac:dyDescent="0.25">
      <c r="A1" s="39" t="s">
        <v>118</v>
      </c>
    </row>
    <row r="2" spans="1:12" ht="15.75" thickBot="1" x14ac:dyDescent="0.3">
      <c r="H2" s="97"/>
      <c r="I2" s="97" t="s">
        <v>119</v>
      </c>
    </row>
    <row r="3" spans="1:12" ht="30.75" thickTop="1" thickBot="1" x14ac:dyDescent="0.3">
      <c r="A3" s="60" t="s">
        <v>90</v>
      </c>
      <c r="B3" s="61" t="s">
        <v>7</v>
      </c>
      <c r="C3" s="62" t="s">
        <v>9</v>
      </c>
      <c r="D3" s="63" t="s">
        <v>8</v>
      </c>
      <c r="E3" s="63" t="s">
        <v>10</v>
      </c>
      <c r="F3" s="64" t="s">
        <v>89</v>
      </c>
      <c r="G3" s="64"/>
      <c r="H3" s="110" t="s">
        <v>103</v>
      </c>
      <c r="I3" s="65" t="s">
        <v>15</v>
      </c>
      <c r="K3" s="52" t="s">
        <v>112</v>
      </c>
    </row>
    <row r="4" spans="1:12" x14ac:dyDescent="0.25">
      <c r="A4" s="120" t="s">
        <v>106</v>
      </c>
      <c r="B4" s="4"/>
      <c r="C4" s="4"/>
      <c r="D4" s="4"/>
      <c r="E4" s="4"/>
      <c r="F4" s="167" t="s">
        <v>107</v>
      </c>
      <c r="G4" s="168"/>
      <c r="H4" s="38">
        <v>15</v>
      </c>
      <c r="I4" s="66">
        <v>15</v>
      </c>
      <c r="K4" s="53"/>
    </row>
    <row r="5" spans="1:12" x14ac:dyDescent="0.25">
      <c r="A5" s="119"/>
      <c r="B5" s="4"/>
      <c r="C5" s="4"/>
      <c r="D5" s="4"/>
      <c r="E5" s="4"/>
      <c r="F5" s="16" t="s">
        <v>69</v>
      </c>
      <c r="G5" s="18"/>
      <c r="H5" s="17">
        <f>SUM(H4)</f>
        <v>15</v>
      </c>
      <c r="I5" s="67">
        <f>SUM(I4)</f>
        <v>15</v>
      </c>
      <c r="K5" s="47">
        <f>I5-H5</f>
        <v>0</v>
      </c>
      <c r="L5" s="3">
        <f>H4</f>
        <v>15</v>
      </c>
    </row>
    <row r="6" spans="1:12" s="26" customFormat="1" ht="15.75" customHeight="1" x14ac:dyDescent="0.25">
      <c r="A6" s="185" t="s">
        <v>20</v>
      </c>
      <c r="B6" s="24">
        <v>3</v>
      </c>
      <c r="C6" s="24">
        <v>5512</v>
      </c>
      <c r="D6" s="24">
        <v>53</v>
      </c>
      <c r="E6" s="24"/>
      <c r="F6" s="149" t="s">
        <v>22</v>
      </c>
      <c r="G6" s="169"/>
      <c r="H6" s="8">
        <f>SUM(H7:H10)</f>
        <v>7000</v>
      </c>
      <c r="I6" s="72">
        <f>SUM(I7:I10)</f>
        <v>7000</v>
      </c>
      <c r="K6" s="43"/>
    </row>
    <row r="7" spans="1:12" s="26" customFormat="1" ht="14.25" customHeight="1" x14ac:dyDescent="0.2">
      <c r="A7" s="185"/>
      <c r="B7" s="24"/>
      <c r="C7" s="24"/>
      <c r="D7" s="24"/>
      <c r="E7" s="24"/>
      <c r="F7" s="14" t="s">
        <v>2</v>
      </c>
      <c r="G7" s="174" t="s">
        <v>24</v>
      </c>
      <c r="H7" s="19"/>
      <c r="I7" s="73"/>
      <c r="K7" s="44"/>
    </row>
    <row r="8" spans="1:12" s="26" customFormat="1" ht="14.25" x14ac:dyDescent="0.2">
      <c r="A8" s="185"/>
      <c r="B8" s="24"/>
      <c r="C8" s="24"/>
      <c r="D8" s="24"/>
      <c r="E8" s="24"/>
      <c r="F8" s="14"/>
      <c r="G8" s="150"/>
      <c r="H8" s="121">
        <v>5000</v>
      </c>
      <c r="I8" s="122">
        <v>5000</v>
      </c>
      <c r="K8" s="44"/>
    </row>
    <row r="9" spans="1:12" s="26" customFormat="1" ht="14.25" x14ac:dyDescent="0.2">
      <c r="A9" s="120"/>
      <c r="B9" s="24"/>
      <c r="C9" s="24"/>
      <c r="D9" s="24"/>
      <c r="E9" s="24"/>
      <c r="F9" s="14"/>
      <c r="G9" s="174" t="s">
        <v>23</v>
      </c>
      <c r="H9" s="121"/>
      <c r="I9" s="122"/>
      <c r="K9" s="44"/>
    </row>
    <row r="10" spans="1:12" s="26" customFormat="1" ht="14.25" x14ac:dyDescent="0.2">
      <c r="A10" s="120"/>
      <c r="B10" s="24"/>
      <c r="C10" s="24"/>
      <c r="D10" s="24"/>
      <c r="E10" s="24"/>
      <c r="F10" s="14"/>
      <c r="G10" s="150"/>
      <c r="H10" s="121">
        <v>2000</v>
      </c>
      <c r="I10" s="122">
        <v>2000</v>
      </c>
      <c r="K10" s="44"/>
    </row>
    <row r="11" spans="1:12" s="26" customFormat="1" x14ac:dyDescent="0.25">
      <c r="A11" s="120"/>
      <c r="B11" s="24"/>
      <c r="C11" s="24"/>
      <c r="D11" s="24"/>
      <c r="E11" s="24"/>
      <c r="F11" s="13" t="s">
        <v>131</v>
      </c>
      <c r="G11" s="118"/>
      <c r="H11" s="123"/>
      <c r="I11" s="124">
        <v>2000</v>
      </c>
      <c r="K11" s="44"/>
    </row>
    <row r="12" spans="1:12" ht="15.75" customHeight="1" x14ac:dyDescent="0.25">
      <c r="A12" s="68"/>
      <c r="B12" s="9">
        <v>3</v>
      </c>
      <c r="C12" s="9">
        <v>5273</v>
      </c>
      <c r="D12" s="9">
        <v>52</v>
      </c>
      <c r="E12" s="9"/>
      <c r="F12" s="170" t="s">
        <v>120</v>
      </c>
      <c r="G12" s="171"/>
      <c r="H12" s="10">
        <v>300</v>
      </c>
      <c r="I12" s="69">
        <v>0</v>
      </c>
      <c r="K12" s="46"/>
    </row>
    <row r="13" spans="1:12" ht="27.75" customHeight="1" x14ac:dyDescent="0.25">
      <c r="A13" s="68"/>
      <c r="B13" s="4"/>
      <c r="C13" s="4"/>
      <c r="D13" s="4"/>
      <c r="E13" s="4"/>
      <c r="F13" s="170" t="s">
        <v>21</v>
      </c>
      <c r="G13" s="171"/>
      <c r="H13" s="10">
        <v>6000</v>
      </c>
      <c r="I13" s="69">
        <v>6000</v>
      </c>
      <c r="K13" s="46"/>
    </row>
    <row r="14" spans="1:12" ht="15" customHeight="1" x14ac:dyDescent="0.25">
      <c r="A14" s="70"/>
      <c r="B14" s="5"/>
      <c r="C14" s="5"/>
      <c r="D14" s="5"/>
      <c r="E14" s="5"/>
      <c r="F14" s="16" t="s">
        <v>69</v>
      </c>
      <c r="G14" s="18"/>
      <c r="H14" s="17">
        <f>SUM(H6,H12,H13)</f>
        <v>13300</v>
      </c>
      <c r="I14" s="67">
        <f>SUM(I6,I11:I12,I13)</f>
        <v>15000</v>
      </c>
      <c r="K14" s="47">
        <f>I14-H14</f>
        <v>1700</v>
      </c>
      <c r="L14" s="3">
        <f>H6+H12+H13</f>
        <v>13300</v>
      </c>
    </row>
    <row r="15" spans="1:12" ht="29.25" customHeight="1" x14ac:dyDescent="0.25">
      <c r="A15" s="120" t="s">
        <v>101</v>
      </c>
      <c r="B15" s="4"/>
      <c r="C15" s="4"/>
      <c r="D15" s="4"/>
      <c r="E15" s="4"/>
      <c r="F15" s="167" t="s">
        <v>111</v>
      </c>
      <c r="G15" s="168"/>
      <c r="H15" s="38">
        <v>400</v>
      </c>
      <c r="I15" s="66">
        <v>400</v>
      </c>
      <c r="K15" s="53"/>
    </row>
    <row r="16" spans="1:12" ht="15" customHeight="1" x14ac:dyDescent="0.25">
      <c r="A16" s="68"/>
      <c r="B16" s="4"/>
      <c r="C16" s="4"/>
      <c r="D16" s="4"/>
      <c r="E16" s="4"/>
      <c r="F16" s="35" t="s">
        <v>69</v>
      </c>
      <c r="G16" s="36"/>
      <c r="H16" s="37">
        <f>SUM(H15)</f>
        <v>400</v>
      </c>
      <c r="I16" s="71">
        <f>SUM(I15)</f>
        <v>400</v>
      </c>
      <c r="K16" s="54">
        <f>I16-H16</f>
        <v>0</v>
      </c>
      <c r="L16" s="3">
        <f>H15</f>
        <v>400</v>
      </c>
    </row>
    <row r="17" spans="1:11" ht="15" customHeight="1" x14ac:dyDescent="0.25">
      <c r="A17" s="178" t="s">
        <v>25</v>
      </c>
      <c r="B17" s="22">
        <v>8</v>
      </c>
      <c r="C17" s="22">
        <v>2141</v>
      </c>
      <c r="D17" s="22">
        <v>52</v>
      </c>
      <c r="E17" s="23"/>
      <c r="F17" s="125" t="s">
        <v>121</v>
      </c>
      <c r="G17" s="126"/>
      <c r="H17" s="141">
        <f>SUM(H18:H19)</f>
        <v>0</v>
      </c>
      <c r="I17" s="142">
        <f>SUM(I18:I19)</f>
        <v>400</v>
      </c>
      <c r="K17" s="42"/>
    </row>
    <row r="18" spans="1:11" ht="14.25" customHeight="1" x14ac:dyDescent="0.25">
      <c r="A18" s="179"/>
      <c r="B18" s="24"/>
      <c r="C18" s="24"/>
      <c r="D18" s="24"/>
      <c r="E18" s="25"/>
      <c r="F18" s="14" t="s">
        <v>2</v>
      </c>
      <c r="G18" s="15" t="s">
        <v>27</v>
      </c>
      <c r="H18" s="19"/>
      <c r="I18" s="73">
        <v>300</v>
      </c>
      <c r="K18" s="44"/>
    </row>
    <row r="19" spans="1:11" x14ac:dyDescent="0.25">
      <c r="A19" s="120"/>
      <c r="B19" s="24"/>
      <c r="C19" s="24"/>
      <c r="D19" s="24"/>
      <c r="E19" s="25"/>
      <c r="F19" s="14"/>
      <c r="G19" s="15" t="s">
        <v>28</v>
      </c>
      <c r="H19" s="19"/>
      <c r="I19" s="73">
        <v>100</v>
      </c>
      <c r="K19" s="44"/>
    </row>
    <row r="20" spans="1:11" x14ac:dyDescent="0.25">
      <c r="A20" s="120"/>
      <c r="B20" s="24"/>
      <c r="C20" s="24">
        <v>3349</v>
      </c>
      <c r="D20" s="24">
        <v>52</v>
      </c>
      <c r="E20" s="25"/>
      <c r="F20" s="13" t="s">
        <v>26</v>
      </c>
      <c r="G20" s="127"/>
      <c r="H20" s="8">
        <f>SUM(H21:H22)</f>
        <v>670</v>
      </c>
      <c r="I20" s="72">
        <f>SUM(I21:I22)</f>
        <v>670</v>
      </c>
      <c r="K20" s="43"/>
    </row>
    <row r="21" spans="1:11" x14ac:dyDescent="0.25">
      <c r="A21" s="120"/>
      <c r="B21" s="24"/>
      <c r="C21" s="24"/>
      <c r="D21" s="24"/>
      <c r="E21" s="25"/>
      <c r="F21" s="14" t="s">
        <v>2</v>
      </c>
      <c r="G21" s="15" t="s">
        <v>108</v>
      </c>
      <c r="H21" s="19">
        <v>100</v>
      </c>
      <c r="I21" s="73">
        <v>100</v>
      </c>
      <c r="K21" s="44"/>
    </row>
    <row r="22" spans="1:11" x14ac:dyDescent="0.25">
      <c r="A22" s="120"/>
      <c r="B22" s="24"/>
      <c r="C22" s="24"/>
      <c r="D22" s="24"/>
      <c r="E22" s="25"/>
      <c r="F22" s="14"/>
      <c r="G22" s="15" t="s">
        <v>29</v>
      </c>
      <c r="H22" s="19">
        <f>120+450</f>
        <v>570</v>
      </c>
      <c r="I22" s="73">
        <v>570</v>
      </c>
      <c r="K22" s="44"/>
    </row>
    <row r="23" spans="1:11" x14ac:dyDescent="0.25">
      <c r="A23" s="120"/>
      <c r="B23" s="24"/>
      <c r="C23" s="24"/>
      <c r="D23" s="24"/>
      <c r="E23" s="25"/>
      <c r="F23" s="13" t="s">
        <v>30</v>
      </c>
      <c r="G23" s="127"/>
      <c r="H23" s="8">
        <f>H24+H25</f>
        <v>17000</v>
      </c>
      <c r="I23" s="72">
        <f>SUM(I24:I25)</f>
        <v>30000</v>
      </c>
      <c r="K23" s="43"/>
    </row>
    <row r="24" spans="1:11" x14ac:dyDescent="0.25">
      <c r="A24" s="120"/>
      <c r="B24" s="24"/>
      <c r="C24" s="24"/>
      <c r="D24" s="24"/>
      <c r="E24" s="25"/>
      <c r="F24" s="14" t="s">
        <v>2</v>
      </c>
      <c r="G24" s="15" t="s">
        <v>31</v>
      </c>
      <c r="H24" s="19">
        <v>15000</v>
      </c>
      <c r="I24" s="73">
        <v>28000</v>
      </c>
      <c r="K24" s="44"/>
    </row>
    <row r="25" spans="1:11" x14ac:dyDescent="0.25">
      <c r="A25" s="120"/>
      <c r="B25" s="24"/>
      <c r="C25" s="24"/>
      <c r="D25" s="24"/>
      <c r="E25" s="25"/>
      <c r="F25" s="14"/>
      <c r="G25" s="15" t="s">
        <v>32</v>
      </c>
      <c r="H25" s="19">
        <v>2000</v>
      </c>
      <c r="I25" s="73">
        <v>2000</v>
      </c>
      <c r="K25" s="44"/>
    </row>
    <row r="26" spans="1:11" x14ac:dyDescent="0.25">
      <c r="A26" s="68"/>
      <c r="B26" s="4"/>
      <c r="C26" s="4"/>
      <c r="D26" s="4"/>
      <c r="E26" s="6"/>
      <c r="F26" s="13" t="s">
        <v>34</v>
      </c>
      <c r="G26" s="15"/>
      <c r="H26" s="8">
        <f>SUM(H27:H28)</f>
        <v>1300</v>
      </c>
      <c r="I26" s="72">
        <f>SUM(I27:I28)</f>
        <v>3900</v>
      </c>
      <c r="K26" s="41"/>
    </row>
    <row r="27" spans="1:11" x14ac:dyDescent="0.25">
      <c r="A27" s="68"/>
      <c r="B27" s="4"/>
      <c r="C27" s="4"/>
      <c r="D27" s="4"/>
      <c r="E27" s="6"/>
      <c r="F27" s="14" t="s">
        <v>2</v>
      </c>
      <c r="G27" s="15" t="s">
        <v>35</v>
      </c>
      <c r="H27" s="19"/>
      <c r="I27" s="73">
        <v>2500</v>
      </c>
      <c r="K27" s="45"/>
    </row>
    <row r="28" spans="1:11" x14ac:dyDescent="0.25">
      <c r="A28" s="68"/>
      <c r="B28" s="4"/>
      <c r="C28" s="4"/>
      <c r="D28" s="4"/>
      <c r="E28" s="6"/>
      <c r="F28" s="14"/>
      <c r="G28" s="15" t="s">
        <v>36</v>
      </c>
      <c r="H28" s="19">
        <v>1300</v>
      </c>
      <c r="I28" s="73">
        <v>1400</v>
      </c>
      <c r="K28" s="45"/>
    </row>
    <row r="29" spans="1:11" ht="29.25" customHeight="1" x14ac:dyDescent="0.25">
      <c r="A29" s="74"/>
      <c r="B29" s="4"/>
      <c r="C29" s="6"/>
      <c r="D29" s="6"/>
      <c r="E29" s="6"/>
      <c r="F29" s="149" t="s">
        <v>33</v>
      </c>
      <c r="G29" s="169"/>
      <c r="H29" s="8">
        <v>1500</v>
      </c>
      <c r="I29" s="72">
        <v>1500</v>
      </c>
      <c r="K29" s="41"/>
    </row>
    <row r="30" spans="1:11" ht="14.25" customHeight="1" x14ac:dyDescent="0.25">
      <c r="A30" s="74"/>
      <c r="B30" s="4"/>
      <c r="C30" s="6"/>
      <c r="D30" s="6"/>
      <c r="E30" s="6"/>
      <c r="F30" s="147" t="s">
        <v>134</v>
      </c>
      <c r="G30" s="148"/>
      <c r="H30" s="8"/>
      <c r="I30" s="72">
        <v>100</v>
      </c>
      <c r="K30" s="41"/>
    </row>
    <row r="31" spans="1:11" ht="27" customHeight="1" x14ac:dyDescent="0.25">
      <c r="A31" s="74"/>
      <c r="B31" s="4"/>
      <c r="C31" s="6"/>
      <c r="D31" s="6"/>
      <c r="E31" s="6"/>
      <c r="F31" s="147" t="s">
        <v>126</v>
      </c>
      <c r="G31" s="148"/>
      <c r="H31" s="8">
        <v>500</v>
      </c>
      <c r="I31" s="72">
        <v>500</v>
      </c>
      <c r="K31" s="41"/>
    </row>
    <row r="32" spans="1:11" ht="15" customHeight="1" x14ac:dyDescent="0.25">
      <c r="A32" s="74"/>
      <c r="B32" s="4"/>
      <c r="C32" s="6"/>
      <c r="D32" s="6"/>
      <c r="E32" s="6"/>
      <c r="F32" s="147" t="s">
        <v>104</v>
      </c>
      <c r="G32" s="148"/>
      <c r="H32" s="8">
        <v>1400</v>
      </c>
      <c r="I32" s="72">
        <v>2050</v>
      </c>
      <c r="K32" s="41"/>
    </row>
    <row r="33" spans="1:12" ht="15" customHeight="1" x14ac:dyDescent="0.25">
      <c r="A33" s="74"/>
      <c r="B33" s="4"/>
      <c r="C33" s="6"/>
      <c r="D33" s="6"/>
      <c r="E33" s="6"/>
      <c r="F33" s="12" t="s">
        <v>133</v>
      </c>
      <c r="G33" s="103"/>
      <c r="H33" s="8"/>
      <c r="I33" s="72">
        <v>6400</v>
      </c>
      <c r="K33" s="41"/>
    </row>
    <row r="34" spans="1:12" ht="15" customHeight="1" x14ac:dyDescent="0.25">
      <c r="A34" s="74"/>
      <c r="B34" s="4"/>
      <c r="C34" s="6"/>
      <c r="D34" s="6"/>
      <c r="E34" s="6"/>
      <c r="F34" s="145" t="s">
        <v>128</v>
      </c>
      <c r="G34" s="146"/>
      <c r="H34" s="8">
        <v>520</v>
      </c>
      <c r="I34" s="72">
        <v>0</v>
      </c>
      <c r="K34" s="41"/>
    </row>
    <row r="35" spans="1:12" x14ac:dyDescent="0.25">
      <c r="A35" s="75"/>
      <c r="B35" s="5"/>
      <c r="C35" s="7"/>
      <c r="D35" s="7"/>
      <c r="E35" s="7"/>
      <c r="F35" s="16" t="s">
        <v>69</v>
      </c>
      <c r="G35" s="18"/>
      <c r="H35" s="17">
        <f>SUM(H17,H20,H23,H26,H29:H32)+H34</f>
        <v>22890</v>
      </c>
      <c r="I35" s="67">
        <f>SUM(I17,I20,I23,I26,I29:I33)</f>
        <v>45520</v>
      </c>
      <c r="K35" s="47">
        <f>I35-H35</f>
        <v>22630</v>
      </c>
      <c r="L35" s="3">
        <f>H17+H20+H23+H26+H29+H31+H32+520</f>
        <v>22890</v>
      </c>
    </row>
    <row r="36" spans="1:12" ht="31.5" customHeight="1" x14ac:dyDescent="0.25">
      <c r="A36" s="183" t="s">
        <v>72</v>
      </c>
      <c r="B36" s="22"/>
      <c r="C36" s="23"/>
      <c r="D36" s="23"/>
      <c r="E36" s="23"/>
      <c r="F36" s="172" t="s">
        <v>74</v>
      </c>
      <c r="G36" s="173"/>
      <c r="H36" s="141">
        <v>9000</v>
      </c>
      <c r="I36" s="142">
        <v>10000</v>
      </c>
      <c r="K36" s="42"/>
    </row>
    <row r="37" spans="1:12" ht="31.5" customHeight="1" x14ac:dyDescent="0.25">
      <c r="A37" s="184"/>
      <c r="B37" s="24"/>
      <c r="C37" s="25"/>
      <c r="D37" s="25"/>
      <c r="E37" s="25"/>
      <c r="F37" s="149" t="s">
        <v>73</v>
      </c>
      <c r="G37" s="150"/>
      <c r="H37" s="8">
        <v>400</v>
      </c>
      <c r="I37" s="72">
        <v>400</v>
      </c>
      <c r="K37" s="43"/>
    </row>
    <row r="38" spans="1:12" ht="29.25" customHeight="1" x14ac:dyDescent="0.25">
      <c r="A38" s="76"/>
      <c r="B38" s="24"/>
      <c r="C38" s="25"/>
      <c r="D38" s="25"/>
      <c r="E38" s="25"/>
      <c r="F38" s="149" t="s">
        <v>75</v>
      </c>
      <c r="G38" s="169"/>
      <c r="H38" s="8">
        <v>5000</v>
      </c>
      <c r="I38" s="72">
        <v>5000</v>
      </c>
      <c r="K38" s="43"/>
    </row>
    <row r="39" spans="1:12" x14ac:dyDescent="0.25">
      <c r="A39" s="76"/>
      <c r="B39" s="24"/>
      <c r="C39" s="25"/>
      <c r="D39" s="25"/>
      <c r="E39" s="25"/>
      <c r="F39" s="13" t="s">
        <v>91</v>
      </c>
      <c r="G39" s="127"/>
      <c r="H39" s="8"/>
      <c r="I39" s="72">
        <f>SUM(I40:I43)</f>
        <v>3000</v>
      </c>
      <c r="K39" s="43"/>
    </row>
    <row r="40" spans="1:12" ht="29.25" x14ac:dyDescent="0.25">
      <c r="A40" s="76"/>
      <c r="B40" s="24"/>
      <c r="C40" s="25"/>
      <c r="D40" s="25"/>
      <c r="E40" s="25"/>
      <c r="F40" s="128" t="s">
        <v>2</v>
      </c>
      <c r="G40" s="129" t="s">
        <v>77</v>
      </c>
      <c r="H40" s="19"/>
      <c r="I40" s="73">
        <v>1000</v>
      </c>
      <c r="K40" s="44"/>
    </row>
    <row r="41" spans="1:12" ht="29.25" x14ac:dyDescent="0.25">
      <c r="A41" s="76"/>
      <c r="B41" s="24"/>
      <c r="C41" s="25"/>
      <c r="D41" s="25"/>
      <c r="E41" s="25"/>
      <c r="F41" s="13"/>
      <c r="G41" s="129" t="s">
        <v>78</v>
      </c>
      <c r="H41" s="19"/>
      <c r="I41" s="73">
        <v>700</v>
      </c>
      <c r="K41" s="44"/>
    </row>
    <row r="42" spans="1:12" ht="17.25" customHeight="1" x14ac:dyDescent="0.25">
      <c r="A42" s="76"/>
      <c r="B42" s="24"/>
      <c r="C42" s="25"/>
      <c r="D42" s="25"/>
      <c r="E42" s="25"/>
      <c r="F42" s="13"/>
      <c r="G42" s="129" t="s">
        <v>79</v>
      </c>
      <c r="H42" s="19"/>
      <c r="I42" s="73">
        <v>300</v>
      </c>
      <c r="K42" s="44"/>
    </row>
    <row r="43" spans="1:12" ht="29.25" x14ac:dyDescent="0.25">
      <c r="A43" s="76"/>
      <c r="B43" s="24"/>
      <c r="C43" s="25"/>
      <c r="D43" s="25"/>
      <c r="E43" s="25"/>
      <c r="F43" s="13"/>
      <c r="G43" s="129" t="s">
        <v>80</v>
      </c>
      <c r="H43" s="19"/>
      <c r="I43" s="73">
        <v>1000</v>
      </c>
      <c r="K43" s="44"/>
    </row>
    <row r="44" spans="1:12" ht="30.75" customHeight="1" x14ac:dyDescent="0.25">
      <c r="A44" s="76"/>
      <c r="B44" s="24"/>
      <c r="C44" s="25"/>
      <c r="D44" s="25"/>
      <c r="E44" s="25"/>
      <c r="F44" s="149" t="s">
        <v>76</v>
      </c>
      <c r="G44" s="169"/>
      <c r="H44" s="8">
        <v>500</v>
      </c>
      <c r="I44" s="72">
        <v>0</v>
      </c>
      <c r="K44" s="41"/>
    </row>
    <row r="45" spans="1:12" ht="15.75" customHeight="1" x14ac:dyDescent="0.25">
      <c r="A45" s="76"/>
      <c r="B45" s="24"/>
      <c r="C45" s="25"/>
      <c r="D45" s="25"/>
      <c r="E45" s="25"/>
      <c r="F45" s="147" t="s">
        <v>127</v>
      </c>
      <c r="G45" s="148"/>
      <c r="H45" s="8"/>
      <c r="I45" s="72">
        <v>100</v>
      </c>
      <c r="K45" s="41"/>
    </row>
    <row r="46" spans="1:12" ht="15.75" customHeight="1" x14ac:dyDescent="0.25">
      <c r="A46" s="76"/>
      <c r="B46" s="24"/>
      <c r="C46" s="25"/>
      <c r="D46" s="25"/>
      <c r="E46" s="25"/>
      <c r="F46" s="147" t="s">
        <v>132</v>
      </c>
      <c r="G46" s="148"/>
      <c r="H46" s="8"/>
      <c r="I46" s="72"/>
      <c r="K46" s="41"/>
    </row>
    <row r="47" spans="1:12" ht="15.75" customHeight="1" x14ac:dyDescent="0.25">
      <c r="A47" s="76"/>
      <c r="B47" s="24"/>
      <c r="C47" s="25"/>
      <c r="D47" s="25"/>
      <c r="E47" s="25"/>
      <c r="F47" s="151"/>
      <c r="G47" s="152"/>
      <c r="H47" s="8"/>
      <c r="I47" s="72">
        <v>1000</v>
      </c>
      <c r="K47" s="41"/>
    </row>
    <row r="48" spans="1:12" ht="15" customHeight="1" x14ac:dyDescent="0.25">
      <c r="A48" s="76"/>
      <c r="B48" s="24"/>
      <c r="C48" s="25"/>
      <c r="D48" s="25"/>
      <c r="E48" s="25"/>
      <c r="F48" s="145" t="s">
        <v>129</v>
      </c>
      <c r="G48" s="146"/>
      <c r="H48" s="8">
        <v>750</v>
      </c>
      <c r="I48" s="72">
        <v>0</v>
      </c>
      <c r="K48" s="43"/>
    </row>
    <row r="49" spans="1:12" ht="15.75" thickBot="1" x14ac:dyDescent="0.3">
      <c r="A49" s="84"/>
      <c r="B49" s="85"/>
      <c r="C49" s="86"/>
      <c r="D49" s="86"/>
      <c r="E49" s="86"/>
      <c r="F49" s="87" t="s">
        <v>69</v>
      </c>
      <c r="G49" s="88"/>
      <c r="H49" s="89">
        <f>SUM(H36:H39,H44:H45)+H48</f>
        <v>15650</v>
      </c>
      <c r="I49" s="90">
        <f>SUM(I36:I39,I44:I47)</f>
        <v>19500</v>
      </c>
      <c r="K49" s="55">
        <f>I49-H49</f>
        <v>3850</v>
      </c>
      <c r="L49" s="3" t="e">
        <f>I49-#REF!</f>
        <v>#REF!</v>
      </c>
    </row>
    <row r="50" spans="1:12" s="96" customFormat="1" x14ac:dyDescent="0.25">
      <c r="A50" s="91"/>
      <c r="B50" s="92"/>
      <c r="C50" s="92"/>
      <c r="D50" s="92"/>
      <c r="E50" s="92"/>
      <c r="F50" s="93"/>
      <c r="G50" s="93"/>
      <c r="I50" s="94"/>
      <c r="K50" s="94"/>
      <c r="L50" s="95"/>
    </row>
    <row r="51" spans="1:12" s="96" customFormat="1" x14ac:dyDescent="0.25">
      <c r="A51" s="91"/>
      <c r="B51" s="92"/>
      <c r="C51" s="92"/>
      <c r="D51" s="92"/>
      <c r="E51" s="92"/>
      <c r="F51" s="93"/>
      <c r="G51" s="93"/>
      <c r="H51" s="97"/>
      <c r="I51" s="94"/>
      <c r="K51" s="94"/>
      <c r="L51" s="95"/>
    </row>
    <row r="52" spans="1:12" s="96" customFormat="1" ht="15.75" thickBot="1" x14ac:dyDescent="0.3">
      <c r="A52" s="91"/>
      <c r="B52" s="92"/>
      <c r="C52" s="92"/>
      <c r="D52" s="92"/>
      <c r="E52" s="92"/>
      <c r="F52" s="93"/>
      <c r="G52" s="93"/>
      <c r="H52" s="97"/>
      <c r="I52" s="97" t="s">
        <v>119</v>
      </c>
      <c r="K52" s="94"/>
      <c r="L52" s="95"/>
    </row>
    <row r="53" spans="1:12" s="102" customFormat="1" ht="27" thickTop="1" thickBot="1" x14ac:dyDescent="0.25">
      <c r="A53" s="60" t="s">
        <v>90</v>
      </c>
      <c r="B53" s="98" t="s">
        <v>7</v>
      </c>
      <c r="C53" s="62" t="s">
        <v>9</v>
      </c>
      <c r="D53" s="63" t="s">
        <v>8</v>
      </c>
      <c r="E53" s="63" t="s">
        <v>10</v>
      </c>
      <c r="F53" s="64" t="s">
        <v>89</v>
      </c>
      <c r="G53" s="99"/>
      <c r="H53" s="111" t="s">
        <v>103</v>
      </c>
      <c r="I53" s="100" t="s">
        <v>15</v>
      </c>
      <c r="K53" s="101" t="s">
        <v>112</v>
      </c>
    </row>
    <row r="54" spans="1:12" ht="15" customHeight="1" x14ac:dyDescent="0.25">
      <c r="A54" s="182" t="s">
        <v>37</v>
      </c>
      <c r="B54" s="130">
        <v>10</v>
      </c>
      <c r="C54" s="131">
        <v>3269</v>
      </c>
      <c r="D54" s="131">
        <v>54</v>
      </c>
      <c r="E54" s="131"/>
      <c r="F54" s="132" t="s">
        <v>38</v>
      </c>
      <c r="G54" s="133"/>
      <c r="H54" s="143">
        <v>295</v>
      </c>
      <c r="I54" s="144">
        <f>SUM(I55:I56)</f>
        <v>295</v>
      </c>
      <c r="K54" s="43"/>
    </row>
    <row r="55" spans="1:12" x14ac:dyDescent="0.25">
      <c r="A55" s="166"/>
      <c r="B55" s="24"/>
      <c r="C55" s="25"/>
      <c r="D55" s="25"/>
      <c r="E55" s="25"/>
      <c r="F55" s="14" t="s">
        <v>2</v>
      </c>
      <c r="G55" s="15" t="s">
        <v>39</v>
      </c>
      <c r="H55" s="19"/>
      <c r="I55" s="73">
        <v>180</v>
      </c>
      <c r="K55" s="44"/>
    </row>
    <row r="56" spans="1:12" x14ac:dyDescent="0.25">
      <c r="A56" s="76"/>
      <c r="B56" s="24"/>
      <c r="C56" s="25"/>
      <c r="D56" s="25"/>
      <c r="E56" s="25"/>
      <c r="F56" s="14"/>
      <c r="G56" s="15" t="s">
        <v>40</v>
      </c>
      <c r="H56" s="19"/>
      <c r="I56" s="73">
        <v>115</v>
      </c>
      <c r="K56" s="44"/>
    </row>
    <row r="57" spans="1:12" ht="28.5" customHeight="1" x14ac:dyDescent="0.25">
      <c r="A57" s="76"/>
      <c r="B57" s="24">
        <v>10</v>
      </c>
      <c r="C57" s="25">
        <v>3299</v>
      </c>
      <c r="D57" s="25">
        <v>52</v>
      </c>
      <c r="E57" s="25"/>
      <c r="F57" s="149" t="s">
        <v>41</v>
      </c>
      <c r="G57" s="150"/>
      <c r="H57" s="8">
        <f>10300+200</f>
        <v>10500</v>
      </c>
      <c r="I57" s="72">
        <v>10500</v>
      </c>
      <c r="K57" s="43"/>
    </row>
    <row r="58" spans="1:12" x14ac:dyDescent="0.25">
      <c r="A58" s="76"/>
      <c r="B58" s="24">
        <v>10</v>
      </c>
      <c r="C58" s="25">
        <v>3299</v>
      </c>
      <c r="D58" s="25">
        <v>53</v>
      </c>
      <c r="E58" s="25"/>
      <c r="F58" s="13" t="s">
        <v>42</v>
      </c>
      <c r="G58" s="127"/>
      <c r="H58" s="8">
        <f>SUM(H59:H60)</f>
        <v>7300</v>
      </c>
      <c r="I58" s="72">
        <f>SUM(I59:I60)</f>
        <v>7300</v>
      </c>
      <c r="K58" s="43"/>
    </row>
    <row r="59" spans="1:12" x14ac:dyDescent="0.25">
      <c r="A59" s="76"/>
      <c r="B59" s="24"/>
      <c r="C59" s="25"/>
      <c r="D59" s="25"/>
      <c r="E59" s="25"/>
      <c r="F59" s="14" t="s">
        <v>2</v>
      </c>
      <c r="G59" s="15" t="s">
        <v>43</v>
      </c>
      <c r="H59" s="19">
        <v>5600</v>
      </c>
      <c r="I59" s="73">
        <v>5600</v>
      </c>
      <c r="K59" s="44"/>
    </row>
    <row r="60" spans="1:12" ht="29.25" x14ac:dyDescent="0.25">
      <c r="A60" s="76"/>
      <c r="B60" s="24"/>
      <c r="C60" s="25"/>
      <c r="D60" s="25"/>
      <c r="E60" s="25"/>
      <c r="F60" s="14"/>
      <c r="G60" s="129" t="s">
        <v>44</v>
      </c>
      <c r="H60" s="19">
        <v>1700</v>
      </c>
      <c r="I60" s="73">
        <v>1700</v>
      </c>
      <c r="K60" s="44"/>
    </row>
    <row r="61" spans="1:12" ht="28.5" customHeight="1" x14ac:dyDescent="0.25">
      <c r="A61" s="76"/>
      <c r="B61" s="24">
        <v>10</v>
      </c>
      <c r="C61" s="25">
        <v>3299</v>
      </c>
      <c r="D61" s="25">
        <v>53</v>
      </c>
      <c r="E61" s="25"/>
      <c r="F61" s="149" t="s">
        <v>45</v>
      </c>
      <c r="G61" s="150"/>
      <c r="H61" s="8">
        <v>350</v>
      </c>
      <c r="I61" s="72">
        <f>SUM(I62:I64)</f>
        <v>350</v>
      </c>
      <c r="K61" s="43"/>
    </row>
    <row r="62" spans="1:12" x14ac:dyDescent="0.25">
      <c r="A62" s="76"/>
      <c r="B62" s="24"/>
      <c r="C62" s="25"/>
      <c r="D62" s="25"/>
      <c r="E62" s="25"/>
      <c r="F62" s="14" t="s">
        <v>2</v>
      </c>
      <c r="G62" s="15" t="s">
        <v>46</v>
      </c>
      <c r="H62" s="19"/>
      <c r="I62" s="73">
        <v>170</v>
      </c>
      <c r="K62" s="44"/>
    </row>
    <row r="63" spans="1:12" ht="29.25" x14ac:dyDescent="0.25">
      <c r="A63" s="76"/>
      <c r="B63" s="24"/>
      <c r="C63" s="25"/>
      <c r="D63" s="25"/>
      <c r="E63" s="25"/>
      <c r="F63" s="14"/>
      <c r="G63" s="129" t="s">
        <v>47</v>
      </c>
      <c r="H63" s="19"/>
      <c r="I63" s="73">
        <v>100</v>
      </c>
      <c r="K63" s="44"/>
    </row>
    <row r="64" spans="1:12" x14ac:dyDescent="0.25">
      <c r="A64" s="76"/>
      <c r="B64" s="24"/>
      <c r="C64" s="25"/>
      <c r="D64" s="25"/>
      <c r="E64" s="25"/>
      <c r="F64" s="14"/>
      <c r="G64" s="15" t="s">
        <v>48</v>
      </c>
      <c r="H64" s="19"/>
      <c r="I64" s="73">
        <v>80</v>
      </c>
      <c r="K64" s="44"/>
    </row>
    <row r="65" spans="1:11" x14ac:dyDescent="0.25">
      <c r="A65" s="76"/>
      <c r="B65" s="24">
        <v>10</v>
      </c>
      <c r="C65" s="25">
        <v>3299</v>
      </c>
      <c r="D65" s="25">
        <v>54</v>
      </c>
      <c r="E65" s="25"/>
      <c r="F65" s="13" t="s">
        <v>49</v>
      </c>
      <c r="G65" s="127"/>
      <c r="H65" s="8">
        <v>1350</v>
      </c>
      <c r="I65" s="72">
        <v>1350</v>
      </c>
      <c r="K65" s="43"/>
    </row>
    <row r="66" spans="1:11" x14ac:dyDescent="0.25">
      <c r="A66" s="76"/>
      <c r="B66" s="24">
        <v>10</v>
      </c>
      <c r="C66" s="25">
        <v>3419</v>
      </c>
      <c r="D66" s="25">
        <v>52</v>
      </c>
      <c r="E66" s="25"/>
      <c r="F66" s="13" t="s">
        <v>50</v>
      </c>
      <c r="G66" s="127"/>
      <c r="H66" s="8">
        <f>SUM(H67:H69)</f>
        <v>37700</v>
      </c>
      <c r="I66" s="72">
        <f>SUM(I67:I69)</f>
        <v>50700</v>
      </c>
      <c r="K66" s="43"/>
    </row>
    <row r="67" spans="1:11" x14ac:dyDescent="0.25">
      <c r="A67" s="76"/>
      <c r="B67" s="24"/>
      <c r="C67" s="25"/>
      <c r="D67" s="25"/>
      <c r="E67" s="25"/>
      <c r="F67" s="14" t="s">
        <v>2</v>
      </c>
      <c r="G67" s="15" t="s">
        <v>51</v>
      </c>
      <c r="H67" s="19">
        <v>27700</v>
      </c>
      <c r="I67" s="73">
        <v>38500</v>
      </c>
      <c r="K67" s="44"/>
    </row>
    <row r="68" spans="1:11" x14ac:dyDescent="0.25">
      <c r="A68" s="76"/>
      <c r="B68" s="24"/>
      <c r="C68" s="25"/>
      <c r="D68" s="25"/>
      <c r="E68" s="25"/>
      <c r="F68" s="14"/>
      <c r="G68" s="15" t="s">
        <v>52</v>
      </c>
      <c r="H68" s="19">
        <v>10000</v>
      </c>
      <c r="I68" s="73">
        <v>12100</v>
      </c>
      <c r="K68" s="44"/>
    </row>
    <row r="69" spans="1:11" x14ac:dyDescent="0.25">
      <c r="A69" s="76"/>
      <c r="B69" s="24"/>
      <c r="C69" s="25"/>
      <c r="D69" s="25"/>
      <c r="E69" s="25"/>
      <c r="F69" s="14"/>
      <c r="G69" s="15" t="s">
        <v>53</v>
      </c>
      <c r="H69" s="19"/>
      <c r="I69" s="73">
        <v>100</v>
      </c>
      <c r="K69" s="44"/>
    </row>
    <row r="70" spans="1:11" ht="29.25" customHeight="1" x14ac:dyDescent="0.25">
      <c r="A70" s="76"/>
      <c r="B70" s="24">
        <v>10</v>
      </c>
      <c r="C70" s="25">
        <v>3419</v>
      </c>
      <c r="D70" s="25">
        <v>52</v>
      </c>
      <c r="E70" s="25"/>
      <c r="F70" s="149" t="s">
        <v>54</v>
      </c>
      <c r="G70" s="150"/>
      <c r="H70" s="8"/>
      <c r="I70" s="72">
        <v>1250</v>
      </c>
      <c r="K70" s="43"/>
    </row>
    <row r="71" spans="1:11" x14ac:dyDescent="0.25">
      <c r="A71" s="76"/>
      <c r="B71" s="24">
        <v>10</v>
      </c>
      <c r="C71" s="25">
        <v>3792</v>
      </c>
      <c r="D71" s="25">
        <v>53</v>
      </c>
      <c r="E71" s="25"/>
      <c r="F71" s="13" t="s">
        <v>56</v>
      </c>
      <c r="G71" s="127"/>
      <c r="H71" s="8">
        <v>450</v>
      </c>
      <c r="I71" s="72">
        <f>SUM(I72:I73)</f>
        <v>400</v>
      </c>
      <c r="K71" s="43"/>
    </row>
    <row r="72" spans="1:11" ht="29.25" x14ac:dyDescent="0.25">
      <c r="A72" s="76"/>
      <c r="B72" s="24"/>
      <c r="C72" s="25"/>
      <c r="D72" s="25"/>
      <c r="E72" s="25"/>
      <c r="F72" s="128" t="s">
        <v>2</v>
      </c>
      <c r="G72" s="129" t="s">
        <v>57</v>
      </c>
      <c r="H72" s="19"/>
      <c r="I72" s="73">
        <v>350</v>
      </c>
      <c r="K72" s="44"/>
    </row>
    <row r="73" spans="1:11" x14ac:dyDescent="0.25">
      <c r="A73" s="76"/>
      <c r="B73" s="24"/>
      <c r="C73" s="25"/>
      <c r="D73" s="25"/>
      <c r="E73" s="25"/>
      <c r="F73" s="14"/>
      <c r="G73" s="15" t="s">
        <v>58</v>
      </c>
      <c r="H73" s="19"/>
      <c r="I73" s="73">
        <v>50</v>
      </c>
      <c r="K73" s="44"/>
    </row>
    <row r="74" spans="1:11" x14ac:dyDescent="0.25">
      <c r="A74" s="76"/>
      <c r="B74" s="24"/>
      <c r="C74" s="25"/>
      <c r="D74" s="25"/>
      <c r="E74" s="25"/>
      <c r="F74" s="149" t="s">
        <v>124</v>
      </c>
      <c r="G74" s="150"/>
      <c r="H74" s="19"/>
      <c r="I74" s="73"/>
      <c r="K74" s="44"/>
    </row>
    <row r="75" spans="1:11" x14ac:dyDescent="0.25">
      <c r="A75" s="76"/>
      <c r="B75" s="24"/>
      <c r="C75" s="25"/>
      <c r="D75" s="25"/>
      <c r="E75" s="25"/>
      <c r="F75" s="177"/>
      <c r="G75" s="150"/>
      <c r="H75" s="19"/>
      <c r="I75" s="72">
        <v>4000</v>
      </c>
      <c r="K75" s="44"/>
    </row>
    <row r="76" spans="1:11" x14ac:dyDescent="0.25">
      <c r="A76" s="76"/>
      <c r="B76" s="24"/>
      <c r="C76" s="25"/>
      <c r="D76" s="25"/>
      <c r="E76" s="25"/>
      <c r="F76" s="149" t="s">
        <v>125</v>
      </c>
      <c r="G76" s="150"/>
      <c r="H76" s="19"/>
      <c r="I76" s="73"/>
      <c r="K76" s="44"/>
    </row>
    <row r="77" spans="1:11" x14ac:dyDescent="0.25">
      <c r="A77" s="76"/>
      <c r="B77" s="24"/>
      <c r="C77" s="25"/>
      <c r="D77" s="25"/>
      <c r="E77" s="25"/>
      <c r="F77" s="177"/>
      <c r="G77" s="150"/>
      <c r="H77" s="19"/>
      <c r="I77" s="72">
        <v>150</v>
      </c>
      <c r="K77" s="44"/>
    </row>
    <row r="78" spans="1:11" x14ac:dyDescent="0.25">
      <c r="A78" s="74"/>
      <c r="B78" s="4"/>
      <c r="C78" s="6"/>
      <c r="D78" s="6"/>
      <c r="E78" s="6"/>
      <c r="F78" s="12" t="s">
        <v>55</v>
      </c>
      <c r="G78" s="11"/>
      <c r="H78" s="10"/>
      <c r="I78" s="69">
        <v>7950</v>
      </c>
      <c r="K78" s="46"/>
    </row>
    <row r="79" spans="1:11" hidden="1" x14ac:dyDescent="0.25">
      <c r="A79" s="74"/>
      <c r="B79" s="4"/>
      <c r="C79" s="6"/>
      <c r="D79" s="6"/>
      <c r="E79" s="6"/>
      <c r="F79" s="50" t="s">
        <v>114</v>
      </c>
      <c r="G79" s="51"/>
      <c r="H79" s="112"/>
      <c r="I79" s="113">
        <v>0</v>
      </c>
      <c r="K79" s="46"/>
    </row>
    <row r="80" spans="1:11" ht="28.5" customHeight="1" x14ac:dyDescent="0.25">
      <c r="A80" s="74"/>
      <c r="B80" s="4"/>
      <c r="C80" s="6"/>
      <c r="D80" s="6"/>
      <c r="E80" s="6"/>
      <c r="F80" s="149" t="s">
        <v>115</v>
      </c>
      <c r="G80" s="150"/>
      <c r="H80" s="8">
        <v>2000</v>
      </c>
      <c r="I80" s="72">
        <v>0</v>
      </c>
      <c r="K80" s="46"/>
    </row>
    <row r="81" spans="1:12" x14ac:dyDescent="0.25">
      <c r="A81" s="74"/>
      <c r="B81" s="4"/>
      <c r="C81" s="6"/>
      <c r="D81" s="6"/>
      <c r="E81" s="6"/>
      <c r="F81" s="145" t="s">
        <v>129</v>
      </c>
      <c r="G81" s="146"/>
      <c r="H81" s="8">
        <f>1500+13700</f>
        <v>15200</v>
      </c>
      <c r="I81" s="72">
        <v>0</v>
      </c>
      <c r="K81" s="46"/>
    </row>
    <row r="82" spans="1:12" x14ac:dyDescent="0.25">
      <c r="A82" s="74"/>
      <c r="B82" s="4"/>
      <c r="C82" s="6"/>
      <c r="D82" s="6"/>
      <c r="E82" s="6"/>
      <c r="F82" s="16" t="s">
        <v>69</v>
      </c>
      <c r="G82" s="18"/>
      <c r="H82" s="17">
        <f>SUM(H54,H57,H58,H61,H65,H66,H70,H71,H78)+H79+H80+H81</f>
        <v>75145</v>
      </c>
      <c r="I82" s="67">
        <f>SUM(I54,I57,I58,I61,I65,I66,I70,I71,I75,I77,I78)</f>
        <v>84245</v>
      </c>
      <c r="K82" s="47">
        <f>I82-H82</f>
        <v>9100</v>
      </c>
      <c r="L82" s="3">
        <f>H54+H57+H58+H61+H65+H66+H71+2000+1500+13700</f>
        <v>75145</v>
      </c>
    </row>
    <row r="83" spans="1:12" s="26" customFormat="1" x14ac:dyDescent="0.25">
      <c r="A83" s="134" t="s">
        <v>0</v>
      </c>
      <c r="B83" s="22">
        <v>11</v>
      </c>
      <c r="C83" s="23"/>
      <c r="D83" s="23"/>
      <c r="E83" s="23"/>
      <c r="F83" s="125" t="s">
        <v>1</v>
      </c>
      <c r="G83" s="126"/>
      <c r="H83" s="141">
        <f>SUM(H84:H87)</f>
        <v>950</v>
      </c>
      <c r="I83" s="142">
        <f>SUM(I84:I87)</f>
        <v>4250</v>
      </c>
      <c r="K83" s="42"/>
    </row>
    <row r="84" spans="1:12" s="26" customFormat="1" ht="14.25" x14ac:dyDescent="0.2">
      <c r="A84" s="76"/>
      <c r="B84" s="24"/>
      <c r="C84" s="25">
        <v>4349</v>
      </c>
      <c r="D84" s="25">
        <v>52</v>
      </c>
      <c r="E84" s="25"/>
      <c r="F84" s="14" t="s">
        <v>2</v>
      </c>
      <c r="G84" s="15" t="s">
        <v>3</v>
      </c>
      <c r="H84" s="19">
        <v>800</v>
      </c>
      <c r="I84" s="73">
        <v>800</v>
      </c>
      <c r="K84" s="44"/>
    </row>
    <row r="85" spans="1:12" s="26" customFormat="1" ht="14.25" x14ac:dyDescent="0.2">
      <c r="A85" s="76"/>
      <c r="B85" s="24"/>
      <c r="C85" s="25">
        <v>4349</v>
      </c>
      <c r="D85" s="25">
        <v>52</v>
      </c>
      <c r="E85" s="25"/>
      <c r="F85" s="14"/>
      <c r="G85" s="15" t="s">
        <v>4</v>
      </c>
      <c r="H85" s="19">
        <v>150</v>
      </c>
      <c r="I85" s="73">
        <v>150</v>
      </c>
      <c r="K85" s="44"/>
    </row>
    <row r="86" spans="1:12" s="26" customFormat="1" ht="14.25" x14ac:dyDescent="0.2">
      <c r="A86" s="76"/>
      <c r="B86" s="24"/>
      <c r="C86" s="25">
        <v>4339</v>
      </c>
      <c r="D86" s="25">
        <v>52</v>
      </c>
      <c r="E86" s="25"/>
      <c r="F86" s="14"/>
      <c r="G86" s="15" t="s">
        <v>5</v>
      </c>
      <c r="H86" s="19"/>
      <c r="I86" s="73">
        <v>1000</v>
      </c>
      <c r="K86" s="44"/>
    </row>
    <row r="87" spans="1:12" s="26" customFormat="1" ht="14.25" x14ac:dyDescent="0.2">
      <c r="A87" s="76"/>
      <c r="B87" s="24"/>
      <c r="C87" s="25">
        <v>4399</v>
      </c>
      <c r="D87" s="25">
        <v>52</v>
      </c>
      <c r="E87" s="25"/>
      <c r="F87" s="14"/>
      <c r="G87" s="15" t="s">
        <v>6</v>
      </c>
      <c r="H87" s="19"/>
      <c r="I87" s="73">
        <v>2300</v>
      </c>
      <c r="K87" s="44"/>
    </row>
    <row r="88" spans="1:12" s="26" customFormat="1" x14ac:dyDescent="0.25">
      <c r="A88" s="76"/>
      <c r="B88" s="24"/>
      <c r="C88" s="25">
        <v>4349</v>
      </c>
      <c r="D88" s="25">
        <v>52</v>
      </c>
      <c r="E88" s="25"/>
      <c r="F88" s="13" t="s">
        <v>135</v>
      </c>
      <c r="G88" s="15"/>
      <c r="H88" s="8">
        <v>15000</v>
      </c>
      <c r="I88" s="72">
        <v>20000</v>
      </c>
      <c r="K88" s="43"/>
    </row>
    <row r="89" spans="1:12" s="26" customFormat="1" x14ac:dyDescent="0.25">
      <c r="A89" s="77"/>
      <c r="B89" s="27"/>
      <c r="C89" s="28"/>
      <c r="D89" s="28"/>
      <c r="E89" s="28"/>
      <c r="F89" s="145" t="s">
        <v>113</v>
      </c>
      <c r="G89" s="146"/>
      <c r="H89" s="8">
        <v>1100</v>
      </c>
      <c r="I89" s="72">
        <v>0</v>
      </c>
      <c r="K89" s="43"/>
    </row>
    <row r="90" spans="1:12" x14ac:dyDescent="0.25">
      <c r="A90" s="75"/>
      <c r="B90" s="5"/>
      <c r="C90" s="7"/>
      <c r="D90" s="7"/>
      <c r="E90" s="7"/>
      <c r="F90" s="16" t="s">
        <v>69</v>
      </c>
      <c r="G90" s="18"/>
      <c r="H90" s="17">
        <f>SUM(H83,H88)+H89</f>
        <v>17050</v>
      </c>
      <c r="I90" s="67">
        <f>SUM(I83,I88)</f>
        <v>24250</v>
      </c>
      <c r="K90" s="47">
        <f>I90-H90</f>
        <v>7200</v>
      </c>
      <c r="L90" s="3">
        <f>H83+H88+1100</f>
        <v>17050</v>
      </c>
    </row>
    <row r="91" spans="1:12" ht="15" customHeight="1" x14ac:dyDescent="0.25">
      <c r="A91" s="165" t="s">
        <v>11</v>
      </c>
      <c r="B91" s="22">
        <v>12</v>
      </c>
      <c r="C91" s="22">
        <v>2212</v>
      </c>
      <c r="D91" s="22">
        <v>63</v>
      </c>
      <c r="E91" s="22"/>
      <c r="F91" s="135" t="s">
        <v>12</v>
      </c>
      <c r="G91" s="135"/>
      <c r="H91" s="141">
        <v>5000</v>
      </c>
      <c r="I91" s="142">
        <v>7000</v>
      </c>
      <c r="K91" s="42"/>
    </row>
    <row r="92" spans="1:12" x14ac:dyDescent="0.25">
      <c r="A92" s="166"/>
      <c r="B92" s="24"/>
      <c r="C92" s="24">
        <v>2212</v>
      </c>
      <c r="D92" s="24">
        <v>63</v>
      </c>
      <c r="E92" s="24"/>
      <c r="F92" s="33" t="s">
        <v>70</v>
      </c>
      <c r="G92" s="33"/>
      <c r="H92" s="8">
        <v>5000</v>
      </c>
      <c r="I92" s="72">
        <v>7000</v>
      </c>
      <c r="K92" s="43"/>
    </row>
    <row r="93" spans="1:12" x14ac:dyDescent="0.25">
      <c r="A93" s="166"/>
      <c r="B93" s="24"/>
      <c r="C93" s="24">
        <v>2212</v>
      </c>
      <c r="D93" s="24">
        <v>63</v>
      </c>
      <c r="E93" s="24"/>
      <c r="F93" s="33" t="s">
        <v>13</v>
      </c>
      <c r="G93" s="33"/>
      <c r="H93" s="8">
        <v>5000</v>
      </c>
      <c r="I93" s="72">
        <v>7000</v>
      </c>
      <c r="K93" s="43"/>
    </row>
    <row r="94" spans="1:12" ht="30.75" customHeight="1" x14ac:dyDescent="0.25">
      <c r="A94" s="68"/>
      <c r="B94" s="4"/>
      <c r="C94" s="4"/>
      <c r="D94" s="4"/>
      <c r="E94" s="4"/>
      <c r="F94" s="156" t="s">
        <v>14</v>
      </c>
      <c r="G94" s="157"/>
      <c r="H94" s="8"/>
      <c r="I94" s="72">
        <v>13100</v>
      </c>
      <c r="K94" s="46"/>
    </row>
    <row r="95" spans="1:12" ht="27.75" customHeight="1" x14ac:dyDescent="0.25">
      <c r="A95" s="68"/>
      <c r="B95" s="4"/>
      <c r="C95" s="4"/>
      <c r="D95" s="4"/>
      <c r="E95" s="4"/>
      <c r="F95" s="158" t="s">
        <v>16</v>
      </c>
      <c r="G95" s="157"/>
      <c r="H95" s="10">
        <v>4000</v>
      </c>
      <c r="I95" s="69">
        <v>3200</v>
      </c>
      <c r="K95" s="46"/>
    </row>
    <row r="96" spans="1:12" x14ac:dyDescent="0.25">
      <c r="A96" s="68"/>
      <c r="B96" s="4"/>
      <c r="C96" s="4"/>
      <c r="D96" s="4"/>
      <c r="E96" s="4"/>
      <c r="F96" s="20" t="s">
        <v>17</v>
      </c>
      <c r="G96" s="9"/>
      <c r="H96" s="10"/>
      <c r="I96" s="69">
        <v>5200</v>
      </c>
      <c r="K96" s="46"/>
    </row>
    <row r="97" spans="1:13" ht="30.75" customHeight="1" x14ac:dyDescent="0.25">
      <c r="A97" s="68"/>
      <c r="B97" s="4"/>
      <c r="C97" s="4"/>
      <c r="D97" s="4"/>
      <c r="E97" s="4"/>
      <c r="F97" s="158" t="s">
        <v>18</v>
      </c>
      <c r="G97" s="159"/>
      <c r="H97" s="10"/>
      <c r="I97" s="69">
        <v>8150</v>
      </c>
      <c r="K97" s="46"/>
    </row>
    <row r="98" spans="1:13" ht="30" customHeight="1" x14ac:dyDescent="0.25">
      <c r="A98" s="68"/>
      <c r="B98" s="4"/>
      <c r="C98" s="4"/>
      <c r="D98" s="4"/>
      <c r="E98" s="4"/>
      <c r="F98" s="158" t="s">
        <v>19</v>
      </c>
      <c r="G98" s="159"/>
      <c r="H98" s="10">
        <v>800</v>
      </c>
      <c r="I98" s="69">
        <v>1000</v>
      </c>
      <c r="K98" s="46"/>
    </row>
    <row r="99" spans="1:13" ht="30" customHeight="1" x14ac:dyDescent="0.25">
      <c r="A99" s="68"/>
      <c r="B99" s="4"/>
      <c r="C99" s="4"/>
      <c r="D99" s="4"/>
      <c r="E99" s="4"/>
      <c r="F99" s="156" t="s">
        <v>116</v>
      </c>
      <c r="G99" s="164"/>
      <c r="H99" s="8">
        <v>2000</v>
      </c>
      <c r="I99" s="72">
        <v>0</v>
      </c>
      <c r="K99" s="46"/>
    </row>
    <row r="100" spans="1:13" ht="30" customHeight="1" x14ac:dyDescent="0.25">
      <c r="A100" s="68"/>
      <c r="B100" s="4"/>
      <c r="C100" s="4"/>
      <c r="D100" s="4"/>
      <c r="E100" s="4"/>
      <c r="F100" s="156" t="s">
        <v>117</v>
      </c>
      <c r="G100" s="164"/>
      <c r="H100" s="8">
        <v>8000</v>
      </c>
      <c r="I100" s="72">
        <v>0</v>
      </c>
      <c r="K100" s="46"/>
    </row>
    <row r="101" spans="1:13" x14ac:dyDescent="0.25">
      <c r="A101" s="70"/>
      <c r="B101" s="21"/>
      <c r="C101" s="21"/>
      <c r="D101" s="21"/>
      <c r="E101" s="21"/>
      <c r="F101" s="160" t="s">
        <v>69</v>
      </c>
      <c r="G101" s="161"/>
      <c r="H101" s="17">
        <f>SUM(H91:H98)+H99+H100</f>
        <v>29800</v>
      </c>
      <c r="I101" s="67">
        <f>SUM(I91:I100)</f>
        <v>51650</v>
      </c>
      <c r="K101" s="47">
        <f>I101-H101</f>
        <v>21850</v>
      </c>
      <c r="L101" s="3">
        <f>H91+H92+H93+H95+H98+2000+8000</f>
        <v>29800</v>
      </c>
    </row>
    <row r="102" spans="1:13" ht="15" customHeight="1" x14ac:dyDescent="0.25">
      <c r="A102" s="178" t="s">
        <v>92</v>
      </c>
      <c r="B102" s="22"/>
      <c r="C102" s="22"/>
      <c r="D102" s="22"/>
      <c r="E102" s="22"/>
      <c r="F102" s="135" t="s">
        <v>93</v>
      </c>
      <c r="G102" s="136"/>
      <c r="H102" s="141">
        <v>19850</v>
      </c>
      <c r="I102" s="142">
        <f>SUM(I103:I104)</f>
        <v>14000</v>
      </c>
      <c r="K102" s="42"/>
    </row>
    <row r="103" spans="1:13" ht="14.25" customHeight="1" x14ac:dyDescent="0.25">
      <c r="A103" s="179"/>
      <c r="B103" s="24"/>
      <c r="C103" s="24"/>
      <c r="D103" s="24"/>
      <c r="E103" s="24"/>
      <c r="F103" s="14" t="s">
        <v>2</v>
      </c>
      <c r="G103" s="15" t="s">
        <v>94</v>
      </c>
      <c r="H103" s="19"/>
      <c r="I103" s="73">
        <v>12000</v>
      </c>
      <c r="K103" s="56"/>
    </row>
    <row r="104" spans="1:13" x14ac:dyDescent="0.25">
      <c r="A104" s="120"/>
      <c r="B104" s="24"/>
      <c r="C104" s="24"/>
      <c r="D104" s="24"/>
      <c r="E104" s="24"/>
      <c r="F104" s="14"/>
      <c r="G104" s="15" t="s">
        <v>95</v>
      </c>
      <c r="H104" s="19"/>
      <c r="I104" s="73">
        <v>2000</v>
      </c>
      <c r="K104" s="56"/>
    </row>
    <row r="105" spans="1:13" x14ac:dyDescent="0.25">
      <c r="A105" s="120"/>
      <c r="B105" s="24"/>
      <c r="C105" s="24"/>
      <c r="D105" s="24"/>
      <c r="E105" s="24"/>
      <c r="F105" s="13" t="s">
        <v>96</v>
      </c>
      <c r="G105" s="15"/>
      <c r="H105" s="8">
        <f>SUM(H106:H107)</f>
        <v>5690</v>
      </c>
      <c r="I105" s="72">
        <f>SUM(I106:I107)</f>
        <v>33000</v>
      </c>
      <c r="K105" s="43"/>
    </row>
    <row r="106" spans="1:13" x14ac:dyDescent="0.25">
      <c r="A106" s="120"/>
      <c r="B106" s="24"/>
      <c r="C106" s="24"/>
      <c r="D106" s="24"/>
      <c r="E106" s="24"/>
      <c r="F106" s="14" t="s">
        <v>2</v>
      </c>
      <c r="G106" s="15" t="s">
        <v>97</v>
      </c>
      <c r="H106" s="19"/>
      <c r="I106" s="73">
        <v>22000</v>
      </c>
      <c r="K106" s="56"/>
    </row>
    <row r="107" spans="1:13" x14ac:dyDescent="0.25">
      <c r="A107" s="120"/>
      <c r="B107" s="24"/>
      <c r="C107" s="24"/>
      <c r="D107" s="24"/>
      <c r="E107" s="24"/>
      <c r="F107" s="14"/>
      <c r="G107" s="15" t="s">
        <v>98</v>
      </c>
      <c r="H107" s="19">
        <v>5690</v>
      </c>
      <c r="I107" s="73">
        <v>11000</v>
      </c>
      <c r="K107" s="56"/>
    </row>
    <row r="108" spans="1:13" ht="15.75" customHeight="1" x14ac:dyDescent="0.25">
      <c r="A108" s="68"/>
      <c r="B108" s="4"/>
      <c r="C108" s="4"/>
      <c r="D108" s="4"/>
      <c r="E108" s="4"/>
      <c r="F108" s="156" t="s">
        <v>123</v>
      </c>
      <c r="G108" s="180"/>
      <c r="H108" s="8">
        <v>1500</v>
      </c>
      <c r="I108" s="72">
        <f>228+1272</f>
        <v>1500</v>
      </c>
      <c r="K108" s="41"/>
    </row>
    <row r="109" spans="1:13" ht="15.75" customHeight="1" x14ac:dyDescent="0.25">
      <c r="A109" s="68"/>
      <c r="B109" s="4"/>
      <c r="C109" s="4"/>
      <c r="D109" s="4"/>
      <c r="E109" s="4"/>
      <c r="F109" s="147" t="s">
        <v>130</v>
      </c>
      <c r="G109" s="148"/>
      <c r="H109" s="8"/>
      <c r="I109" s="72">
        <v>1000</v>
      </c>
      <c r="K109" s="41"/>
    </row>
    <row r="110" spans="1:13" x14ac:dyDescent="0.25">
      <c r="A110" s="68"/>
      <c r="B110" s="4"/>
      <c r="C110" s="4"/>
      <c r="D110" s="4"/>
      <c r="E110" s="4"/>
      <c r="F110" s="33" t="s">
        <v>99</v>
      </c>
      <c r="G110" s="9"/>
      <c r="H110" s="10">
        <v>9000</v>
      </c>
      <c r="I110" s="69">
        <v>9000</v>
      </c>
      <c r="K110" s="46"/>
    </row>
    <row r="111" spans="1:13" ht="30.75" customHeight="1" x14ac:dyDescent="0.25">
      <c r="A111" s="68"/>
      <c r="B111" s="4"/>
      <c r="C111" s="4"/>
      <c r="D111" s="4"/>
      <c r="E111" s="4"/>
      <c r="F111" s="158" t="s">
        <v>100</v>
      </c>
      <c r="G111" s="159"/>
      <c r="H111" s="34">
        <v>20500</v>
      </c>
      <c r="I111" s="78">
        <v>21000</v>
      </c>
      <c r="K111" s="57"/>
      <c r="L111" s="31"/>
      <c r="M111" s="31"/>
    </row>
    <row r="112" spans="1:13" ht="16.5" customHeight="1" x14ac:dyDescent="0.25">
      <c r="A112" s="68"/>
      <c r="B112" s="4"/>
      <c r="C112" s="4"/>
      <c r="D112" s="4"/>
      <c r="E112" s="4"/>
      <c r="F112" s="145" t="s">
        <v>129</v>
      </c>
      <c r="G112" s="146"/>
      <c r="H112" s="104">
        <f>400+4350</f>
        <v>4750</v>
      </c>
      <c r="I112" s="105">
        <v>0</v>
      </c>
      <c r="K112" s="57"/>
      <c r="L112" s="31"/>
      <c r="M112" s="31"/>
    </row>
    <row r="113" spans="1:13" ht="15.75" thickBot="1" x14ac:dyDescent="0.3">
      <c r="A113" s="68"/>
      <c r="B113" s="4"/>
      <c r="C113" s="4"/>
      <c r="D113" s="4"/>
      <c r="E113" s="4"/>
      <c r="F113" s="181" t="s">
        <v>69</v>
      </c>
      <c r="G113" s="181"/>
      <c r="H113" s="37">
        <f>SUM(H102,H105,H108,H110,H111)+H112</f>
        <v>61290</v>
      </c>
      <c r="I113" s="71">
        <f>SUM(I102,I105,I108,I109:I110,I111)</f>
        <v>79500</v>
      </c>
      <c r="K113" s="47">
        <f>I113-H113</f>
        <v>18210</v>
      </c>
      <c r="L113" s="3">
        <f>H102+H105+H108+H110+H111+400+4350</f>
        <v>61290</v>
      </c>
    </row>
    <row r="114" spans="1:13" x14ac:dyDescent="0.25">
      <c r="A114" s="137" t="s">
        <v>88</v>
      </c>
      <c r="B114" s="138"/>
      <c r="C114" s="138"/>
      <c r="D114" s="138"/>
      <c r="E114" s="138"/>
      <c r="F114" s="132" t="s">
        <v>82</v>
      </c>
      <c r="G114" s="139"/>
      <c r="H114" s="143">
        <f>SUM(H115:H118)</f>
        <v>0</v>
      </c>
      <c r="I114" s="144">
        <f>SUM(I115:I118)</f>
        <v>1800</v>
      </c>
      <c r="K114" s="42"/>
    </row>
    <row r="115" spans="1:13" ht="29.25" x14ac:dyDescent="0.25">
      <c r="A115" s="76"/>
      <c r="B115" s="140"/>
      <c r="C115" s="140"/>
      <c r="D115" s="140"/>
      <c r="E115" s="140"/>
      <c r="F115" s="128" t="s">
        <v>2</v>
      </c>
      <c r="G115" s="129" t="s">
        <v>83</v>
      </c>
      <c r="H115" s="19"/>
      <c r="I115" s="73">
        <v>450</v>
      </c>
      <c r="K115" s="44"/>
    </row>
    <row r="116" spans="1:13" x14ac:dyDescent="0.25">
      <c r="A116" s="76"/>
      <c r="B116" s="140"/>
      <c r="C116" s="140"/>
      <c r="D116" s="140"/>
      <c r="E116" s="140"/>
      <c r="F116" s="13"/>
      <c r="G116" s="129" t="s">
        <v>84</v>
      </c>
      <c r="H116" s="19"/>
      <c r="I116" s="73">
        <v>800</v>
      </c>
      <c r="K116" s="44"/>
    </row>
    <row r="117" spans="1:13" ht="15" customHeight="1" x14ac:dyDescent="0.25">
      <c r="A117" s="76"/>
      <c r="B117" s="140"/>
      <c r="C117" s="140"/>
      <c r="D117" s="140"/>
      <c r="E117" s="140"/>
      <c r="F117" s="13"/>
      <c r="G117" s="129" t="s">
        <v>85</v>
      </c>
      <c r="H117" s="19"/>
      <c r="I117" s="73">
        <v>100</v>
      </c>
      <c r="K117" s="44"/>
    </row>
    <row r="118" spans="1:13" ht="29.25" x14ac:dyDescent="0.25">
      <c r="A118" s="76"/>
      <c r="B118" s="140"/>
      <c r="C118" s="140"/>
      <c r="D118" s="140"/>
      <c r="E118" s="140"/>
      <c r="F118" s="13"/>
      <c r="G118" s="129" t="s">
        <v>86</v>
      </c>
      <c r="H118" s="19"/>
      <c r="I118" s="73">
        <v>450</v>
      </c>
      <c r="K118" s="44"/>
    </row>
    <row r="119" spans="1:13" x14ac:dyDescent="0.25">
      <c r="A119" s="76"/>
      <c r="B119" s="140"/>
      <c r="C119" s="140"/>
      <c r="D119" s="140"/>
      <c r="E119" s="140"/>
      <c r="F119" s="13" t="s">
        <v>87</v>
      </c>
      <c r="G119" s="15"/>
      <c r="H119" s="8">
        <v>853</v>
      </c>
      <c r="I119" s="72">
        <v>853</v>
      </c>
      <c r="K119" s="43"/>
    </row>
    <row r="120" spans="1:13" ht="29.25" customHeight="1" x14ac:dyDescent="0.25">
      <c r="A120" s="76"/>
      <c r="B120" s="140"/>
      <c r="C120" s="140"/>
      <c r="D120" s="140"/>
      <c r="E120" s="140"/>
      <c r="F120" s="149" t="s">
        <v>81</v>
      </c>
      <c r="G120" s="150"/>
      <c r="H120" s="8">
        <v>2500</v>
      </c>
      <c r="I120" s="72">
        <v>2500</v>
      </c>
      <c r="K120" s="43"/>
    </row>
    <row r="121" spans="1:13" ht="15" customHeight="1" x14ac:dyDescent="0.25">
      <c r="A121" s="74"/>
      <c r="B121" s="29"/>
      <c r="C121" s="29"/>
      <c r="D121" s="29"/>
      <c r="E121" s="29"/>
      <c r="F121" s="162" t="s">
        <v>122</v>
      </c>
      <c r="G121" s="163"/>
      <c r="H121" s="10"/>
      <c r="I121" s="69">
        <v>300</v>
      </c>
      <c r="K121" s="46"/>
    </row>
    <row r="122" spans="1:13" ht="15" customHeight="1" x14ac:dyDescent="0.25">
      <c r="A122" s="74"/>
      <c r="B122" s="29"/>
      <c r="C122" s="29"/>
      <c r="D122" s="29"/>
      <c r="E122" s="29"/>
      <c r="F122" s="154" t="s">
        <v>105</v>
      </c>
      <c r="G122" s="155"/>
      <c r="H122" s="10">
        <v>200</v>
      </c>
      <c r="I122" s="69">
        <v>200</v>
      </c>
      <c r="K122" s="46"/>
    </row>
    <row r="123" spans="1:13" ht="16.5" customHeight="1" x14ac:dyDescent="0.25">
      <c r="A123" s="68"/>
      <c r="B123" s="4"/>
      <c r="C123" s="4"/>
      <c r="D123" s="4"/>
      <c r="E123" s="4"/>
      <c r="F123" s="145" t="s">
        <v>128</v>
      </c>
      <c r="G123" s="146"/>
      <c r="H123" s="104">
        <v>550</v>
      </c>
      <c r="I123" s="105">
        <v>0</v>
      </c>
      <c r="K123" s="57"/>
      <c r="L123" s="31"/>
      <c r="M123" s="31"/>
    </row>
    <row r="124" spans="1:13" x14ac:dyDescent="0.25">
      <c r="A124" s="75"/>
      <c r="B124" s="30"/>
      <c r="C124" s="30"/>
      <c r="D124" s="30"/>
      <c r="E124" s="30"/>
      <c r="F124" s="160" t="s">
        <v>69</v>
      </c>
      <c r="G124" s="161"/>
      <c r="H124" s="17">
        <f>SUM(H114,H119,H120,H121:H122)+H123</f>
        <v>4103</v>
      </c>
      <c r="I124" s="67">
        <f>SUM(I114,I119,I120,I121:I122)</f>
        <v>5653</v>
      </c>
      <c r="K124" s="47">
        <f>I124-H124</f>
        <v>1550</v>
      </c>
      <c r="L124" s="3">
        <f>H114+H119+H120+H122+550</f>
        <v>4103</v>
      </c>
    </row>
    <row r="125" spans="1:13" s="96" customFormat="1" ht="15.75" thickBot="1" x14ac:dyDescent="0.3">
      <c r="A125" s="91"/>
      <c r="B125" s="92"/>
      <c r="C125" s="92"/>
      <c r="D125" s="92"/>
      <c r="E125" s="92"/>
      <c r="F125" s="93"/>
      <c r="G125" s="93"/>
      <c r="H125" s="97"/>
      <c r="I125" s="97" t="s">
        <v>119</v>
      </c>
      <c r="K125" s="94"/>
      <c r="L125" s="95"/>
    </row>
    <row r="126" spans="1:13" s="102" customFormat="1" ht="27" thickTop="1" thickBot="1" x14ac:dyDescent="0.25">
      <c r="A126" s="60" t="s">
        <v>90</v>
      </c>
      <c r="B126" s="98" t="s">
        <v>7</v>
      </c>
      <c r="C126" s="62" t="s">
        <v>9</v>
      </c>
      <c r="D126" s="63" t="s">
        <v>8</v>
      </c>
      <c r="E126" s="63" t="s">
        <v>10</v>
      </c>
      <c r="F126" s="64" t="s">
        <v>89</v>
      </c>
      <c r="G126" s="99"/>
      <c r="H126" s="111" t="s">
        <v>103</v>
      </c>
      <c r="I126" s="100" t="s">
        <v>15</v>
      </c>
      <c r="K126" s="101" t="s">
        <v>112</v>
      </c>
    </row>
    <row r="127" spans="1:13" x14ac:dyDescent="0.25">
      <c r="A127" s="175" t="s">
        <v>59</v>
      </c>
      <c r="B127" s="22"/>
      <c r="C127" s="22"/>
      <c r="D127" s="22"/>
      <c r="E127" s="22"/>
      <c r="F127" s="125" t="s">
        <v>60</v>
      </c>
      <c r="G127" s="126"/>
      <c r="H127" s="141">
        <f>SUM(H128:H132)</f>
        <v>1100</v>
      </c>
      <c r="I127" s="142">
        <f>SUM(I128:I132)</f>
        <v>10800</v>
      </c>
      <c r="K127" s="42"/>
    </row>
    <row r="128" spans="1:13" x14ac:dyDescent="0.25">
      <c r="A128" s="176"/>
      <c r="B128" s="24">
        <v>18</v>
      </c>
      <c r="C128" s="24">
        <v>2143</v>
      </c>
      <c r="D128" s="24">
        <v>53</v>
      </c>
      <c r="E128" s="24"/>
      <c r="F128" s="14" t="s">
        <v>61</v>
      </c>
      <c r="G128" s="15" t="s">
        <v>62</v>
      </c>
      <c r="H128" s="19"/>
      <c r="I128" s="73">
        <v>1500</v>
      </c>
      <c r="K128" s="44"/>
    </row>
    <row r="129" spans="1:14" x14ac:dyDescent="0.25">
      <c r="A129" s="120"/>
      <c r="B129" s="24">
        <v>18</v>
      </c>
      <c r="C129" s="24">
        <v>2143</v>
      </c>
      <c r="D129" s="24">
        <v>53</v>
      </c>
      <c r="E129" s="24"/>
      <c r="F129" s="14"/>
      <c r="G129" s="15" t="s">
        <v>63</v>
      </c>
      <c r="H129" s="19">
        <v>300</v>
      </c>
      <c r="I129" s="73">
        <v>400</v>
      </c>
      <c r="K129" s="44"/>
    </row>
    <row r="130" spans="1:14" ht="29.25" x14ac:dyDescent="0.25">
      <c r="A130" s="120"/>
      <c r="B130" s="24">
        <v>18</v>
      </c>
      <c r="C130" s="24">
        <v>2143</v>
      </c>
      <c r="D130" s="24">
        <v>53</v>
      </c>
      <c r="E130" s="24"/>
      <c r="F130" s="14"/>
      <c r="G130" s="129" t="s">
        <v>64</v>
      </c>
      <c r="H130" s="19">
        <v>800</v>
      </c>
      <c r="I130" s="73">
        <v>800</v>
      </c>
      <c r="K130" s="44"/>
    </row>
    <row r="131" spans="1:14" ht="29.25" x14ac:dyDescent="0.25">
      <c r="A131" s="120"/>
      <c r="B131" s="24">
        <v>18</v>
      </c>
      <c r="C131" s="24">
        <v>2143</v>
      </c>
      <c r="D131" s="24">
        <v>53</v>
      </c>
      <c r="E131" s="24"/>
      <c r="F131" s="14"/>
      <c r="G131" s="129" t="s">
        <v>65</v>
      </c>
      <c r="H131" s="19"/>
      <c r="I131" s="73">
        <v>7100</v>
      </c>
      <c r="K131" s="44"/>
    </row>
    <row r="132" spans="1:14" x14ac:dyDescent="0.25">
      <c r="A132" s="120"/>
      <c r="B132" s="24">
        <v>18</v>
      </c>
      <c r="C132" s="24">
        <v>2143</v>
      </c>
      <c r="D132" s="24">
        <v>52</v>
      </c>
      <c r="E132" s="24"/>
      <c r="F132" s="14"/>
      <c r="G132" s="15" t="s">
        <v>71</v>
      </c>
      <c r="H132" s="19"/>
      <c r="I132" s="73">
        <v>1000</v>
      </c>
      <c r="K132" s="44"/>
    </row>
    <row r="133" spans="1:14" ht="30" customHeight="1" x14ac:dyDescent="0.25">
      <c r="A133" s="68"/>
      <c r="B133" s="4"/>
      <c r="C133" s="4"/>
      <c r="D133" s="4"/>
      <c r="E133" s="4"/>
      <c r="F133" s="154" t="s">
        <v>67</v>
      </c>
      <c r="G133" s="155"/>
      <c r="H133" s="10">
        <v>400</v>
      </c>
      <c r="I133" s="69">
        <v>0</v>
      </c>
      <c r="K133" s="46"/>
    </row>
    <row r="134" spans="1:14" ht="28.5" customHeight="1" x14ac:dyDescent="0.25">
      <c r="A134" s="68"/>
      <c r="B134" s="4"/>
      <c r="C134" s="4"/>
      <c r="D134" s="4"/>
      <c r="E134" s="4"/>
      <c r="F134" s="154" t="s">
        <v>68</v>
      </c>
      <c r="G134" s="155"/>
      <c r="H134" s="10"/>
      <c r="I134" s="69">
        <f>1500+2320</f>
        <v>3820</v>
      </c>
      <c r="K134" s="46"/>
    </row>
    <row r="135" spans="1:14" x14ac:dyDescent="0.25">
      <c r="A135" s="68"/>
      <c r="B135" s="4"/>
      <c r="C135" s="4"/>
      <c r="D135" s="4"/>
      <c r="E135" s="4"/>
      <c r="F135" s="154" t="s">
        <v>66</v>
      </c>
      <c r="G135" s="155"/>
      <c r="H135" s="10">
        <v>350</v>
      </c>
      <c r="I135" s="69">
        <v>350</v>
      </c>
      <c r="K135" s="46"/>
    </row>
    <row r="136" spans="1:14" x14ac:dyDescent="0.25">
      <c r="A136" s="68"/>
      <c r="B136" s="4"/>
      <c r="C136" s="4"/>
      <c r="D136" s="4"/>
      <c r="E136" s="4"/>
      <c r="F136" s="147" t="s">
        <v>104</v>
      </c>
      <c r="G136" s="148"/>
      <c r="H136" s="10">
        <f>3800+400+500</f>
        <v>4700</v>
      </c>
      <c r="I136" s="69">
        <v>4450</v>
      </c>
      <c r="K136" s="46"/>
    </row>
    <row r="137" spans="1:14" x14ac:dyDescent="0.25">
      <c r="A137" s="68"/>
      <c r="B137" s="4"/>
      <c r="C137" s="4"/>
      <c r="D137" s="4"/>
      <c r="E137" s="4"/>
      <c r="F137" s="145" t="s">
        <v>128</v>
      </c>
      <c r="G137" s="146"/>
      <c r="H137" s="8">
        <v>800</v>
      </c>
      <c r="I137" s="114">
        <v>0</v>
      </c>
      <c r="K137" s="46"/>
    </row>
    <row r="138" spans="1:14" x14ac:dyDescent="0.25">
      <c r="A138" s="79"/>
      <c r="B138" s="21"/>
      <c r="C138" s="21"/>
      <c r="D138" s="21"/>
      <c r="E138" s="21"/>
      <c r="F138" s="153" t="s">
        <v>69</v>
      </c>
      <c r="G138" s="153"/>
      <c r="H138" s="17">
        <f>SUM(H127,H133,H134,H135:H136)+H137</f>
        <v>7350</v>
      </c>
      <c r="I138" s="67">
        <f>SUM(I127,I133,I134,I135:I136)</f>
        <v>19420</v>
      </c>
      <c r="K138" s="47">
        <f>I138-H138</f>
        <v>12070</v>
      </c>
      <c r="L138" s="3"/>
      <c r="N138" s="3"/>
    </row>
    <row r="139" spans="1:14" x14ac:dyDescent="0.25">
      <c r="A139" s="74" t="s">
        <v>109</v>
      </c>
      <c r="B139" s="29"/>
      <c r="C139" s="29"/>
      <c r="D139" s="29"/>
      <c r="E139" s="29"/>
      <c r="F139" s="48"/>
      <c r="G139" s="40"/>
      <c r="H139" s="32">
        <f>10000+3700+23670</f>
        <v>37370</v>
      </c>
      <c r="I139" s="115"/>
      <c r="K139" s="58"/>
    </row>
    <row r="140" spans="1:14" ht="15.75" thickBot="1" x14ac:dyDescent="0.3">
      <c r="A140" s="108" t="s">
        <v>110</v>
      </c>
      <c r="B140" s="109"/>
      <c r="C140" s="109"/>
      <c r="D140" s="109"/>
      <c r="E140" s="109"/>
      <c r="F140" s="106"/>
      <c r="G140" s="106"/>
      <c r="H140" s="116">
        <f>10000+3700</f>
        <v>13700</v>
      </c>
      <c r="I140" s="107">
        <v>0</v>
      </c>
      <c r="K140" s="59">
        <f>I140-H140</f>
        <v>-13700</v>
      </c>
    </row>
    <row r="141" spans="1:14" ht="16.5" thickBot="1" x14ac:dyDescent="0.3">
      <c r="A141" s="80" t="s">
        <v>102</v>
      </c>
      <c r="B141" s="81"/>
      <c r="C141" s="81"/>
      <c r="D141" s="81"/>
      <c r="E141" s="81"/>
      <c r="F141" s="82"/>
      <c r="G141" s="82"/>
      <c r="H141" s="117">
        <f>SUM(H138,H124,H113,H101,H90,H82,H49,H35,H16,H14,H5)+H140</f>
        <v>260693</v>
      </c>
      <c r="I141" s="83">
        <f>SUM(I138,I124,I113,I101,I90,I82,I49,I35,I16,I14,I5)</f>
        <v>345153</v>
      </c>
      <c r="K141" s="49">
        <f>SUM(K138,K124,K113,K101,K90,K82,K49,K35,K16,K14,K5)+K140</f>
        <v>84460</v>
      </c>
      <c r="L141" s="3"/>
    </row>
  </sheetData>
  <mergeCells count="57">
    <mergeCell ref="F109:G109"/>
    <mergeCell ref="F112:G112"/>
    <mergeCell ref="F123:G123"/>
    <mergeCell ref="F6:G6"/>
    <mergeCell ref="A127:A128"/>
    <mergeCell ref="F74:G75"/>
    <mergeCell ref="F76:G77"/>
    <mergeCell ref="A102:A103"/>
    <mergeCell ref="F120:G120"/>
    <mergeCell ref="F108:G108"/>
    <mergeCell ref="F111:G111"/>
    <mergeCell ref="F113:G113"/>
    <mergeCell ref="A54:A55"/>
    <mergeCell ref="A36:A37"/>
    <mergeCell ref="A17:A18"/>
    <mergeCell ref="A6:A8"/>
    <mergeCell ref="A91:A93"/>
    <mergeCell ref="F4:G4"/>
    <mergeCell ref="F44:G44"/>
    <mergeCell ref="F13:G13"/>
    <mergeCell ref="F34:G34"/>
    <mergeCell ref="F80:G80"/>
    <mergeCell ref="F15:G15"/>
    <mergeCell ref="F29:G29"/>
    <mergeCell ref="F36:G36"/>
    <mergeCell ref="F37:G37"/>
    <mergeCell ref="F38:G38"/>
    <mergeCell ref="F32:G32"/>
    <mergeCell ref="F31:G31"/>
    <mergeCell ref="G7:G8"/>
    <mergeCell ref="G9:G10"/>
    <mergeCell ref="F12:G12"/>
    <mergeCell ref="F138:G138"/>
    <mergeCell ref="F133:G133"/>
    <mergeCell ref="F134:G134"/>
    <mergeCell ref="F135:G135"/>
    <mergeCell ref="F94:G94"/>
    <mergeCell ref="F95:G95"/>
    <mergeCell ref="F97:G97"/>
    <mergeCell ref="F98:G98"/>
    <mergeCell ref="F101:G101"/>
    <mergeCell ref="F121:G121"/>
    <mergeCell ref="F124:G124"/>
    <mergeCell ref="F137:G137"/>
    <mergeCell ref="F122:G122"/>
    <mergeCell ref="F136:G136"/>
    <mergeCell ref="F99:G99"/>
    <mergeCell ref="F100:G100"/>
    <mergeCell ref="F89:G89"/>
    <mergeCell ref="F30:G30"/>
    <mergeCell ref="F45:G45"/>
    <mergeCell ref="F70:G70"/>
    <mergeCell ref="F61:G61"/>
    <mergeCell ref="F57:G57"/>
    <mergeCell ref="F48:G48"/>
    <mergeCell ref="F81:G81"/>
    <mergeCell ref="F46:G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rstPageNumber="98" orientation="portrait" useFirstPageNumber="1" r:id="rId1"/>
  <headerFooter>
    <oddFooter>&amp;L&amp;"-,Kurzíva"Zastupitelstvo Olomouckého kraje 18-12-2015
5. - Rozpočet Olomouckého kraje 2016 - návrh rozpočtu
Příloha č. 4: Přehled dotačních titulů&amp;RS&amp;"-,Kurzíva"trana &amp;P (celkem 154)</oddFooter>
  </headerFooter>
  <rowBreaks count="2" manualBreakCount="2">
    <brk id="51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Dotační programy</vt:lpstr>
      <vt:lpstr>List3</vt:lpstr>
      <vt:lpstr>'Dotační programy'!Oblast_tisku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2015-11-30T11:30:39Z</cp:lastPrinted>
  <dcterms:created xsi:type="dcterms:W3CDTF">2015-09-07T13:15:54Z</dcterms:created>
  <dcterms:modified xsi:type="dcterms:W3CDTF">2015-11-30T11:30:41Z</dcterms:modified>
</cp:coreProperties>
</file>