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8\Zastupitelstvo\ZOK 17.12.2018\"/>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9" r:id="rId5"/>
    <sheet name="Příloha č. 6" sheetId="4" r:id="rId6"/>
    <sheet name="Příloha č. 7" sheetId="10" r:id="rId7"/>
    <sheet name="Příloha č. 8" sheetId="11" r:id="rId8"/>
    <sheet name="Příloha  č. 9" sheetId="5" r:id="rId9"/>
  </sheets>
  <definedNames>
    <definedName name="_xlnm.Print_Area" localSheetId="0">'Příloha č. 1'!$A$1:$E$1120</definedName>
    <definedName name="_xlnm.Print_Area" localSheetId="1">'Příloha č. 2'!$A$1:$E$2470</definedName>
    <definedName name="_xlnm.Print_Area" localSheetId="2">'Příloha č. 3'!$A$1:$E$1887</definedName>
    <definedName name="_xlnm.Print_Area" localSheetId="3">'Příloha č. 4'!$A$1:$E$1709</definedName>
    <definedName name="_xlnm.Print_Area" localSheetId="4">'Příloha č. 5'!$A$1:$E$2036</definedName>
    <definedName name="_xlnm.Print_Area" localSheetId="5">'Příloha č. 6'!$A$1:$E$23</definedName>
    <definedName name="_xlnm.Print_Area" localSheetId="6">'Příloha č. 7'!$A$1:$E$78</definedName>
    <definedName name="_xlnm.Print_Area" localSheetId="7">'Příloha č. 8'!$A$1:$E$25</definedName>
  </definedNames>
  <calcPr calcId="162913"/>
</workbook>
</file>

<file path=xl/calcChain.xml><?xml version="1.0" encoding="utf-8"?>
<calcChain xmlns="http://schemas.openxmlformats.org/spreadsheetml/2006/main">
  <c r="B53" i="5" l="1"/>
  <c r="C52" i="5"/>
  <c r="C51" i="5"/>
  <c r="C53" i="5" s="1"/>
  <c r="B46" i="5"/>
  <c r="B48" i="5" s="1"/>
  <c r="B56" i="5" s="1"/>
  <c r="C45" i="5"/>
  <c r="C44" i="5"/>
  <c r="C43" i="5"/>
  <c r="C36" i="5"/>
  <c r="C35" i="5"/>
  <c r="C34" i="5"/>
  <c r="C33" i="5"/>
  <c r="C31" i="5"/>
  <c r="C46" i="5" s="1"/>
  <c r="C48" i="5" s="1"/>
  <c r="C56" i="5" s="1"/>
  <c r="B26" i="5"/>
  <c r="B28" i="5" s="1"/>
  <c r="B55" i="5" s="1"/>
  <c r="C25" i="5"/>
  <c r="C23" i="5"/>
  <c r="C20" i="5"/>
  <c r="C14" i="5"/>
  <c r="C26" i="5" s="1"/>
  <c r="C28" i="5" s="1"/>
  <c r="C55" i="5" s="1"/>
  <c r="C13" i="5"/>
  <c r="C12" i="5"/>
  <c r="C8" i="5"/>
  <c r="E2035" i="9" l="1"/>
  <c r="E2027" i="9"/>
  <c r="E2009" i="9"/>
  <c r="E2001" i="9"/>
  <c r="E1983" i="9"/>
  <c r="E1970" i="9"/>
  <c r="E1946" i="9"/>
  <c r="G1943" i="9"/>
  <c r="E1923" i="9"/>
  <c r="G1920" i="9"/>
  <c r="E1900" i="9"/>
  <c r="E1879" i="9"/>
  <c r="E1851" i="9"/>
  <c r="G1848" i="9"/>
  <c r="E1828" i="9"/>
  <c r="E1808" i="9"/>
  <c r="E1807" i="9"/>
  <c r="E1799" i="9"/>
  <c r="E1800" i="9" s="1"/>
  <c r="E1782" i="9"/>
  <c r="E1781" i="9"/>
  <c r="E1774" i="9"/>
  <c r="E1750" i="9"/>
  <c r="E1751" i="9" s="1"/>
  <c r="E1749" i="9"/>
  <c r="E1743" i="9"/>
  <c r="E1723" i="9"/>
  <c r="E1725" i="9" s="1"/>
  <c r="E1722" i="9"/>
  <c r="E1710" i="9"/>
  <c r="E1692" i="9"/>
  <c r="E1685" i="9"/>
  <c r="E1662" i="9"/>
  <c r="E1654" i="9"/>
  <c r="E1655" i="9" s="1"/>
  <c r="E1634" i="9"/>
  <c r="E1603" i="9"/>
  <c r="E1581" i="9"/>
  <c r="E1551" i="9"/>
  <c r="E1529" i="9"/>
  <c r="E1507" i="9"/>
  <c r="E1485" i="9"/>
  <c r="E1463" i="9"/>
  <c r="E1436" i="9"/>
  <c r="E1435" i="9"/>
  <c r="E1413" i="9"/>
  <c r="E1385" i="9"/>
  <c r="E1360" i="9"/>
  <c r="E1339" i="9"/>
  <c r="E1331" i="9"/>
  <c r="E1330" i="9"/>
  <c r="E1329" i="9"/>
  <c r="E1328" i="9"/>
  <c r="E1332" i="9" s="1"/>
  <c r="E1308" i="9"/>
  <c r="E1287" i="9"/>
  <c r="E1268" i="9"/>
  <c r="E1267" i="9"/>
  <c r="E1241" i="9"/>
  <c r="E1234" i="9"/>
  <c r="E1215" i="9"/>
  <c r="E1195" i="9"/>
  <c r="E1176" i="9"/>
  <c r="E1169" i="9"/>
  <c r="E1151" i="9"/>
  <c r="E1143" i="9"/>
  <c r="E1125" i="9"/>
  <c r="E1105" i="9"/>
  <c r="E1098" i="9"/>
  <c r="E1074" i="9"/>
  <c r="E1067" i="9"/>
  <c r="E1060" i="9"/>
  <c r="E1039" i="9"/>
  <c r="E1030" i="9"/>
  <c r="E1031" i="9" s="1"/>
  <c r="E1012" i="9"/>
  <c r="E1005" i="9"/>
  <c r="E986" i="9"/>
  <c r="E979" i="9"/>
  <c r="E961" i="9"/>
  <c r="E954" i="9"/>
  <c r="E935" i="9"/>
  <c r="E928" i="9"/>
  <c r="E909" i="9"/>
  <c r="E908" i="9"/>
  <c r="E901" i="9"/>
  <c r="E902" i="9" s="1"/>
  <c r="E883" i="9"/>
  <c r="E876" i="9"/>
  <c r="E856" i="9"/>
  <c r="E849" i="9"/>
  <c r="E828" i="9"/>
  <c r="E827" i="9"/>
  <c r="E820" i="9"/>
  <c r="E821" i="9" s="1"/>
  <c r="E801" i="9"/>
  <c r="E794" i="9"/>
  <c r="E786" i="9"/>
  <c r="E787" i="9" s="1"/>
  <c r="G794" i="9" s="1"/>
  <c r="E767" i="9"/>
  <c r="E768" i="9" s="1"/>
  <c r="E760" i="9"/>
  <c r="E761" i="9" s="1"/>
  <c r="E742" i="9"/>
  <c r="E735" i="9"/>
  <c r="E716" i="9"/>
  <c r="E709" i="9"/>
  <c r="E690" i="9"/>
  <c r="E683" i="9"/>
  <c r="E657" i="9"/>
  <c r="E658" i="9" s="1"/>
  <c r="E656" i="9"/>
  <c r="E650" i="9"/>
  <c r="E630" i="9"/>
  <c r="E631" i="9" s="1"/>
  <c r="E621" i="9"/>
  <c r="E622" i="9" s="1"/>
  <c r="E603" i="9"/>
  <c r="E604" i="9" s="1"/>
  <c r="E596" i="9"/>
  <c r="E597" i="9" s="1"/>
  <c r="E579" i="9"/>
  <c r="E571" i="9"/>
  <c r="E563" i="9"/>
  <c r="E564" i="9" s="1"/>
  <c r="G571" i="9" s="1"/>
  <c r="E545" i="9"/>
  <c r="E544" i="9"/>
  <c r="E537" i="9"/>
  <c r="E538" i="9" s="1"/>
  <c r="E519" i="9"/>
  <c r="E518" i="9"/>
  <c r="E511" i="9"/>
  <c r="E512" i="9" s="1"/>
  <c r="E493" i="9"/>
  <c r="E486" i="9"/>
  <c r="E458" i="9"/>
  <c r="E457" i="9"/>
  <c r="E459" i="9" s="1"/>
  <c r="E450" i="9"/>
  <c r="E451" i="9" s="1"/>
  <c r="E430" i="9"/>
  <c r="E423" i="9"/>
  <c r="E414" i="9"/>
  <c r="E415" i="9" s="1"/>
  <c r="G423" i="9" s="1"/>
  <c r="E396" i="9"/>
  <c r="E395" i="9"/>
  <c r="E388" i="9"/>
  <c r="E389" i="9" s="1"/>
  <c r="E370" i="9"/>
  <c r="E358" i="9"/>
  <c r="E337" i="9"/>
  <c r="E330" i="9"/>
  <c r="E311" i="9"/>
  <c r="E304" i="9"/>
  <c r="E285" i="9"/>
  <c r="E278" i="9"/>
  <c r="E258" i="9"/>
  <c r="E249" i="9"/>
  <c r="E251" i="9" s="1"/>
  <c r="G258" i="9" s="1"/>
  <c r="E243" i="9"/>
  <c r="E223" i="9"/>
  <c r="E216" i="9"/>
  <c r="E190" i="9"/>
  <c r="E183" i="9"/>
  <c r="E163" i="9"/>
  <c r="E150" i="9"/>
  <c r="E130" i="9"/>
  <c r="E123" i="9"/>
  <c r="E102" i="9"/>
  <c r="E95" i="9"/>
  <c r="E77" i="9"/>
  <c r="E70" i="9"/>
  <c r="E52" i="9"/>
  <c r="E45" i="9"/>
  <c r="E25" i="9"/>
  <c r="E17" i="9"/>
  <c r="E24" i="11"/>
  <c r="E17" i="11"/>
  <c r="E1707" i="8" l="1"/>
  <c r="E1688" i="8"/>
  <c r="E1681" i="8"/>
  <c r="E1662" i="8"/>
  <c r="E1655" i="8"/>
  <c r="E1637" i="8"/>
  <c r="E1630" i="8"/>
  <c r="E1611" i="8"/>
  <c r="E1604" i="8"/>
  <c r="E1580" i="8"/>
  <c r="E1576" i="8"/>
  <c r="G1580" i="8" s="1"/>
  <c r="E1569" i="8"/>
  <c r="E1547" i="8"/>
  <c r="E1540" i="8"/>
  <c r="E1521" i="8"/>
  <c r="E1514" i="8"/>
  <c r="E1490" i="8"/>
  <c r="E1483" i="8"/>
  <c r="G1483" i="8" s="1"/>
  <c r="E1476" i="8"/>
  <c r="E1454" i="8"/>
  <c r="G1451" i="8"/>
  <c r="E1428" i="8"/>
  <c r="E1426" i="8"/>
  <c r="E1424" i="8"/>
  <c r="E1430" i="8" s="1"/>
  <c r="E1423" i="8"/>
  <c r="G1425" i="8" s="1"/>
  <c r="E1400" i="8"/>
  <c r="E1397" i="8"/>
  <c r="G1396" i="8"/>
  <c r="E1396" i="8"/>
  <c r="E1373" i="8"/>
  <c r="E1345" i="8"/>
  <c r="E1322" i="8"/>
  <c r="E1292" i="8"/>
  <c r="E1270" i="8"/>
  <c r="E1244" i="8"/>
  <c r="E1222" i="8"/>
  <c r="E1204" i="8"/>
  <c r="E1180" i="8"/>
  <c r="E1161" i="8"/>
  <c r="E1143" i="8"/>
  <c r="E1124" i="8"/>
  <c r="E1120" i="8"/>
  <c r="E1100" i="8"/>
  <c r="E1080" i="8"/>
  <c r="E1073" i="8"/>
  <c r="E1053" i="8"/>
  <c r="E1046" i="8"/>
  <c r="E1024" i="8"/>
  <c r="E1017" i="8"/>
  <c r="E995" i="8"/>
  <c r="E985" i="8"/>
  <c r="E964" i="8"/>
  <c r="E956" i="8"/>
  <c r="E957" i="8" s="1"/>
  <c r="E935" i="8"/>
  <c r="E928" i="8"/>
  <c r="E927" i="8"/>
  <c r="E926" i="8"/>
  <c r="E909" i="8"/>
  <c r="E902" i="8"/>
  <c r="E882" i="8"/>
  <c r="E875" i="8"/>
  <c r="E857" i="8"/>
  <c r="E850" i="8"/>
  <c r="E831" i="8"/>
  <c r="E824" i="8"/>
  <c r="E804" i="8"/>
  <c r="E797" i="8"/>
  <c r="E769" i="8"/>
  <c r="E768" i="8"/>
  <c r="E770" i="8" s="1"/>
  <c r="E762" i="8"/>
  <c r="E742" i="8"/>
  <c r="E741" i="8"/>
  <c r="E743" i="8" s="1"/>
  <c r="E735" i="8"/>
  <c r="E716" i="8"/>
  <c r="E709" i="8"/>
  <c r="E708" i="8"/>
  <c r="E690" i="8"/>
  <c r="E683" i="8"/>
  <c r="E659" i="8"/>
  <c r="E651" i="8"/>
  <c r="E631" i="8"/>
  <c r="E630" i="8"/>
  <c r="E623" i="8"/>
  <c r="E622" i="8"/>
  <c r="E603" i="8"/>
  <c r="E596" i="8"/>
  <c r="E578" i="8"/>
  <c r="E567" i="8"/>
  <c r="E548" i="8"/>
  <c r="E547" i="8"/>
  <c r="E546" i="8"/>
  <c r="E540" i="8"/>
  <c r="E510" i="8"/>
  <c r="E509" i="8"/>
  <c r="E508" i="8"/>
  <c r="E502" i="8"/>
  <c r="E482" i="8"/>
  <c r="E475" i="8"/>
  <c r="E456" i="8"/>
  <c r="E449" i="8"/>
  <c r="E429" i="8"/>
  <c r="E422" i="8"/>
  <c r="E399" i="8"/>
  <c r="E392" i="8"/>
  <c r="E371" i="8"/>
  <c r="E359" i="8"/>
  <c r="E340" i="8"/>
  <c r="E336" i="8"/>
  <c r="G340" i="8" s="1"/>
  <c r="E329" i="8"/>
  <c r="E319" i="8"/>
  <c r="E312" i="8"/>
  <c r="E286" i="8"/>
  <c r="E279" i="8"/>
  <c r="E255" i="8"/>
  <c r="E248" i="8"/>
  <c r="E229" i="8"/>
  <c r="E225" i="8"/>
  <c r="E218" i="8"/>
  <c r="E191" i="8"/>
  <c r="E184" i="8"/>
  <c r="E163" i="8"/>
  <c r="E150" i="8"/>
  <c r="E130" i="8"/>
  <c r="E123" i="8"/>
  <c r="E102" i="8"/>
  <c r="E95" i="8"/>
  <c r="E76" i="8"/>
  <c r="E69" i="8"/>
  <c r="E43" i="8"/>
  <c r="E26" i="8"/>
  <c r="E18" i="8"/>
  <c r="E77" i="10"/>
  <c r="E70" i="10"/>
  <c r="E48" i="10"/>
  <c r="E41" i="10"/>
  <c r="E23" i="10"/>
  <c r="E16" i="10"/>
  <c r="E1886" i="7" l="1"/>
  <c r="E1879" i="7"/>
  <c r="E1854" i="7"/>
  <c r="E1847" i="7"/>
  <c r="E1827" i="7"/>
  <c r="E1828" i="7" s="1"/>
  <c r="E1816" i="7"/>
  <c r="E1817" i="7" s="1"/>
  <c r="E1796" i="7"/>
  <c r="E1789" i="7"/>
  <c r="E1763" i="7"/>
  <c r="E1737" i="7"/>
  <c r="E1708" i="7"/>
  <c r="E1686" i="7"/>
  <c r="E1659" i="7"/>
  <c r="E1636" i="7"/>
  <c r="E1612" i="7"/>
  <c r="E1589" i="7"/>
  <c r="E1590" i="7" s="1"/>
  <c r="E1567" i="7"/>
  <c r="E1539" i="7"/>
  <c r="E1517" i="7"/>
  <c r="E1486" i="7"/>
  <c r="E1464" i="7"/>
  <c r="E1443" i="7"/>
  <c r="E1423" i="7"/>
  <c r="E1400" i="7"/>
  <c r="E1379" i="7"/>
  <c r="E1359" i="7"/>
  <c r="E1358" i="7"/>
  <c r="E1360" i="7" s="1"/>
  <c r="E1339" i="7"/>
  <c r="E1319" i="7"/>
  <c r="E1316" i="7"/>
  <c r="E1293" i="7"/>
  <c r="E1286" i="7"/>
  <c r="E1266" i="7"/>
  <c r="E1243" i="7"/>
  <c r="E1224" i="7"/>
  <c r="E1205" i="7"/>
  <c r="E1179" i="7"/>
  <c r="E1172" i="7"/>
  <c r="E1151" i="7"/>
  <c r="E1144" i="7"/>
  <c r="E1125" i="7"/>
  <c r="E1116" i="7"/>
  <c r="E1080" i="7"/>
  <c r="E1073" i="7"/>
  <c r="E1061" i="7"/>
  <c r="E1058" i="7"/>
  <c r="E1057" i="7"/>
  <c r="E1066" i="7" s="1"/>
  <c r="E1034" i="7"/>
  <c r="E1027" i="7"/>
  <c r="E1019" i="7"/>
  <c r="E1020" i="7" s="1"/>
  <c r="E999" i="7"/>
  <c r="E995" i="7"/>
  <c r="E988" i="7"/>
  <c r="E969" i="7"/>
  <c r="E962" i="7"/>
  <c r="E942" i="7"/>
  <c r="E932" i="7"/>
  <c r="E912" i="7"/>
  <c r="E904" i="7"/>
  <c r="E875" i="7"/>
  <c r="E867" i="7"/>
  <c r="E846" i="7"/>
  <c r="E839" i="7"/>
  <c r="E820" i="7"/>
  <c r="E813" i="7"/>
  <c r="E794" i="7"/>
  <c r="E787" i="7"/>
  <c r="E786" i="7"/>
  <c r="E768" i="7"/>
  <c r="E761" i="7"/>
  <c r="E742" i="7"/>
  <c r="E735" i="7"/>
  <c r="E709" i="7"/>
  <c r="E702" i="7"/>
  <c r="E683" i="7"/>
  <c r="E682" i="7"/>
  <c r="E674" i="7"/>
  <c r="E675" i="7" s="1"/>
  <c r="E655" i="7"/>
  <c r="E648" i="7"/>
  <c r="E629" i="7"/>
  <c r="E630" i="7" s="1"/>
  <c r="E623" i="7"/>
  <c r="E622" i="7"/>
  <c r="E603" i="7"/>
  <c r="E604" i="7" s="1"/>
  <c r="E597" i="7"/>
  <c r="E596" i="7"/>
  <c r="E578" i="7"/>
  <c r="E571" i="7"/>
  <c r="E552" i="7"/>
  <c r="E545" i="7"/>
  <c r="E526" i="7"/>
  <c r="E519" i="7"/>
  <c r="E500" i="7"/>
  <c r="E499" i="7"/>
  <c r="E492" i="7"/>
  <c r="E493" i="7" s="1"/>
  <c r="E475" i="7"/>
  <c r="E474" i="7"/>
  <c r="E465" i="7"/>
  <c r="E466" i="7" s="1"/>
  <c r="E448" i="7"/>
  <c r="E441" i="7"/>
  <c r="E422" i="7"/>
  <c r="E415" i="7"/>
  <c r="E396" i="7"/>
  <c r="E395" i="7"/>
  <c r="E388" i="7"/>
  <c r="E389" i="7" s="1"/>
  <c r="E370" i="7"/>
  <c r="E358" i="7"/>
  <c r="E338" i="7"/>
  <c r="E339" i="7" s="1"/>
  <c r="E332" i="7"/>
  <c r="E331" i="7"/>
  <c r="E300" i="7"/>
  <c r="E293" i="7"/>
  <c r="E292" i="7"/>
  <c r="E274" i="7"/>
  <c r="E267" i="7"/>
  <c r="E248" i="7"/>
  <c r="E241" i="7"/>
  <c r="E221" i="7"/>
  <c r="E214" i="7"/>
  <c r="E190" i="7"/>
  <c r="E183" i="7"/>
  <c r="E162" i="7"/>
  <c r="E163" i="7" s="1"/>
  <c r="E155" i="7"/>
  <c r="E148" i="7"/>
  <c r="E129" i="7"/>
  <c r="E122" i="7"/>
  <c r="E103" i="7"/>
  <c r="E95" i="7"/>
  <c r="E76" i="7"/>
  <c r="E69" i="7"/>
  <c r="E47" i="7"/>
  <c r="E39" i="7"/>
  <c r="E15" i="7"/>
  <c r="E22" i="4" l="1"/>
  <c r="E15" i="4"/>
  <c r="E2469" i="6" l="1"/>
  <c r="G2464" i="6"/>
  <c r="E2437" i="6"/>
  <c r="E2430" i="6"/>
  <c r="E2408" i="6"/>
  <c r="E2399" i="6"/>
  <c r="E2377" i="6"/>
  <c r="E2368" i="6"/>
  <c r="E2346" i="6"/>
  <c r="E2338" i="6"/>
  <c r="E2315" i="6"/>
  <c r="E2314" i="6"/>
  <c r="E2313" i="6"/>
  <c r="E2312" i="6"/>
  <c r="E2311" i="6"/>
  <c r="E2310" i="6"/>
  <c r="E2309" i="6"/>
  <c r="E2308" i="6"/>
  <c r="E2307" i="6"/>
  <c r="E2317" i="6" s="1"/>
  <c r="E2281" i="6"/>
  <c r="E2277" i="6"/>
  <c r="E2285" i="6" s="1"/>
  <c r="E2257" i="6"/>
  <c r="E2227" i="6"/>
  <c r="E2205" i="6"/>
  <c r="E2175" i="6"/>
  <c r="E2153" i="6"/>
  <c r="E2126" i="6"/>
  <c r="E2104" i="6"/>
  <c r="E2072" i="6"/>
  <c r="E2049" i="6"/>
  <c r="E2027" i="6"/>
  <c r="E2005" i="6"/>
  <c r="E1983" i="6"/>
  <c r="E1981" i="6"/>
  <c r="E1963" i="6"/>
  <c r="E1943" i="6"/>
  <c r="E1923" i="6"/>
  <c r="E1916" i="6"/>
  <c r="E1898" i="6"/>
  <c r="E1879" i="6"/>
  <c r="E1859" i="6"/>
  <c r="E1841" i="6"/>
  <c r="E1837" i="6"/>
  <c r="E1816" i="6"/>
  <c r="E1817" i="6" s="1"/>
  <c r="E1809" i="6"/>
  <c r="E1813" i="6" s="1"/>
  <c r="E1791" i="6"/>
  <c r="E1759" i="6"/>
  <c r="E1735" i="6"/>
  <c r="E1709" i="6"/>
  <c r="E1690" i="6"/>
  <c r="E1672" i="6"/>
  <c r="E1652" i="6"/>
  <c r="E1645" i="6"/>
  <c r="E1626" i="6"/>
  <c r="E1619" i="6"/>
  <c r="E1599" i="6"/>
  <c r="E1591" i="6"/>
  <c r="E1592" i="6" s="1"/>
  <c r="E1575" i="6"/>
  <c r="E1568" i="6"/>
  <c r="E1543" i="6"/>
  <c r="E1536" i="6"/>
  <c r="E1516" i="6"/>
  <c r="E1507" i="6"/>
  <c r="E1487" i="6"/>
  <c r="E1486" i="6"/>
  <c r="E1488" i="6" s="1"/>
  <c r="E1480" i="6"/>
  <c r="E1463" i="6"/>
  <c r="E1451" i="6"/>
  <c r="E1433" i="6"/>
  <c r="E1426" i="6"/>
  <c r="E1403" i="6"/>
  <c r="E1396" i="6"/>
  <c r="E1376" i="6"/>
  <c r="E1368" i="6"/>
  <c r="E1369" i="6" s="1"/>
  <c r="E1343" i="6"/>
  <c r="E1335" i="6"/>
  <c r="E1334" i="6"/>
  <c r="E1316" i="6"/>
  <c r="E1306" i="6"/>
  <c r="E1307" i="6" s="1"/>
  <c r="E1287" i="6"/>
  <c r="E1280" i="6"/>
  <c r="E1262" i="6"/>
  <c r="E1255" i="6"/>
  <c r="E1236" i="6"/>
  <c r="E1229" i="6"/>
  <c r="E1210" i="6"/>
  <c r="E1203" i="6"/>
  <c r="E1178" i="6"/>
  <c r="E1171" i="6"/>
  <c r="G1178" i="6" s="1"/>
  <c r="E1164" i="6"/>
  <c r="E1143" i="6"/>
  <c r="E1135" i="6"/>
  <c r="E1118" i="6"/>
  <c r="E1110" i="6"/>
  <c r="E1090" i="6"/>
  <c r="E1083" i="6"/>
  <c r="E1065" i="6"/>
  <c r="E1058" i="6"/>
  <c r="E1039" i="6"/>
  <c r="E1032" i="6"/>
  <c r="E1012" i="6"/>
  <c r="E1013" i="6" s="1"/>
  <c r="E1005" i="6"/>
  <c r="E1006" i="6" s="1"/>
  <c r="E987" i="6"/>
  <c r="E988" i="6" s="1"/>
  <c r="E980" i="6"/>
  <c r="E981" i="6" s="1"/>
  <c r="E961" i="6"/>
  <c r="E954" i="6"/>
  <c r="E953" i="6"/>
  <c r="E934" i="6"/>
  <c r="E935" i="6" s="1"/>
  <c r="E928" i="6"/>
  <c r="E927" i="6"/>
  <c r="E908" i="6"/>
  <c r="E901" i="6"/>
  <c r="E882" i="6"/>
  <c r="E875" i="6"/>
  <c r="E857" i="6"/>
  <c r="E850" i="6"/>
  <c r="E831" i="6"/>
  <c r="E824" i="6"/>
  <c r="E806" i="6"/>
  <c r="E798" i="6"/>
  <c r="E778" i="6"/>
  <c r="E771" i="6"/>
  <c r="E752" i="6"/>
  <c r="E745" i="6"/>
  <c r="E726" i="6"/>
  <c r="E719" i="6"/>
  <c r="E701" i="6"/>
  <c r="E700" i="6"/>
  <c r="E693" i="6"/>
  <c r="E692" i="6"/>
  <c r="E676" i="6"/>
  <c r="E675" i="6"/>
  <c r="E669" i="6"/>
  <c r="E668" i="6"/>
  <c r="E650" i="6"/>
  <c r="E642" i="6"/>
  <c r="E643" i="6" s="1"/>
  <c r="E623" i="6"/>
  <c r="E624" i="6" s="1"/>
  <c r="E616" i="6"/>
  <c r="E617" i="6" s="1"/>
  <c r="E597" i="6"/>
  <c r="E596" i="6"/>
  <c r="E598" i="6" s="1"/>
  <c r="E590" i="6"/>
  <c r="E589" i="6"/>
  <c r="E571" i="6"/>
  <c r="E570" i="6"/>
  <c r="E572" i="6" s="1"/>
  <c r="E563" i="6"/>
  <c r="E564" i="6" s="1"/>
  <c r="E543" i="6"/>
  <c r="E544" i="6" s="1"/>
  <c r="E536" i="6"/>
  <c r="E537" i="6" s="1"/>
  <c r="E519" i="6"/>
  <c r="E512" i="6"/>
  <c r="E511" i="6"/>
  <c r="E493" i="6"/>
  <c r="E486" i="6"/>
  <c r="E457" i="6"/>
  <c r="E450" i="6"/>
  <c r="E430" i="6"/>
  <c r="E423" i="6"/>
  <c r="E399" i="6"/>
  <c r="E398" i="6"/>
  <c r="E392" i="6"/>
  <c r="E391" i="6"/>
  <c r="E371" i="6"/>
  <c r="E360" i="6"/>
  <c r="E340" i="6"/>
  <c r="E333" i="6"/>
  <c r="E300" i="6"/>
  <c r="E293" i="6"/>
  <c r="E274" i="6"/>
  <c r="E267" i="6"/>
  <c r="E244" i="6"/>
  <c r="E242" i="6"/>
  <c r="E235" i="6"/>
  <c r="E215" i="6"/>
  <c r="E206" i="6"/>
  <c r="E184" i="6"/>
  <c r="E183" i="6"/>
  <c r="E182" i="6"/>
  <c r="E185" i="6" s="1"/>
  <c r="E176" i="6"/>
  <c r="E155" i="6"/>
  <c r="E148" i="6"/>
  <c r="E128" i="6"/>
  <c r="E121" i="6"/>
  <c r="E103" i="6"/>
  <c r="E96" i="6"/>
  <c r="E78" i="6"/>
  <c r="E70" i="6"/>
  <c r="E45" i="6"/>
  <c r="E38" i="6"/>
  <c r="E15" i="6"/>
  <c r="G2280" i="6" l="1"/>
  <c r="E1119" i="1" l="1"/>
  <c r="E1099" i="1"/>
  <c r="E1089" i="1"/>
  <c r="E1070" i="1"/>
  <c r="E1069" i="1"/>
  <c r="E1066" i="1"/>
  <c r="E1048" i="1"/>
  <c r="E1021" i="1"/>
  <c r="E1001" i="1"/>
  <c r="E966" i="1"/>
  <c r="E945" i="1"/>
  <c r="E933" i="1"/>
  <c r="E912" i="1"/>
  <c r="E904" i="1"/>
  <c r="E878" i="1"/>
  <c r="E857" i="1"/>
  <c r="E850" i="1"/>
  <c r="E831" i="1"/>
  <c r="E824" i="1"/>
  <c r="E805" i="1"/>
  <c r="E798" i="1"/>
  <c r="E779" i="1"/>
  <c r="E772" i="1"/>
  <c r="E753" i="1"/>
  <c r="E746" i="1"/>
  <c r="E727" i="1"/>
  <c r="E720" i="1"/>
  <c r="E701" i="1"/>
  <c r="E694" i="1"/>
  <c r="E674" i="1"/>
  <c r="E673" i="1"/>
  <c r="E667" i="1"/>
  <c r="E666" i="1"/>
  <c r="E648" i="1"/>
  <c r="E647" i="1"/>
  <c r="E641" i="1"/>
  <c r="E640" i="1"/>
  <c r="E623" i="1"/>
  <c r="E616" i="1"/>
  <c r="E597" i="1"/>
  <c r="E590" i="1"/>
  <c r="E569" i="1"/>
  <c r="E562" i="1"/>
  <c r="E544" i="1"/>
  <c r="E537" i="1"/>
  <c r="E518" i="1"/>
  <c r="E517" i="1"/>
  <c r="E511" i="1"/>
  <c r="E510" i="1"/>
  <c r="E493" i="1"/>
  <c r="E486" i="1"/>
  <c r="E467" i="1"/>
  <c r="E466" i="1"/>
  <c r="E460" i="1"/>
  <c r="E459" i="1"/>
  <c r="E441" i="1"/>
  <c r="E434" i="1"/>
  <c r="E404" i="1"/>
  <c r="E403" i="1"/>
  <c r="E397" i="1"/>
  <c r="E396" i="1"/>
  <c r="E377" i="1"/>
  <c r="E378" i="1" s="1"/>
  <c r="E371" i="1"/>
  <c r="E370" i="1"/>
  <c r="E352" i="1"/>
  <c r="E351" i="1"/>
  <c r="E345" i="1"/>
  <c r="E344" i="1"/>
  <c r="E326" i="1"/>
  <c r="E325" i="1"/>
  <c r="E319" i="1"/>
  <c r="E318" i="1"/>
  <c r="E294" i="1"/>
  <c r="E286" i="1"/>
  <c r="E287" i="1" s="1"/>
  <c r="E267" i="1"/>
  <c r="E260" i="1"/>
  <c r="E259" i="1"/>
  <c r="E240" i="1"/>
  <c r="E233" i="1"/>
  <c r="E214" i="1"/>
  <c r="E203" i="1"/>
  <c r="E183" i="1"/>
  <c r="E176" i="1"/>
  <c r="E146" i="1"/>
  <c r="E139" i="1"/>
  <c r="E119" i="1"/>
  <c r="E118" i="1"/>
  <c r="E117" i="1"/>
  <c r="E111" i="1"/>
  <c r="E89" i="1"/>
  <c r="E81" i="1"/>
  <c r="E62" i="1"/>
  <c r="E47" i="1"/>
  <c r="G62" i="1" s="1"/>
  <c r="E40" i="1"/>
  <c r="E23" i="1"/>
  <c r="E16" i="1"/>
</calcChain>
</file>

<file path=xl/comments1.xml><?xml version="1.0" encoding="utf-8"?>
<comments xmlns="http://schemas.openxmlformats.org/spreadsheetml/2006/main">
  <authors>
    <author>Navrátilová Lenka</author>
  </authors>
  <commentList>
    <comment ref="C3" authorId="0" shapeId="0">
      <text>
        <r>
          <rPr>
            <b/>
            <sz val="10"/>
            <color indexed="81"/>
            <rFont val="Tahoma"/>
            <family val="2"/>
            <charset val="238"/>
          </rPr>
          <t xml:space="preserve">Navrátilová Lenka:
</t>
        </r>
        <r>
          <rPr>
            <sz val="8"/>
            <color indexed="81"/>
            <rFont val="Tahoma"/>
            <family val="2"/>
            <charset val="238"/>
          </rPr>
          <t>323+11177 daň z příjmu pr. osob</t>
        </r>
      </text>
    </comment>
    <comment ref="C5" authorId="0" shapeId="0">
      <text>
        <r>
          <rPr>
            <sz val="8"/>
            <color indexed="81"/>
            <rFont val="Tahoma"/>
            <family val="2"/>
            <charset val="238"/>
          </rPr>
          <t xml:space="preserve">Navrátilová Lenka:
168+1210
</t>
        </r>
      </text>
    </comment>
    <comment ref="C6" authorId="0" shapeId="0">
      <text>
        <r>
          <rPr>
            <b/>
            <sz val="10"/>
            <color indexed="81"/>
            <rFont val="Tahoma"/>
            <family val="2"/>
            <charset val="238"/>
          </rPr>
          <t xml:space="preserve">Navrátilová Lenka:
</t>
        </r>
        <r>
          <rPr>
            <sz val="8"/>
            <color indexed="81"/>
            <rFont val="Tahoma"/>
            <family val="2"/>
            <charset val="238"/>
          </rPr>
          <t>33-181</t>
        </r>
        <r>
          <rPr>
            <b/>
            <sz val="10"/>
            <color indexed="81"/>
            <rFont val="Tahoma"/>
            <family val="2"/>
            <charset val="238"/>
          </rPr>
          <t xml:space="preserve">
</t>
        </r>
        <r>
          <rPr>
            <sz val="8"/>
            <color indexed="81"/>
            <rFont val="Tahoma"/>
            <family val="2"/>
            <charset val="238"/>
          </rPr>
          <t>84+6</t>
        </r>
        <r>
          <rPr>
            <b/>
            <sz val="10"/>
            <color indexed="81"/>
            <rFont val="Tahoma"/>
            <family val="2"/>
            <charset val="238"/>
          </rPr>
          <t xml:space="preserve">
</t>
        </r>
        <r>
          <rPr>
            <sz val="8"/>
            <color indexed="81"/>
            <rFont val="Tahoma"/>
            <family val="2"/>
            <charset val="238"/>
          </rPr>
          <t>170+290</t>
        </r>
        <r>
          <rPr>
            <b/>
            <sz val="10"/>
            <color indexed="81"/>
            <rFont val="Tahoma"/>
            <family val="2"/>
            <charset val="238"/>
          </rPr>
          <t xml:space="preserve">
</t>
        </r>
        <r>
          <rPr>
            <sz val="8"/>
            <color indexed="81"/>
            <rFont val="Tahoma"/>
            <family val="2"/>
            <charset val="238"/>
          </rPr>
          <t>924+23
925+7</t>
        </r>
        <r>
          <rPr>
            <b/>
            <sz val="10"/>
            <color indexed="81"/>
            <rFont val="Tahoma"/>
            <family val="2"/>
            <charset val="238"/>
          </rPr>
          <t xml:space="preserve">
</t>
        </r>
      </text>
    </comment>
    <comment ref="C7" authorId="0" shapeId="0">
      <text>
        <r>
          <rPr>
            <b/>
            <sz val="10"/>
            <color indexed="81"/>
            <rFont val="Tahoma"/>
            <family val="2"/>
            <charset val="238"/>
          </rPr>
          <t xml:space="preserve">Navrátilová Lenka:
</t>
        </r>
        <r>
          <rPr>
            <sz val="8"/>
            <color indexed="81"/>
            <rFont val="Tahoma"/>
            <family val="2"/>
            <charset val="238"/>
          </rPr>
          <t xml:space="preserve">324+71
387+28
791+38
926+149
</t>
        </r>
      </text>
    </comment>
    <comment ref="C8" authorId="0" shapeId="0">
      <text>
        <r>
          <rPr>
            <b/>
            <sz val="10"/>
            <color indexed="81"/>
            <rFont val="Tahoma"/>
            <family val="2"/>
            <charset val="238"/>
          </rPr>
          <t xml:space="preserve">Navrátilová Lenka:
</t>
        </r>
        <r>
          <rPr>
            <sz val="8"/>
            <color indexed="81"/>
            <rFont val="Tahoma"/>
            <family val="2"/>
            <charset val="238"/>
          </rPr>
          <t xml:space="preserve">4+10 poj z
5+837 poj k+rez
39+42 poj š
57+47 poj k
58+83 poj š
83+380 dary ples oth
93+60 poj š
112+38 poj z
132+4 poj z
133+226 poj š
169+1022
200+16
207+15
208+2
209+18
210+761 poj k
211+61 poj š
254+80 poj š
287+17 poj oko
288+50 poj k
338+7 poj okř
388+40
429+13 výzva
482+23
546+64 poj
547+44 poj
548+102 poj
549+52 poj
550+78 poj
551+572 poj
552+7
596+105
621+65
620+32
736+261 poj š
737+313 poj š
738+2 poj
739+34 poj
890+100 poj š
891+63 poj š
892+41 poj s
1002+7 výzva
1003+1347
</t>
        </r>
      </text>
    </comment>
    <comment ref="C12"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391-248
420+81298
430-285
510+61539
512+735
513+187
622-82
658+2032
660-110
698+23978
699+675
705-74
706-47
792+5236
794+471
863+83666
864+729
865-8
928-2162
929-4
</t>
        </r>
        <r>
          <rPr>
            <b/>
            <sz val="10"/>
            <color indexed="81"/>
            <rFont val="Tahoma"/>
            <family val="2"/>
            <charset val="238"/>
          </rPr>
          <t xml:space="preserve">
</t>
        </r>
      </text>
    </comment>
    <comment ref="C13" authorId="0" shapeId="0">
      <text>
        <r>
          <rPr>
            <b/>
            <sz val="10"/>
            <color indexed="81"/>
            <rFont val="Tahoma"/>
            <family val="2"/>
            <charset val="238"/>
          </rPr>
          <t xml:space="preserve">Navrátilová Lenka:
</t>
        </r>
        <r>
          <rPr>
            <sz val="8"/>
            <color indexed="81"/>
            <rFont val="Tahoma"/>
            <family val="2"/>
            <charset val="238"/>
          </rPr>
          <t>35+1118752</t>
        </r>
        <r>
          <rPr>
            <b/>
            <sz val="10"/>
            <color indexed="81"/>
            <rFont val="Tahoma"/>
            <family val="2"/>
            <charset val="238"/>
          </rPr>
          <t xml:space="preserve">
</t>
        </r>
        <r>
          <rPr>
            <sz val="8"/>
            <color indexed="81"/>
            <rFont val="Tahoma"/>
            <family val="2"/>
            <charset val="238"/>
          </rPr>
          <t xml:space="preserve">54+3000 s+z
229+3000 s+z
330+419
521+2500 s+z
599+650
930-2
</t>
        </r>
      </text>
    </comment>
    <comment ref="C14" authorId="0" shapeId="0">
      <text>
        <r>
          <rPr>
            <b/>
            <sz val="10"/>
            <color indexed="81"/>
            <rFont val="Tahoma"/>
            <family val="2"/>
            <charset val="238"/>
          </rPr>
          <t xml:space="preserve">Navrátilová Lenka:
</t>
        </r>
        <r>
          <rPr>
            <sz val="8"/>
            <color indexed="81"/>
            <rFont val="Tahoma"/>
            <family val="2"/>
            <charset val="238"/>
          </rPr>
          <t>252+10</t>
        </r>
        <r>
          <rPr>
            <b/>
            <sz val="10"/>
            <color indexed="81"/>
            <rFont val="Tahoma"/>
            <family val="2"/>
            <charset val="238"/>
          </rPr>
          <t xml:space="preserve">
</t>
        </r>
        <r>
          <rPr>
            <sz val="8"/>
            <color indexed="81"/>
            <rFont val="Tahoma"/>
            <family val="2"/>
            <charset val="238"/>
          </rPr>
          <t>276+82</t>
        </r>
        <r>
          <rPr>
            <b/>
            <sz val="10"/>
            <color indexed="81"/>
            <rFont val="Tahoma"/>
            <family val="2"/>
            <charset val="238"/>
          </rPr>
          <t xml:space="preserve">
</t>
        </r>
        <r>
          <rPr>
            <sz val="8"/>
            <color indexed="81"/>
            <rFont val="Tahoma"/>
            <family val="2"/>
            <charset val="238"/>
          </rPr>
          <t>280+539</t>
        </r>
        <r>
          <rPr>
            <b/>
            <sz val="10"/>
            <color indexed="81"/>
            <rFont val="Tahoma"/>
            <family val="2"/>
            <charset val="238"/>
          </rPr>
          <t xml:space="preserve">
</t>
        </r>
        <r>
          <rPr>
            <sz val="8"/>
            <color indexed="81"/>
            <rFont val="Tahoma"/>
            <family val="2"/>
            <charset val="238"/>
          </rPr>
          <t xml:space="preserve">335+80
336+44
337+84
424+15
425+76
426+206
657+60
797+922
1001+22
</t>
        </r>
        <r>
          <rPr>
            <b/>
            <sz val="10"/>
            <color indexed="81"/>
            <rFont val="Tahoma"/>
            <family val="2"/>
            <charset val="238"/>
          </rPr>
          <t xml:space="preserve">
</t>
        </r>
      </text>
    </comment>
    <comment ref="C15" authorId="0" shapeId="0">
      <text>
        <r>
          <rPr>
            <b/>
            <sz val="10"/>
            <color indexed="81"/>
            <rFont val="Tahoma"/>
            <family val="2"/>
            <charset val="238"/>
          </rPr>
          <t xml:space="preserve">Navrátilová Lenka:
</t>
        </r>
        <r>
          <rPr>
            <sz val="8"/>
            <color indexed="81"/>
            <rFont val="Tahoma"/>
            <family val="2"/>
            <charset val="238"/>
          </rPr>
          <t>427+221505</t>
        </r>
        <r>
          <rPr>
            <b/>
            <sz val="10"/>
            <color indexed="81"/>
            <rFont val="Tahoma"/>
            <family val="2"/>
            <charset val="238"/>
          </rPr>
          <t xml:space="preserve">
</t>
        </r>
      </text>
    </comment>
    <comment ref="C16" authorId="0" shapeId="0">
      <text>
        <r>
          <rPr>
            <b/>
            <sz val="10"/>
            <color indexed="81"/>
            <rFont val="Tahoma"/>
            <family val="2"/>
            <charset val="238"/>
          </rPr>
          <t xml:space="preserve">Navrátilová Lenka:
</t>
        </r>
        <r>
          <rPr>
            <sz val="8"/>
            <color indexed="81"/>
            <rFont val="Tahoma"/>
            <family val="2"/>
            <charset val="238"/>
          </rPr>
          <t>281+1000</t>
        </r>
        <r>
          <rPr>
            <b/>
            <sz val="10"/>
            <color indexed="81"/>
            <rFont val="Tahoma"/>
            <family val="2"/>
            <charset val="238"/>
          </rPr>
          <t xml:space="preserve">
</t>
        </r>
        <r>
          <rPr>
            <sz val="8"/>
            <color indexed="81"/>
            <rFont val="Tahoma"/>
            <family val="2"/>
            <charset val="238"/>
          </rPr>
          <t>422+2928</t>
        </r>
        <r>
          <rPr>
            <b/>
            <sz val="10"/>
            <color indexed="81"/>
            <rFont val="Tahoma"/>
            <family val="2"/>
            <charset val="238"/>
          </rPr>
          <t xml:space="preserve">
</t>
        </r>
      </text>
    </comment>
    <comment ref="C17" authorId="0" shapeId="0">
      <text>
        <r>
          <rPr>
            <b/>
            <sz val="10"/>
            <color indexed="81"/>
            <rFont val="Tahoma"/>
            <family val="2"/>
            <charset val="238"/>
          </rPr>
          <t xml:space="preserve">Navrátilová Lenka:
</t>
        </r>
        <r>
          <rPr>
            <sz val="8"/>
            <color indexed="81"/>
            <rFont val="Tahoma"/>
            <family val="2"/>
            <charset val="238"/>
          </rPr>
          <t>275+18</t>
        </r>
        <r>
          <rPr>
            <b/>
            <sz val="10"/>
            <color indexed="81"/>
            <rFont val="Tahoma"/>
            <family val="2"/>
            <charset val="238"/>
          </rPr>
          <t xml:space="preserve">
</t>
        </r>
        <r>
          <rPr>
            <sz val="8"/>
            <color indexed="81"/>
            <rFont val="Tahoma"/>
            <family val="2"/>
            <charset val="238"/>
          </rPr>
          <t xml:space="preserve">327+89
328+12
329+40
423+70
514+187
</t>
        </r>
        <r>
          <rPr>
            <b/>
            <sz val="10"/>
            <color indexed="81"/>
            <rFont val="Tahoma"/>
            <family val="2"/>
            <charset val="238"/>
          </rPr>
          <t xml:space="preserve">
</t>
        </r>
      </text>
    </comment>
    <comment ref="C18" authorId="0" shapeId="0">
      <text>
        <r>
          <rPr>
            <b/>
            <sz val="10"/>
            <color indexed="81"/>
            <rFont val="Tahoma"/>
            <family val="2"/>
            <charset val="238"/>
          </rPr>
          <t xml:space="preserve">Navrátilová Lenka:
</t>
        </r>
        <r>
          <rPr>
            <sz val="8"/>
            <color indexed="81"/>
            <rFont val="Tahoma"/>
            <family val="2"/>
            <charset val="238"/>
          </rPr>
          <t xml:space="preserve">3+200
95+150
204+436
701+200
751+1221
</t>
        </r>
      </text>
    </comment>
    <comment ref="C19" authorId="0" shapeId="0">
      <text>
        <r>
          <rPr>
            <b/>
            <sz val="8"/>
            <color indexed="81"/>
            <rFont val="Tahoma"/>
            <family val="2"/>
            <charset val="238"/>
          </rPr>
          <t xml:space="preserve">Navrátilová Lenka:
</t>
        </r>
        <r>
          <rPr>
            <sz val="8"/>
            <color indexed="81"/>
            <rFont val="Tahoma"/>
            <family val="2"/>
            <charset val="238"/>
          </rPr>
          <t>120+3448</t>
        </r>
        <r>
          <rPr>
            <b/>
            <sz val="10"/>
            <color indexed="81"/>
            <rFont val="Tahoma"/>
            <family val="2"/>
            <charset val="238"/>
          </rPr>
          <t xml:space="preserve">
</t>
        </r>
      </text>
    </comment>
    <comment ref="C20" authorId="0" shapeId="0">
      <text>
        <r>
          <rPr>
            <b/>
            <sz val="10"/>
            <color indexed="81"/>
            <rFont val="Tahoma"/>
            <family val="2"/>
            <charset val="238"/>
          </rPr>
          <t xml:space="preserve">Navrátilová Lenka:
</t>
        </r>
        <r>
          <rPr>
            <sz val="8"/>
            <color indexed="81"/>
            <rFont val="Tahoma"/>
            <family val="2"/>
            <charset val="238"/>
          </rPr>
          <t>6+5008 š do rez</t>
        </r>
        <r>
          <rPr>
            <b/>
            <sz val="10"/>
            <color indexed="81"/>
            <rFont val="Tahoma"/>
            <family val="2"/>
            <charset val="238"/>
          </rPr>
          <t xml:space="preserve">
</t>
        </r>
        <r>
          <rPr>
            <sz val="8"/>
            <color indexed="81"/>
            <rFont val="Tahoma"/>
            <family val="2"/>
            <charset val="238"/>
          </rPr>
          <t>339+81579 odvod d (celkem 85664)</t>
        </r>
        <r>
          <rPr>
            <b/>
            <sz val="10"/>
            <color indexed="81"/>
            <rFont val="Tahoma"/>
            <family val="2"/>
            <charset val="238"/>
          </rPr>
          <t xml:space="preserve">
</t>
        </r>
        <r>
          <rPr>
            <sz val="8"/>
            <color indexed="81"/>
            <rFont val="Tahoma"/>
            <family val="2"/>
            <charset val="238"/>
          </rPr>
          <t>418+6112 (celkem 291844)</t>
        </r>
        <r>
          <rPr>
            <b/>
            <sz val="10"/>
            <color indexed="81"/>
            <rFont val="Tahoma"/>
            <family val="2"/>
            <charset val="238"/>
          </rPr>
          <t xml:space="preserve">
</t>
        </r>
        <r>
          <rPr>
            <sz val="8"/>
            <color indexed="81"/>
            <rFont val="Tahoma"/>
            <family val="2"/>
            <charset val="238"/>
          </rPr>
          <t>542+19030
543+1771
544+6</t>
        </r>
        <r>
          <rPr>
            <b/>
            <sz val="10"/>
            <color indexed="81"/>
            <rFont val="Tahoma"/>
            <family val="2"/>
            <charset val="238"/>
          </rPr>
          <t xml:space="preserve">
</t>
        </r>
        <r>
          <rPr>
            <sz val="8"/>
            <color indexed="81"/>
            <rFont val="Tahoma"/>
            <family val="2"/>
            <charset val="238"/>
          </rPr>
          <t xml:space="preserve">827+50456 (celkem 50457)
872+2782
915-1907
960+59
961-1
962+41
</t>
        </r>
      </text>
    </comment>
    <comment ref="C21" authorId="0" shapeId="0">
      <text>
        <r>
          <rPr>
            <b/>
            <sz val="10"/>
            <color indexed="81"/>
            <rFont val="Tahoma"/>
            <family val="2"/>
            <charset val="238"/>
          </rPr>
          <t xml:space="preserve">Navrátilová Lenka:
</t>
        </r>
        <r>
          <rPr>
            <sz val="8"/>
            <color indexed="81"/>
            <rFont val="Tahoma"/>
            <family val="2"/>
            <charset val="238"/>
          </rPr>
          <t xml:space="preserve">120+150 Fond SP
483+183
594+40
</t>
        </r>
      </text>
    </comment>
    <comment ref="C23" authorId="0" shapeId="0">
      <text>
        <r>
          <rPr>
            <b/>
            <sz val="10"/>
            <color indexed="81"/>
            <rFont val="Tahoma"/>
            <family val="2"/>
            <charset val="238"/>
          </rPr>
          <t xml:space="preserve">Navrátilová Lenka:
</t>
        </r>
        <r>
          <rPr>
            <sz val="8"/>
            <color indexed="81"/>
            <rFont val="Tahoma"/>
            <family val="2"/>
            <charset val="238"/>
          </rPr>
          <t>8+37903 (celkem 114503)
37+286
49+4661
55+9
56+152
82+1799
87+675
91+298
92+83350</t>
        </r>
        <r>
          <rPr>
            <b/>
            <sz val="10"/>
            <color indexed="81"/>
            <rFont val="Tahoma"/>
            <family val="2"/>
            <charset val="238"/>
          </rPr>
          <t xml:space="preserve">
</t>
        </r>
        <r>
          <rPr>
            <sz val="8"/>
            <color indexed="81"/>
            <rFont val="Tahoma"/>
            <family val="2"/>
            <charset val="238"/>
          </rPr>
          <t>113+124</t>
        </r>
        <r>
          <rPr>
            <b/>
            <sz val="10"/>
            <color indexed="81"/>
            <rFont val="Tahoma"/>
            <family val="2"/>
            <charset val="238"/>
          </rPr>
          <t xml:space="preserve">
</t>
        </r>
        <r>
          <rPr>
            <sz val="8"/>
            <color indexed="81"/>
            <rFont val="Tahoma"/>
            <family val="2"/>
            <charset val="238"/>
          </rPr>
          <t xml:space="preserve">124+1878
127+424
128+426
129+796
130+841
131+820
166+1380
171+618
177+893
178+2849
179+31519
180+48948
203+6263
205+267
253+18830
274+439
279+1355
282+636
283+12
284-453
286+165
326+1301
331+81579
332+39178
333+105
334+720
392+5203
393+197
421+526
428+1425
484+24
503+8021
509+173
511+3271
515+131
516+19030
517+1809
518+4820
519+1862
520+74348
522+1721
600+7479
601+509
603+49
604+106
602+845
656+692
659+2801
661+9776
662+1242
700+5425
704+6840
752+56
702+1871
703+2232
753+1638
754+11458
793+3386
795+19366
796+944
823+68525
824+138803
825+37512
826+70745
862+10391
870+374
920+643
866+5720
867+58394
868+26548
869+1704
871+6882
872+2782
918+18363
919+2575
927+657
935+13
931+1297
932+1811
933+1754
934+3594
</t>
        </r>
        <r>
          <rPr>
            <sz val="10"/>
            <color indexed="81"/>
            <rFont val="Tahoma"/>
            <family val="2"/>
            <charset val="238"/>
          </rPr>
          <t xml:space="preserve">
</t>
        </r>
      </text>
    </comment>
    <comment ref="C24"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199-400</t>
        </r>
        <r>
          <rPr>
            <b/>
            <sz val="10"/>
            <color indexed="81"/>
            <rFont val="Tahoma"/>
            <family val="2"/>
            <charset val="238"/>
          </rPr>
          <t xml:space="preserve">
</t>
        </r>
      </text>
    </comment>
    <comment ref="C25" authorId="0" shapeId="0">
      <text>
        <r>
          <rPr>
            <b/>
            <sz val="10"/>
            <color indexed="81"/>
            <rFont val="Tahoma"/>
            <family val="2"/>
            <charset val="238"/>
          </rPr>
          <t xml:space="preserve">Navrátilová Lenka:
</t>
        </r>
        <r>
          <rPr>
            <sz val="8"/>
            <color indexed="81"/>
            <rFont val="Tahoma"/>
            <family val="2"/>
            <charset val="238"/>
          </rPr>
          <t>46+8416 (celkem 8432)
48+3001 (celkem 10917)
79+22 (celkem 127+1ve výd)
59+7410 (PO3483+rez3927)
60+19
212+7833
339+4085 (celkem 85 664)
418+28137 (celkem 291844)
542+662 (celkem19692)
545+379
687+4900
827+1 (celkem 50457)
959+1238</t>
        </r>
      </text>
    </comment>
    <comment ref="C27" authorId="0" shapeId="0">
      <text>
        <r>
          <rPr>
            <b/>
            <sz val="10"/>
            <color indexed="81"/>
            <rFont val="Tahoma"/>
            <family val="2"/>
            <charset val="238"/>
          </rPr>
          <t xml:space="preserve">Navrátilová Lenka:
</t>
        </r>
        <r>
          <rPr>
            <sz val="8"/>
            <color indexed="81"/>
            <rFont val="Tahoma"/>
            <family val="2"/>
            <charset val="238"/>
          </rPr>
          <t>120+150 Fond SP</t>
        </r>
        <r>
          <rPr>
            <b/>
            <sz val="10"/>
            <color indexed="81"/>
            <rFont val="Tahoma"/>
            <family val="2"/>
            <charset val="238"/>
          </rPr>
          <t xml:space="preserve">
</t>
        </r>
        <r>
          <rPr>
            <sz val="8"/>
            <color indexed="81"/>
            <rFont val="Tahoma"/>
            <family val="2"/>
            <charset val="238"/>
          </rPr>
          <t>483+183 Fond SP
594+40 Fond SP</t>
        </r>
      </text>
    </comment>
    <comment ref="C31" authorId="0" shapeId="0">
      <text>
        <r>
          <rPr>
            <b/>
            <sz val="10"/>
            <color indexed="81"/>
            <rFont val="Tahoma"/>
            <family val="2"/>
            <charset val="238"/>
          </rPr>
          <t xml:space="preserve">Navrátilová Lenka:
</t>
        </r>
        <r>
          <rPr>
            <sz val="8"/>
            <color indexed="81"/>
            <rFont val="Tahoma"/>
            <family val="2"/>
            <charset val="238"/>
          </rPr>
          <t>4+10 poj z
5+737 poj rez (+k+100)
6+5008 š do rez
7+6777 (celkem 52674)
33-181
28+11000
36+11421
37+286
46+16 (celkem 8432)
48+7916 (celkem 10917)
79-1 FV soc
59+7410 (PO3483+rez3927)
60+19
84+6
83+380 dary ples oth
120+3448 depozita mzdy
112+38 poj z
132+4 poj z
168+1210
169+1022
180+116 (celkem 48948)
199-400
200+16
201+93068 (celkem 257149)
207+15
208+2
209+18
287+17 poj oko
323+11177 daň z příjmu pr. osob
324+71
338+7 poj okř
339+4085 (celkem 85664)
387+28
388+40
389+2696
429+13 výzva
482+23
483+183
543+44 (celkem 1771)
545+379 fv
552+7
596+105
595+10704
602+845
620+32 poj
791+38
738+2 poj
739+34 poj
827+1 (celkem 50457)
926+149
869+752 (celkem 1704)
872+87 (celkem 2782)
918+1111 (celkem 18363)
935+13
960+59
1002+7 výzva
967-97 na splátku</t>
        </r>
      </text>
    </comment>
    <comment ref="C32" authorId="0" shapeId="0">
      <text>
        <r>
          <rPr>
            <sz val="8"/>
            <color indexed="81"/>
            <rFont val="Tahoma"/>
            <family val="2"/>
            <charset val="238"/>
          </rPr>
          <t xml:space="preserve">Navrátilová Lenka:
201+164081 (celkem 257149)
212+7833
542+662 fv
</t>
        </r>
      </text>
    </comment>
    <comment ref="C33" authorId="0" shapeId="0">
      <text>
        <r>
          <rPr>
            <b/>
            <sz val="10"/>
            <color indexed="81"/>
            <rFont val="Tahoma"/>
            <family val="2"/>
            <charset val="238"/>
          </rPr>
          <t xml:space="preserve">Navrátilová Lenka:
</t>
        </r>
        <r>
          <rPr>
            <sz val="8"/>
            <color indexed="81"/>
            <rFont val="Tahoma"/>
            <family val="2"/>
            <charset val="238"/>
          </rPr>
          <t xml:space="preserve">5+100 poj k (+rez737)
38+3237 d rev
39+42 poj š
57+47 poj k
58+83 poj š
59+7410 (PO3483+rez3927)
60+19
61+13542
63+506
93+60 poj š
113+124
133+226 poj š
134+20
210+761 poj k
211+61 poj š
254+80 poj š
288+50 poj k
544+6 odvod š
546+64 poj
547+44 poj
548+102 poj
549+52 poj
550+78 poj
551+572 poj
621+650 poj š
687+4900
736+261 poj š
737+313 poj š
823+68525
824+138803
924+23
925+7
872+2782
915-1907
890+100 poj š
891+63 poj š
892+41 poj s
959+1238
961-1
962+41
1003+1347
</t>
        </r>
      </text>
    </comment>
    <comment ref="C34"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391-248
420+81298
430-285
510+61539
512+735
513+187
622-82
658+2032
660-110
698+23978
699+675
705-74
706-47
792+5236
794+471
863+83666
864+729
865-8
928-2162
929-4
</t>
        </r>
      </text>
    </comment>
    <comment ref="C35" authorId="0" shapeId="0">
      <text>
        <r>
          <rPr>
            <b/>
            <sz val="10"/>
            <color indexed="81"/>
            <rFont val="Tahoma"/>
            <family val="2"/>
            <charset val="238"/>
          </rPr>
          <t xml:space="preserve">Navrátilová Lenka:
</t>
        </r>
        <r>
          <rPr>
            <sz val="8"/>
            <color indexed="81"/>
            <rFont val="Tahoma"/>
            <family val="2"/>
            <charset val="238"/>
          </rPr>
          <t>35+1118752
54+3000 s+z
229+3000 s+z
330+419
521+2500 s+z
599+650
930-2</t>
        </r>
      </text>
    </comment>
    <comment ref="C36" authorId="0" shapeId="0">
      <text>
        <r>
          <rPr>
            <b/>
            <sz val="10"/>
            <color indexed="81"/>
            <rFont val="Tahoma"/>
            <family val="2"/>
            <charset val="238"/>
          </rPr>
          <t xml:space="preserve">Navrátilová Lenka:
</t>
        </r>
        <r>
          <rPr>
            <sz val="8"/>
            <color indexed="81"/>
            <rFont val="Tahoma"/>
            <family val="2"/>
            <charset val="238"/>
          </rPr>
          <t>252+10</t>
        </r>
        <r>
          <rPr>
            <b/>
            <sz val="10"/>
            <color indexed="81"/>
            <rFont val="Tahoma"/>
            <family val="2"/>
            <charset val="238"/>
          </rPr>
          <t xml:space="preserve">
</t>
        </r>
        <r>
          <rPr>
            <sz val="8"/>
            <color indexed="81"/>
            <rFont val="Tahoma"/>
            <family val="2"/>
            <charset val="238"/>
          </rPr>
          <t>276+82</t>
        </r>
        <r>
          <rPr>
            <b/>
            <sz val="10"/>
            <color indexed="81"/>
            <rFont val="Tahoma"/>
            <family val="2"/>
            <charset val="238"/>
          </rPr>
          <t xml:space="preserve">
</t>
        </r>
        <r>
          <rPr>
            <sz val="8"/>
            <color indexed="81"/>
            <rFont val="Tahoma"/>
            <family val="2"/>
            <charset val="238"/>
          </rPr>
          <t>280+539</t>
        </r>
        <r>
          <rPr>
            <b/>
            <sz val="10"/>
            <color indexed="81"/>
            <rFont val="Tahoma"/>
            <family val="2"/>
            <charset val="238"/>
          </rPr>
          <t xml:space="preserve">
</t>
        </r>
        <r>
          <rPr>
            <sz val="8"/>
            <color indexed="81"/>
            <rFont val="Tahoma"/>
            <family val="2"/>
            <charset val="238"/>
          </rPr>
          <t>335+80
336+44
337+84
424+15
425+76
426+206
657+60
797+922
1001+22</t>
        </r>
        <r>
          <rPr>
            <b/>
            <sz val="10"/>
            <color indexed="81"/>
            <rFont val="Tahoma"/>
            <family val="2"/>
            <charset val="238"/>
          </rPr>
          <t xml:space="preserve">
</t>
        </r>
      </text>
    </comment>
    <comment ref="C37" authorId="0" shapeId="0">
      <text>
        <r>
          <rPr>
            <b/>
            <sz val="10"/>
            <color indexed="81"/>
            <rFont val="Tahoma"/>
            <family val="2"/>
            <charset val="238"/>
          </rPr>
          <t xml:space="preserve">Navrátilová Lenka:
</t>
        </r>
        <r>
          <rPr>
            <sz val="8"/>
            <color indexed="81"/>
            <rFont val="Tahoma"/>
            <family val="2"/>
            <charset val="238"/>
          </rPr>
          <t>427+221505</t>
        </r>
      </text>
    </comment>
    <comment ref="C38" authorId="0" shapeId="0">
      <text>
        <r>
          <rPr>
            <b/>
            <sz val="10"/>
            <color indexed="81"/>
            <rFont val="Tahoma"/>
            <family val="2"/>
            <charset val="238"/>
          </rPr>
          <t xml:space="preserve">Navrátilová Lenka:
</t>
        </r>
        <r>
          <rPr>
            <sz val="8"/>
            <color indexed="81"/>
            <rFont val="Tahoma"/>
            <family val="2"/>
            <charset val="238"/>
          </rPr>
          <t xml:space="preserve">281+1000
422+2928
</t>
        </r>
      </text>
    </comment>
    <comment ref="C39" authorId="0" shapeId="0">
      <text>
        <r>
          <rPr>
            <b/>
            <sz val="10"/>
            <color indexed="81"/>
            <rFont val="Tahoma"/>
            <family val="2"/>
            <charset val="238"/>
          </rPr>
          <t xml:space="preserve">Navrátilová Lenka:
</t>
        </r>
        <r>
          <rPr>
            <sz val="8"/>
            <color indexed="81"/>
            <rFont val="Tahoma"/>
            <family val="2"/>
            <charset val="238"/>
          </rPr>
          <t>275+18
327+89
328+12
329+40
423+70
514+187</t>
        </r>
      </text>
    </comment>
    <comment ref="C40" authorId="0" shapeId="0">
      <text>
        <r>
          <rPr>
            <b/>
            <sz val="10"/>
            <color indexed="81"/>
            <rFont val="Tahoma"/>
            <family val="2"/>
            <charset val="238"/>
          </rPr>
          <t xml:space="preserve">Navrátilová Lenka:
</t>
        </r>
        <r>
          <rPr>
            <sz val="8"/>
            <color indexed="81"/>
            <rFont val="Tahoma"/>
            <family val="2"/>
            <charset val="238"/>
          </rPr>
          <t xml:space="preserve">3+200
95+150
204+436
701+200
751+1221
</t>
        </r>
      </text>
    </comment>
    <comment ref="C41" authorId="0" shapeId="0">
      <text>
        <r>
          <rPr>
            <b/>
            <sz val="10"/>
            <color indexed="81"/>
            <rFont val="Tahoma"/>
            <family val="2"/>
            <charset val="238"/>
          </rPr>
          <t>Navrátilová Lenka:</t>
        </r>
        <r>
          <rPr>
            <sz val="10"/>
            <color indexed="81"/>
            <rFont val="Arial"/>
            <family val="2"/>
            <charset val="238"/>
          </rPr>
          <t xml:space="preserve">
</t>
        </r>
        <r>
          <rPr>
            <sz val="8"/>
            <color indexed="81"/>
            <rFont val="Tahoma"/>
            <family val="2"/>
            <charset val="238"/>
          </rPr>
          <t xml:space="preserve">120+150 Fond SP
419+1580
594+40
</t>
        </r>
      </text>
    </comment>
    <comment ref="C42" authorId="0" shapeId="0">
      <text>
        <r>
          <rPr>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167+19 416
</t>
        </r>
      </text>
    </comment>
    <comment ref="C43" authorId="0" shapeId="0">
      <text>
        <r>
          <rPr>
            <b/>
            <sz val="10"/>
            <color indexed="81"/>
            <rFont val="Tahoma"/>
            <family val="2"/>
            <charset val="238"/>
          </rPr>
          <t xml:space="preserve">Navrátilová Lenka:
</t>
        </r>
        <r>
          <rPr>
            <sz val="8"/>
            <color indexed="81"/>
            <rFont val="Tahoma"/>
            <family val="2"/>
            <charset val="238"/>
          </rPr>
          <t xml:space="preserve">8+114503
9+6131
10+1514
11+1056
12+11422
13+85800
49+4661
55+9
56+152
82+1799
87+675
91+298
92+83350
124+1878
127+424
128+426
129+796
130+841
131+820
166+1380
171+618
177+893
178+2849
179+31519
203+6263
205+267
253+18830
274+439
279+1355
282+636
283+12
284-453
286+165
326+1301
331+81579
332+2124 (celkem 39178)
333+105
334+720
392+5203
393+197
421+526
428+1425
484+24
503+8021
509+173
511+3271
515+131
516+19030
517+1809
518+267
519+120
522+1721
600+7479
601+509
603+49
604+106
656+692
659+2801
661+9776
662+1242
700+5425
704+6840
752+56
793+3386
795+19366
862+10391
870+374
920+643
927+657
</t>
        </r>
      </text>
    </comment>
    <comment ref="C44" authorId="0" shapeId="0">
      <text>
        <r>
          <rPr>
            <b/>
            <sz val="10"/>
            <color indexed="81"/>
            <rFont val="Tahoma"/>
            <family val="2"/>
            <charset val="238"/>
          </rPr>
          <t xml:space="preserve">Navrátilová Lenka:
</t>
        </r>
        <r>
          <rPr>
            <sz val="8"/>
            <color indexed="81"/>
            <rFont val="Tahoma"/>
            <family val="2"/>
            <charset val="238"/>
          </rPr>
          <t xml:space="preserve">7+10174 (celkem 52674)
14+11162
15+19405
62+2367
64+8
94+13
96-1
135+835
136+15
137+12
138+10
139+3
170+290
181+483
182+4
183+3202
184+8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352+551
353+806
354+1089
384+11
385+62
386+1483
394+284
395+1
396+108
397+16880
398+227
399+701
400+21
410+22
411+5
412+1638
413+11
414+23
431+387
432+87
433+931
434+1007
435+486
436+1
437+4759
438+2587
439+8
440+30619
441+17798
442+1243
443+2532
444+15
445+1535
447+1857
448+217
449+1467
450+1037
451+5
485+413
486+687
487+27
488+529
489+22
490+1625
491+2195
492+8
493+15743
494+10454
495+37
496+12
497+5
498+4
499+291
500+21
501+940
502+222
523+3066
524+2107
525+3
526+2289
527+108
528+9604
529+8778
530+878
531+1465
532+572
533+471
534+10
535+12
536+1847
537+1225
538+21
539+1249
540+8
541+9
554-382
498+1728
605+11
606+580
607+636
608+1501
609+1046
610+485
611+433
612+114
613+41
614+1919
615+55
616+22
617+22
618+26548
619+863
663+134
664+1050
665+1681
666+20
667+2089
668+1018
669+12493
670+4263
671+2
672+2019
673+8
674+27831
675+3855
676+3
677+12
678+3
679+1954
680+979
681+9406
682+23
683+1281
684+1330
685+1852
686+48
707+484
708+70
709+1720
710+84
711+934
712+2124
713+2318
714+34
715+5573
716+1069
717+2035
718+4159
719+285
720+193
721+1742
722+9357
723+16288
724+20
725+12
726+94
727+5
728+1022
729+293
730+35
731+844
732+41
733+516
734+2039
735+426
755-31730
756+377
798+492
799+255
800+70
801+41
802+2711
803+4187
804+577
805+319
806+1108
807+1474
808+4329
809+5126
810+1126
811+1379
812+361
813+223
814+10131
815+910
816+1095
817+3549
818+922
819+1811
820+931
821+225
822+438
859+1753
860+968
861+526
873+21
874+1080
875+3425
876+44
877+2711
878+1467
879+1077
880+204
881+5
882+676
883+16
884+12
885+384
886+2477
8802
888+21
889+32
916+794
917+173
</t>
        </r>
      </text>
    </comment>
    <comment ref="D44" authorId="0" shapeId="0">
      <text>
        <r>
          <rPr>
            <b/>
            <sz val="10"/>
            <color indexed="81"/>
            <rFont val="Tahoma"/>
            <family val="2"/>
            <charset val="238"/>
          </rPr>
          <t xml:space="preserve">Navrátilová Lenka:
</t>
        </r>
        <r>
          <rPr>
            <sz val="8"/>
            <color indexed="81"/>
            <rFont val="Tahoma"/>
            <family val="2"/>
            <charset val="238"/>
          </rPr>
          <t xml:space="preserve">936+2335
937+819
938+286
939+26
940+1485
941+125
942+5180
943+2177
944+1627
945+968
946+1014
947+86
948+9872
949+2920
950+18
951+990
952+2913
953+1340
954+1079
955+1363
956+3722
957+1144
958+1760
</t>
        </r>
      </text>
    </comment>
    <comment ref="C45" authorId="0" shapeId="0">
      <text>
        <r>
          <rPr>
            <b/>
            <sz val="10"/>
            <color indexed="81"/>
            <rFont val="Tahoma"/>
            <family val="2"/>
            <charset val="238"/>
          </rPr>
          <t xml:space="preserve">Navrátilová Lenka:
</t>
        </r>
        <r>
          <rPr>
            <sz val="8"/>
            <color indexed="81"/>
            <rFont val="Tahoma"/>
            <family val="2"/>
            <charset val="238"/>
          </rPr>
          <t xml:space="preserve">46+8416 (celkem 8432)
48+3001 (celkem 10917)
79+128 (celkem 22+105=127+1ve výd)
</t>
        </r>
      </text>
    </comment>
    <comment ref="C47" authorId="0" shapeId="0">
      <text>
        <r>
          <rPr>
            <b/>
            <sz val="10"/>
            <color indexed="81"/>
            <rFont val="Tahoma"/>
            <family val="2"/>
            <charset val="238"/>
          </rPr>
          <t xml:space="preserve">Navrátilová Lenka:
</t>
        </r>
        <r>
          <rPr>
            <sz val="8"/>
            <color indexed="81"/>
            <rFont val="Tahoma"/>
            <family val="2"/>
            <charset val="238"/>
          </rPr>
          <t>120+150 Fond SP
483+183 Fond SP
594+40 Fond SP</t>
        </r>
      </text>
    </comment>
    <comment ref="C51" authorId="0" shapeId="0">
      <text>
        <r>
          <rPr>
            <b/>
            <sz val="8"/>
            <color indexed="81"/>
            <rFont val="Tahoma"/>
            <family val="2"/>
            <charset val="238"/>
          </rPr>
          <t>Navrátilová Lenka:</t>
        </r>
        <r>
          <rPr>
            <sz val="8"/>
            <color indexed="81"/>
            <rFont val="Tahoma"/>
            <family val="2"/>
            <charset val="238"/>
          </rPr>
          <t xml:space="preserve">
8115, 8113, 8123, 8905
7+52674
8+76600 (celkem 114503)
9+6131
10+1514
11+1056
12+11422
13+85800
14+11162
15+19405
28+11000
36+11421
38+3237
46+16 (celkem 8432)
48+7916 (celkem 10917)
79+105 (celkem 127+1ve výd)
61+13542
62+2367
63+506
64+8
94+13
96-1
134+20
135+835
136+15
137+12
138+10
139+3
167+19 416
181+483
182+4
183+3202
184+8
201+257149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352+551
353+806
354+1089
384+11
385+62
386+1483
389+2696
394+284
395+1
396+108
397+16880
398+227
399+701
400+21
410+22
411+5
412+1638
413+11
414+23
418+257595 (celkem 291844)
419+1580
431+387
432+87
433+931
434+1007
435+486
436+1
437+4759
438+2587
439+8
440+30619
441+17798
442+1243
443+2532
444+15
445+1535
447+1857
448+217
449+1467
450+1037
451+5
485+413
486+687
487+27
488+529
489+22
490+1625
491+2195
492+8
493+15743
494+10454
495+37
496+12
497+5
498+4
499+291
500+21
501+940
502+222
523+3066
524+2107
525+3
526+2289
527+108
528+9604
529+8778
530+878
531+1465
532+572
533+471
534+10
535+12
536+1847
537+1225
538+21
539+1249
540+8
541+9
554-382
595+10704
498+1728
605+11
606+580
607+636
608+1501
609+1046
610+485
611+433
612+114
613+41
614+1919
615+55
616+22
617+22
618+26548
619+863
663+134
664+1050
665+1681
666+20
667+2089
668+1018
669+12493
670+4263
671+2
672+2019
673+8
674+27831
675+3855
676+3
677+12
678+3
679+1954
680+979
681+9406
682+23
683+1281
684+1330
685+1852
686+48
707+484
708+70
709+1720
710+84
711+934
712+2124
713+2318
714+34
715+5573
716+1069
717+2035
718+4159
719+285
720+193
721+1742
722+9357
723+16288
724+20
725+12
726+94
727+5
728+1022
729+293
730+35
731+844
732+41
733+516
734+2039
735+426
755-31730
756+377
798+492
799+255
800+70
801+41
802+2711
803+4187
804+577
805+319
806+1108
807+1474
808+4329
809+5126
810+1126
811+1379
812+361
813+223
814+10131
815+910
816+109
816+1095
817+3549 pokračování komentáře ve vedlejší buňce
</t>
        </r>
      </text>
    </comment>
    <comment ref="D51" authorId="0" shapeId="0">
      <text>
        <r>
          <rPr>
            <b/>
            <sz val="10"/>
            <color indexed="81"/>
            <rFont val="Tahoma"/>
            <family val="2"/>
            <charset val="238"/>
          </rPr>
          <t xml:space="preserve">Navrátilová Lenka:
</t>
        </r>
        <r>
          <rPr>
            <sz val="8"/>
            <color indexed="81"/>
            <rFont val="Tahoma"/>
            <family val="2"/>
            <charset val="238"/>
          </rPr>
          <t xml:space="preserve">818+922
819+1811
820+931
821+225
822+438
859+1753
860+968
861+526
873+21
874+1080
875+3425
876+44
877+2711
878+1467
879+1077
880+204
881+5
882+676
883+16
884+12
885+384
886+2477
887+4602
888+21
889+32
916+794
917+173
936+2335
937+819
938+286
939+26
940+1485
941+125
942+5180
943+2177
944+1627
945+968
946+1014
947+86
948+9872
949+2920
950+18
951+990
952+2913
953+1340
954+1079
955+1363
956+3722
957+1144
958+1760
</t>
        </r>
      </text>
    </comment>
    <comment ref="C52" authorId="0" shapeId="0">
      <text>
        <r>
          <rPr>
            <b/>
            <sz val="8"/>
            <color indexed="81"/>
            <rFont val="Tahoma"/>
            <family val="2"/>
            <charset val="238"/>
          </rPr>
          <t>Navrátilová Lenka:</t>
        </r>
        <r>
          <rPr>
            <sz val="8"/>
            <color indexed="81"/>
            <rFont val="Tahoma"/>
            <family val="2"/>
            <charset val="238"/>
          </rPr>
          <t xml:space="preserve">
8224, 8124, 8114
7+35723 (celkem 52674)
180+48832 (celkem 48948)
332+37054 (celkem 39178)
339+81579 (celkem 85664)
542+19030 (celkem 19692)
543+1727 (celkem 1771)
600+7479
702+1871
703+2232
753+1638
754+11458
796+944
825+37512
826+70745
827+50456 (celkem 50457)
866+5720
867+58394
868+26548
869+952 (celkem 1704)
871+6882
872+2695 (celkem 2782)
918+17252 (celkem 18363)
919+2575
931+1297
932+1811
933+1754
934+3594
967+97 na splátku
</t>
        </r>
      </text>
    </comment>
  </commentList>
</comments>
</file>

<file path=xl/sharedStrings.xml><?xml version="1.0" encoding="utf-8"?>
<sst xmlns="http://schemas.openxmlformats.org/spreadsheetml/2006/main" count="6482" uniqueCount="856">
  <si>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</si>
  <si>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</si>
  <si>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</si>
  <si>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</si>
  <si>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</si>
  <si>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</si>
  <si>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</si>
  <si>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</si>
  <si>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</si>
  <si>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</si>
  <si>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</si>
  <si>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</si>
  <si>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</si>
  <si>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</si>
  <si>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</si>
  <si>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</si>
  <si>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</si>
  <si>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</si>
  <si>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</si>
  <si>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</si>
  <si>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</si>
  <si>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</si>
  <si>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</si>
  <si>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Ostatní nedaňové příjmy</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</si>
  <si>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</si>
  <si>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</si>
  <si>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</si>
  <si>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</si>
  <si>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</si>
  <si>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</si>
  <si>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</si>
  <si>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</si>
  <si>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</si>
  <si>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 xml:space="preserve"> -Rozpočtová změna 657/18</t>
  </si>
  <si>
    <t>druh rozpočtové změny: zapojení nových prostředků do rozpočtu</t>
  </si>
  <si>
    <t>poskytovatel: Ministerstvo kultury</t>
  </si>
  <si>
    <t>důvod: neinvestiční dotace ze státního rozpočtu ČR na rok 2018 poskytnutá na základě rozhodnutí Ministerstva kultury ČR č.j.: MK-S 12238/2017 ORNK/TLK-B ze dne 24.8.2018 ve výši 60 000,- Kč pro příspěvkovou organizaci Olomouckého kraje Vlastivědné muzeum v Olomouci na realizaci projektu "Výstava Jízda králů na Hané" z programu "Kulturní aktivity".</t>
  </si>
  <si>
    <t>Odbor ekonomický</t>
  </si>
  <si>
    <t>ORJ - 07</t>
  </si>
  <si>
    <t>UZ</t>
  </si>
  <si>
    <t xml:space="preserve">§ </t>
  </si>
  <si>
    <t>položka</t>
  </si>
  <si>
    <t>částka v Kč</t>
  </si>
  <si>
    <t>4116 - Ostatní neinv. přijaté transfery ze SR</t>
  </si>
  <si>
    <t>celkem</t>
  </si>
  <si>
    <t>Odbor sportu, kultury a památkové péče</t>
  </si>
  <si>
    <t>ORJ - 13</t>
  </si>
  <si>
    <t>5336 - Neinvestiční dotace zřízeným PO</t>
  </si>
  <si>
    <t xml:space="preserve"> -Rozpočtová změna 658/18</t>
  </si>
  <si>
    <t>poskytovatel: Ministerstvo školství, mládeže a tělovýchovy</t>
  </si>
  <si>
    <t>důvod: neinvestiční dotace ze státního rozpočtu ČR na rok 2018 poskytnutá na základě rozhodnutí Ministerstva školství, mládeže a tělovýchovy ČR č.j.: 10011-12/2018 ze dne 4.9.2018 v celkové výši 2 031 546,- Kč na rozvojový program "Podpora výuky plavání v základních školách v roce 2018".</t>
  </si>
  <si>
    <t>Odbor školství a mládeže</t>
  </si>
  <si>
    <t>ORJ - 10</t>
  </si>
  <si>
    <t>seskupení položek</t>
  </si>
  <si>
    <t>52 - Neinvestiční transfery soukrompr.subj.</t>
  </si>
  <si>
    <t>53 - Neinvestiční transfery veřejnopráv. subj.</t>
  </si>
  <si>
    <t xml:space="preserve"> -Rozpočtová změna 659/18</t>
  </si>
  <si>
    <t>důvod: neinvestiční dotace ze státního rozpočtu ČR na rok 2018 poskytnutá na základě avíz Ministerstva školství, mládeže a tělovýchovy ČR č.j.: MŠMT-34139/2016-70 ze dne 30.8.2018 a MŠMT-34139/2016-71 ze dne 6.9.2018 v celkové výši 2 800 798,- Kč na projekty pro příspěvkové organizace Olomouckého kraje v rámci Operačního programu Výzkum, vývoj a vzdělávání.</t>
  </si>
  <si>
    <t xml:space="preserve"> -Rozpočtová změna 660/18</t>
  </si>
  <si>
    <t>druh rozpočtové změny: snížení prostředků rozpočtu</t>
  </si>
  <si>
    <t>důvod: odbor školství a mládeže požádal ekonomický odbor dne 6.9.2018 o provedení rozpočtové změny. Důvodem navrhované změny je snížení neinvestiční dotace ze státního rozpočtu ČR na rok 2018 poskytnuté na základě rozhodnutí Ministerstva školství, mládeže a tělovýchovy ČR č.j.: 21088-12/2017-64 ze dne 31.1.2018 v celkové výši 2 965 025,- Kč na rozvojový program "Podpora výuky plavání v základních školách v roce 2018", nevyčerpané prostředky ve výši 109 919,- Kč budou vráceny na účet Ministerstva školství, mládeže a tělovýchovy.</t>
  </si>
  <si>
    <t xml:space="preserve"> -Rozpočtová změna 661/18</t>
  </si>
  <si>
    <t>druh rozpočtové změny: zapojení prostředků do rozpočtu</t>
  </si>
  <si>
    <t>důvod: odbor strategického rozvoje kraje požádal ekonomický odbor dne 10.9.2018 o provedení rozpočtové změny. Důvodem navrhované změny je zapojení finančních prostředků do rozpočtu odboru strategického rozvoje kraje v celkové výši 9 775 551,97 Kč. Finanční prostředky budou poukázány na účet Olomouckého kraje jako neinvestiční dotace z Ministerstva práce a sociálních věcí na financování projektu "Služby sociální prevence v Olomouckém kraji - přímé náklady" v rámci Operačního programu Zaměstnanost.</t>
  </si>
  <si>
    <t>Odbor strategického rozvoje kraje</t>
  </si>
  <si>
    <t>ORJ - 60</t>
  </si>
  <si>
    <t>51 - Neinvestiční nákupy a související výdaje</t>
  </si>
  <si>
    <t xml:space="preserve"> -Rozpočtová změna 662/18</t>
  </si>
  <si>
    <t>poskytovatel: Ministerstvo práce a sociálních věcí</t>
  </si>
  <si>
    <t>důvod: odbor strategického rozvoje kraje požádal ekonomický odbor dne 5.9.2018 o provedení rozpočtové změny. Důvodem navrhované změny je zapojení finančních prostředků do rozpočtu odboru strategického rozvoje kraje v celkové výši 1 242 411,33 Kč. Finanční prostředky byly poukázány na účet Olomouckého kraje jako neinvestiční dotace z Ministerstva práce a sociálních věcí na financování projektu "Podpora plánování sociálních služeb a sociální práce na území Olomouckého kraje v návaznosti na zvyšování jejich dostupnosti a kvality" v rámci Operačního programu Zaměstnanost.</t>
  </si>
  <si>
    <t>ORJ - 64</t>
  </si>
  <si>
    <t>4116 - Ostatní neinv. přij. transf. ze SR</t>
  </si>
  <si>
    <t xml:space="preserve"> -Rozpočtová změna 663/18</t>
  </si>
  <si>
    <t>8113 - Krátkodobé přijaté půjčené prostředky</t>
  </si>
  <si>
    <t>Odbor podpory řízení příspěvkových organizací</t>
  </si>
  <si>
    <t>ORJ - 19</t>
  </si>
  <si>
    <t>6351 - Investiční transfery zřízeným PO</t>
  </si>
  <si>
    <t xml:space="preserve"> -Rozpočtová změna 664/18</t>
  </si>
  <si>
    <t xml:space="preserve"> -Rozpočtová změna 665/18</t>
  </si>
  <si>
    <t xml:space="preserve"> -Rozpočtová změna 666/18</t>
  </si>
  <si>
    <t>ORJ - 59</t>
  </si>
  <si>
    <t>61 - Investiční nákupy a související výdaje</t>
  </si>
  <si>
    <t xml:space="preserve"> -Rozpočtová změna 667/18</t>
  </si>
  <si>
    <t xml:space="preserve"> -Rozpočtová změna 668/18</t>
  </si>
  <si>
    <t xml:space="preserve"> -Rozpočtová změna 669/18</t>
  </si>
  <si>
    <t xml:space="preserve"> -Rozpočtová změna 670/18</t>
  </si>
  <si>
    <t xml:space="preserve"> -Rozpočtová změna 671/18</t>
  </si>
  <si>
    <t>Odbor investic</t>
  </si>
  <si>
    <t>ORJ - 52</t>
  </si>
  <si>
    <t xml:space="preserve"> -Rozpočtová změna 672/18</t>
  </si>
  <si>
    <t xml:space="preserve"> -Rozpočtová změna 673/18</t>
  </si>
  <si>
    <t xml:space="preserve"> -Rozpočtová změna 674/18</t>
  </si>
  <si>
    <t>ORJ - 50</t>
  </si>
  <si>
    <t xml:space="preserve"> -Rozpočtová změna 675/18</t>
  </si>
  <si>
    <t xml:space="preserve"> -Rozpočtová změna 676/18</t>
  </si>
  <si>
    <t xml:space="preserve"> -Rozpočtová změna 677/18</t>
  </si>
  <si>
    <t xml:space="preserve"> -Rozpočtová změna 678/18</t>
  </si>
  <si>
    <t xml:space="preserve"> -Rozpočtová změna 679/18</t>
  </si>
  <si>
    <t xml:space="preserve"> -Rozpočtová změna 680/18</t>
  </si>
  <si>
    <t xml:space="preserve"> -Rozpočtová změna 681/18</t>
  </si>
  <si>
    <t xml:space="preserve"> -Rozpočtová změna 682/18</t>
  </si>
  <si>
    <t xml:space="preserve"> -Rozpočtová změna 683/18</t>
  </si>
  <si>
    <t xml:space="preserve"> -Rozpočtová změna 684/18</t>
  </si>
  <si>
    <t xml:space="preserve"> -Rozpočtová změna 685/18</t>
  </si>
  <si>
    <t xml:space="preserve"> -Rozpočtová změna 686/18</t>
  </si>
  <si>
    <t xml:space="preserve"> -Rozpočtová změna 687/18</t>
  </si>
  <si>
    <t>Odbor dopravy a silničního hospodářství</t>
  </si>
  <si>
    <t>ORJ - 12</t>
  </si>
  <si>
    <t>2229 - Ostatní přijaté vratky transferů</t>
  </si>
  <si>
    <t xml:space="preserve"> -Rozpočtová změna 688/18</t>
  </si>
  <si>
    <t>druh rozpočtové změny: vnitřní rozpočtová změna - přesun mezi jednotlivými položkami, paragrafy v rámci odboru kancelář hejtmana</t>
  </si>
  <si>
    <t>Odbor kancelář hejtmana</t>
  </si>
  <si>
    <t>ORJ - 18</t>
  </si>
  <si>
    <t>59 - Ostatní neinvestiční výdaje</t>
  </si>
  <si>
    <t>54 - Neinvestiční transfery obyvatelstvu</t>
  </si>
  <si>
    <t xml:space="preserve"> -Rozpočtová změna 689/18</t>
  </si>
  <si>
    <t>druh rozpočtové změny: vnitřní rozpočtová změna - přesun mezi jednotlivými položkami, paragrafy a odbory ekonomickým a strategického rozvoje kraje</t>
  </si>
  <si>
    <t>52 - Neinvestiční transfery soukromopr. subj.</t>
  </si>
  <si>
    <t>ORJ - 08</t>
  </si>
  <si>
    <t xml:space="preserve"> -Rozpočtová změna 690/18</t>
  </si>
  <si>
    <t>druh rozpočtové změny: vnitřní rozpočtová změna - přesun mezi jednotlivými položkami, paragrafy a odbory ekonomickým a sportu, kultury a památkové péče</t>
  </si>
  <si>
    <t xml:space="preserve"> -Rozpočtová změna 691/18</t>
  </si>
  <si>
    <t>63 - Investiční transfery</t>
  </si>
  <si>
    <t xml:space="preserve"> -Rozpočtová změna 692/18</t>
  </si>
  <si>
    <t>druh rozpočtové změny: vnitřní rozpočtová změna - přesun mezi jednotlivými položkami, paragrafy v rámci odboru sportu, kultury a památkové péče</t>
  </si>
  <si>
    <t>důvod: odbor sportu, kultury a památkové péče požádal ekonomický odbor dne 7.9.2018 o provedení rozpočtové změny. Důvodem navrhované změny je přesun finančních prostředků v rámci odboru sportu, kultury a památkové péče v celkové výši 1 120 000,- Kč. Finanční prostředky budou použity na poskytnutí dotací z "Programu podpory kultury v Olomouckém kraji v roce 2018" na základě usnesení Rady Olomouckého kraje č. UR/48/67/2018 ze dne 27.8.2018.</t>
  </si>
  <si>
    <t xml:space="preserve"> -Rozpočtová změna 693/18</t>
  </si>
  <si>
    <t>druh rozpočtové změny: vnitřní rozpočtová změna - přesun mezi jednotlivými položkami, paragrafy v rámci odboru strategického rozvoje kraje</t>
  </si>
  <si>
    <t>důvod: odbor strategického rozvoje kraje požádal ekonomický odbor dne 7.9.2018 o provedení rozpočtové změny. Důvodem navrhované změny je přesun finančních prostředků v rámci odboru strategického rozvoje kraje ve výši 81 305,- Kč. Finanční prostředky budou použity na financování výdajů projektu v oblasti školství "Pořízení nových technologií pro odbornou výuku a vytvoření fyzikálně-chemické učebny a laboratoře na SŠTZ Mohelnice".</t>
  </si>
  <si>
    <t xml:space="preserve"> -Rozpočtová změna 694/18</t>
  </si>
  <si>
    <t>důvod: odbor strategického rozvoje kraje požádal ekonomický odbor dne 7.9.2018 o provedení rozpočtové změny. Důvodem navrhované změny je přesun finančních prostředků v rámci odboru strategického rozvoje kraje ve výši 6 400,- Kč. Finanční prostředky budou použity na financování výdajů projektu v oblasti školství "Podpora přírodních věd, technických oborů a využití digitálních technologií v zájmovém vzdělávání".</t>
  </si>
  <si>
    <t xml:space="preserve"> -Rozpočtová změna 695/18</t>
  </si>
  <si>
    <t>důvod: odbor strategického rozvoje kraje požádal ekonomický odbor dne 12.9.2018 o provedení rozpočtové změny. Důvodem navrhované změny je přesun finančních prostředků v rámci odboru strategického rozvoje kraje v celkové výši 202 300,- Kč. Finanční prostředky budou použity na financování výdajů projektu v oblasti školství "Modernizace učeben, vybavení a vnitřní konektivity školy - Gymnázium Olomouc - Hejčín".</t>
  </si>
  <si>
    <t xml:space="preserve"> -Rozpočtová změna 696/18</t>
  </si>
  <si>
    <t>druh rozpočtové změny: vnitřní rozpočtová změna - přesun mezi jednotlivými položkami, paragrafy a odbory ekonomickým a kancelář ředitele</t>
  </si>
  <si>
    <t>Odbor kancelář ředitele</t>
  </si>
  <si>
    <t>ORJ - 03</t>
  </si>
  <si>
    <t xml:space="preserve"> -Rozpočtová změna 697/18</t>
  </si>
  <si>
    <t>druh rozpočtové změny: vnitřní rozpočtová změna - přesun mezi jednotlivými položkami, paragrafy v rámci odboru životního prostředí a zemědělství</t>
  </si>
  <si>
    <t>důvod: odbor životního prostředí a zemědělství požádal ekonomický odbor dne 13.9.2018 o provedení rozpočtové změny. Důvodem navrhované změny je přesun finančních prostředků v rámci odboru životního prostředí a zemědělství ve výši 192 710,- Kč. Finanční prostředky budou použity na poskytnutí dotací v rámci "Programu na podporu lesních ekosystémů 2018" na základě usnesení Rady Olomouckého kraje č. UR/46/30/2018 ze dne 23.7.2018.</t>
  </si>
  <si>
    <t>Odbor životního prostředí a zemědělství</t>
  </si>
  <si>
    <t>ORJ - 09</t>
  </si>
  <si>
    <t xml:space="preserve">důvod: odbor podpory řízení příspěvkových organizací požádal ekonomický dne 5.9.2018 o provedení rozpočtové změny. Důvodem navrhované změny je zapojení finančních prostředků do rozpočtu Olomouckého kraje ve výši 133 947,- Kč. Jedná se o zapojení finančních prostředků z revolvingového úvěru u Komerční banky, a.s., na předfinancování projektu "Modernizace infrastruktury Gymnázia Jiřího Wolkera - modernizace učeben ve vazbě na přírodní vědy" pro příspěvkovou organizaci Gymnázium Jiřího Wolkera, Prostějov, na základě usnesení Rady Olomouckého kraje č. UR/50/14/2018 ze dne 17.9.2018 (bod 15.2.). </t>
  </si>
  <si>
    <t xml:space="preserve">důvod: odbor podpory řízení příspěvkových organizací požádal ekonomický dne 5.9.2018 o provedení rozpočtové změny. Důvodem navrhované změny je zapojení finančních prostředků do rozpočtu Olomouckého kraje ve výši 1 050 090,30 Kč. Jedná se o zapojení finančních prostředků z revolvingového úvěru u Komerční banky, a.s., na předfinancování projektu "Vybudování učebny polytechnického vzdělávání" pro příspěvkovou organizaci Gymnázium Jakuba Škody, Přerov, na základě usnesení Rady Olomouckého kraje č. UR/50/14/2018 ze dne 17.9.2018 (bod 15.2.). </t>
  </si>
  <si>
    <t xml:space="preserve">důvod: odbor podpory řízení příspěvkových organizací požádal ekonomický dne 5. a 12.9.2018 o provedení rozpočtové změny. Důvodem navrhované změny je zapojení finančních prostředků do rozpočtu Olomouckého kraje ve výši 1 680 926,40 Kč. Jedná se o zapojení finančních prostředků z revolvingového úvěru u Komerční banky, a.s., na předfinancování projektu "Vybudování učeben pro výuku oborů Obalová technika, Tiskař na polygrafických strojích a Reprodukční grafik pro média včetně IT podpory" pro příspěvkovou organizaci Střední škola polygrafická, Olomouc, na základě usnesení Rady Olomouckého kraje č. UR/50/14/2018 ze dne 17.9.2018 (bod 15.2.). </t>
  </si>
  <si>
    <t xml:space="preserve">důvod: odbor strategického rozvoje kraje požádal ekonomický odbor dne 5.9.2018 o provedení rozpočtové změny. Důvodem navrhované změny je zapojení finančních prostředků do rozpočtu Olomouckého kraje v celkové výši 20 364,30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UR/50/14/2018 ze dne 17.9.2018 (bod 15.2.). </t>
  </si>
  <si>
    <t xml:space="preserve">důvod: odbor strategického rozvoje kraje požádal ekonomický odbor dne 10.9.2018 o provedení rozpočtové změny. Důvodem navrhované změny je zapojení finančních prostředků do rozpočtu Olomouckého kraje v celkové výši 2 088 989,10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na základě usnesení Rady Olomouckého kraje č. UR/50/14/2018 ze dne 17.9.2018 (bod 15.2.). </t>
  </si>
  <si>
    <t xml:space="preserve">důvod: odbor strategického rozvoje kraje požádal ekonomický odbor dne 7. a 11.9.2018 o provedení rozpočtové změny. Důvodem navrhované změny je zapojení finančních prostředků do rozpočtu Olomouckého kraje v celkové výši 1 018 482,51 Kč. Jedná se o zapojení finančních prostředků z revolvingového úvěru u Komerční banky, a.s., na financování projektu v oblasti školství "Pořízení nových technologií pro odbornou výuku a vytvoření fyzikálně-chemické učebny a laboratoře na SŠTZ Mohelnice", na základě usnesení Rady Olomouckého kraje č. UR/50/14/2018 ze dne 17.9.2018 (bod 15.2.). </t>
  </si>
  <si>
    <t xml:space="preserve">důvod: odbor strategického rozvoje kraje požádal ekonomický odbor dne 6. a 7.9.2018 o provedení rozpočtové změny. Důvodem navrhované změny je zapojení finančních prostředků do rozpočtu Olomouckého kraje v celkové výši 12 492 952,65 Kč. Jedná se o zapojení finančních prostředků z revolvingového úvěru u Komerční banky, a.s., na financování projektu v oblasti školství "SŠZE Přerov - modernizace teoretické a odborné výuky", na základě usnesení Rady Olomouckého kraje č. UR/50/14/2018 ze dne 17.9.2018 (bod 15.2.). </t>
  </si>
  <si>
    <t xml:space="preserve">důvod: odbor strategického rozvoje kraje požádal ekonomický odbor dne 6.9.2018 o provedení rozpočtové změny. Důvodem navrhované změny je zapojení finančních prostředků do rozpočtu Olomouckého kraje v celkové výši 4 262 722,20 Kč. Jedná se o zapojení finančních prostředků z revolvingového úvěru u Komerční banky, a.s., na financování projektu v oblasti zdravotnictví "ZZS OK - Modernizace výcvikových středisek", na základě usnesení Rady Olomouckého kraje č. UR/50/14/2018 ze dne 17.9.2018 (bod 15.2.). </t>
  </si>
  <si>
    <t xml:space="preserve">důvod: odbor investic požádal ekonomický odbor dne 7.9.2018 o provedení rozpočtové změny. Důvodem navrhované změny je zapojení finančních prostředků do rozpočtu Olomouckého kraje ve výši 2 480,- Kč. Jedná se o zapojení finančních prostředků z revolvingového úvěru u Komerční banky, a.s., na financování projektů v oblasti školství "Střední zdravotnická škola a Vyšší odborná škola zdravotnická Emanuela Pöttinga, Olomouc, Pöttingova 2 - Balkony a zateplení budovy DM", na základě usnesení Rady Olomouckého kraje č. UR/50/14/2018 ze dne 17.9.2018 (bod 15.2.). </t>
  </si>
  <si>
    <t xml:space="preserve">důvod: odbor investic  požádal ekonomický odbor dne 6. a 10.9.2018 o provedení rozpočtové změny. Důvodem navrhované změny je zapojení finančních prostředků do rozpočtu Olomouckého kraje v celkové výši 2 018 772,92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UR/50/14/2018 ze dne 17.9.2018 (bod 15.2.). </t>
  </si>
  <si>
    <t xml:space="preserve">důvod: odbor investic požádal ekonomický odbor dne 7.9.2018 o provedení rozpočtové změny. Důvodem navrhované změny je zapojení finančních prostředků do rozpočtu Olomouckého kraje ve výši 7 744,-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UR/50/14/2018 ze dne 17.9.2018 (bod 15.2.). </t>
  </si>
  <si>
    <t xml:space="preserve">důvod: odbor investic požádal ekonomický odbor dne 4.9.2018 o provedení rozpočtové změny. Důvodem navrhované změny je zapojení finančních prostředků do rozpočtu Olomouckého kraje v celkové výši 27 831 039,60 Kč. Jedná se o zapojení finančních prostředků z revolvingového úvěru u Komerční banky, a.s., na financování projektu v oblasti dopravy "II/444 kř. R35 Mohelnice - Úsov", na základě usnesení Rady Olomouckého kraje č. UR/50/14/2018 ze dne 17.9.2018 (bod 15.2.). </t>
  </si>
  <si>
    <t xml:space="preserve">důvod: odbor investic  požádal ekonomický odbor dne 10.9.2018 o provedení rozpočtové změny. Důvodem navrhované změny je zapojení finančních prostředků do rozpočtu Olomouckého kraje ve výši 3 854 869,33 Kč. Jedná se o zapojení finančních prostředků z revolvingového úvěru u Komerční banky, a.s., na financování projektu v oblasti dopravy "Zvýšení přeshraniční dostupnosti Písečná - Nysa", na základě usnesení Rady Olomouckého kraje č. UR/50/14/2018 ze dne 17.9.2018 (bod 15.2.). </t>
  </si>
  <si>
    <t xml:space="preserve">důvod: odbor investic  požádal ekonomický odbor dne 5.9.2018 o provedení rozpočtové změny. Důvodem navrhované změny je zapojení finančních prostředků do rozpočtu Olomouckého kraje ve výši 3 430,35 Kč. Jedná se o zapojení finančních prostředků z revolvingového úvěru u Komerční banky, a.s., na financování projektu v oblasti kultury "Realizace depozitáře pro Vědeckou knihovnu v Olomouci", na základě usnesení Rady Olomouckého kraje č. UR/50/14/2018 ze dne 17.9.2018 (bod 15.2.). </t>
  </si>
  <si>
    <t xml:space="preserve">důvod: odbor investic  požádal ekonomický odbor dne 7.9.2018 o provedení rozpočtové změny. Důvodem navrhované změny je zapojení finančních prostředků do rozpočtu Olomouckého kraje ve výši 12 100,-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UR/50/14/2018 ze dne 17.9.2018 (bod 15.2.). </t>
  </si>
  <si>
    <t xml:space="preserve">důvod: odbor investic požádal ekonomický odbor dne 7.9.2018 o provedení rozpočtové změny. Důvodem navrhované změny je zapojení finančních prostředků do rozpočtu Olomouckého kraje ve výši 2 980,-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UR/50/14/2018 ze dne 17.9.2018 (bod 15.2.). </t>
  </si>
  <si>
    <t xml:space="preserve">důvod: odbor investic  požádal ekonomický odbor dne 5.9.2018 o provedení rozpočtové změny. Důvodem navrhované změny je zapojení finančních prostředků do rozpočtu Olomouckého kraje v celkové výši 1 953 837,90 Kč. Jedná se o zapojení finančních prostředků z revolvingového úvěru u Komerční banky, a.s., na financování projektu v oblasti kultury "Muzeum Komenského v Přerově - rekonstrukce budovy", na základě usnesení Rady Olomouckého kraje č. UR/50/14/2018 ze dne 17.9.2018 (bod 15.2.). </t>
  </si>
  <si>
    <t xml:space="preserve">důvod: odbor investic požádal ekonomický odbor dne 11.9.2018 o provedení rozpočtové změny. Důvodem navrhované změny je zapojení finančních prostředků do rozpočtu Olomouckého kraje v celkové výši 978 851,76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UR/50/14/2018 ze dne 17.9.2018 (bod 15.2.). </t>
  </si>
  <si>
    <t xml:space="preserve">důvod: odbor investic požádal ekonomický odbor dne 10.9.2018 o provedení rozpočtové změny. Důvodem navrhované změny je zapojení finančních prostředků do rozpočtu Olomouckého kraje ve výši 9 405 532,64 Kč. Jedná se o zapojení finančních prostředků z revolvingového úvěru u Komerční banky, a.s., na financování projektu v oblasti školství "Modernizace školních dílen jako centrum odborné přípravy - stavební část (Sigmundova střední škola strojírenská, Lutín)", na základě usnesení Rady Olomouckého kraje č. UR/50/14/2018 ze dne 17.9.2018 (bod 15.2.). </t>
  </si>
  <si>
    <t xml:space="preserve">důvod: odbor investic požádal ekonomický odbor dne 5.9.2018 o provedení rozpočtové změny. Důvodem navrhované změny je zapojení finančních prostředků do rozpočtu Olomouckého kraje ve výši 23 100,- Kč. Jedná se o zapojení finančních prostředků z revolvingového úvěru u Komerční banky, a.s., na financování projektu v oblasti zdravotnictví "Realizace energeticky úsporných opatření - Nemocnice Přerov-domov sester", na základě usnesení Rady Olomouckého kraje č. UR/50/14/2018 ze dne 17.9.2018 (bod 15.2.). </t>
  </si>
  <si>
    <t xml:space="preserve">důvod: odbor investic  požádal ekonomický odbor dne 7.9.2018 o provedení rozpočtové změny. Důvodem navrhované změny je zapojení finančních prostředků do rozpočtu Olomouckého kraje ve výši 1 281 249,65 Kč. Jedná se o zapojení finančních prostředků z revolvingového úvěru u Komerční banky, a.s., na financování projektu v oblasti školství "Realizace energeticky úsporných opatření - SOŠ lesnická a strojírenská Šternberk - domov mládeže", na základě usnesení Rady Olomouckého kraje č. UR/50/14/2018 ze dne 17.9.2018 (bod 15.2.). </t>
  </si>
  <si>
    <t xml:space="preserve">důvod: odbor investic  požádal ekonomický odbor dne 10.9.2018 o provedení rozpočtové změny. Důvodem navrhované změny je zapojení finančních prostředků do rozpočtu Olomouckého kraje ve výši 1 330 204,17 Kč. Jedná se o zapojení finančních prostředků z revolvingového úvěru u Komerční banky, a.s., na financování projektu v oblasti školství "Vybavení školních laboratoří v bezbariérové škole - VOŠ a SPŠ elektrotechnická - Olomouc, Božetěchova 3", na základě usnesení Rady Olomouckého kraje č. UR/50/14/2018 ze dne 17.9.2018 (bod 15.2.). </t>
  </si>
  <si>
    <t xml:space="preserve">důvod: odbor investic požádal ekonomický odbor dne 10.9.2018 o provedení rozpočtové změny. Důvodem navrhované změny je zapojení finančních prostředků do rozpočtu Olomouckého kraje v celkové výši 1 851 669,16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UR/50/14/2018 ze dne 17.9.2018 (bod 15.2.). </t>
  </si>
  <si>
    <t xml:space="preserve">důvod: odbor investic  požádal ekonomický odbor dne 10.9.2018 o provedení rozpočtové změny. Důvodem navrhované změny je zapojení finančních prostředků do rozpočtu Olomouckého kraje ve výši 47 869,05 Kč. Jedná se o zapojení finančních prostředků z revolvingového úvěru u Komerční banky, a.s., na financování projektu v oblasti školství "Střední škola logistiky a chemie, Olomouc, U Hradiska 29 - Zateplení budovy školy b) vzduchotechnika", na základě usnesení Rady Olomouckého kraje č. UR/50/14/2018 ze dne 17.9.2018 (bod 15.2.). </t>
  </si>
  <si>
    <t xml:space="preserve">důvod: odbor dopravy a silničního hospodářství požádal ekonomický odbor dne 10.9.2018 o provedení rozpočtové změny. Důvodem navrhované změny je zapojení finančních prostředků do rozpočtu Olomouckého kraje ve výši 4 899 927,85 Kč. Finanční prostředky budou zapojeny jako finanční vypořádání akcí příspěvkové organizace Správa silnic Olomouckého kraje a budou poskytnuty jako investiční příspěvek na projektovou dokumentaci, na základě usnesení Rady Olomouckého kraje č. UR/50/14/2018 ze dne 17.9.2018 (bod 15.2.). </t>
  </si>
  <si>
    <t xml:space="preserve">důvod: odbor kancelář hejtmana požádal ekonomický odbor dne 11.9.2018 o provedení rozpočtové změny. Důvodem navrhované změny je přesun finančních prostředků v rámci odboru kancelář hejtmana ve výši 600 000,- Kč. Finanční prostředky budou použity na poskytnutí finančních darů fyzickým osobám - rodinám příslušníků Hasičského záchranného sboru Olomouckého kraje na základě usnesení Rady Olomouckého kraje č. UR/49/3/2018 ze dne 10.9.2018 a na základě usnesení Zastupitelstva Olomouckého kraje č. UZ/12/75/2018 ze dne 17.9.2018 (bod 54.).  </t>
  </si>
  <si>
    <t>důvod: odbor strategického rozvoje kraje požádal ekonomický odbor dne 10.9.2018 o provedení rozpočtové změny. Důvodem navrhované změny je převedení finančních prostředků z odboru ekonomického na odbor strategického rozvoje kraje v celkové výši      200 000,- Kč. Finanční prostředky budou použity na poskytnutí individuálních dotací v oblasti regionálního rozvoje na základě usnesení Rady Olomouckého kraje č. UR/49/23/2018 ze dne 10.9.2018 a na základě usnesení Zastupitelstva Olomouckého kraje č. UZ/12/64/2018 ze dne 17.9.2018 (bod 43.), prostředky budou čerpány z rezervy Olomouckého kraje na individuální dotace.</t>
  </si>
  <si>
    <t>důvod: odbor sportu, kultury a památkové péče požádal ekonomický odbor dne 11.9.2018 o provedení rozpočtové změny. Důvodem navrhované změny je převedení finančních prostředků z odboru ekonomického na odbor sportu, kultury a památkové péče v celkové výši 350 000,- Kč. Finanční prostředky budou použity na poskytnutí individuálních dotací v oblasti sportu a kultury na základě usnesení Rady Olomouckého kraje č. UR/49/43/2018 ze dne 10.9.2018 a na základě usnesení Zastupitelstva Olomouckého kraje č. UZ/12/40/2018 ze dne 17.9.2018 (bod 20.1.), prostředky budou čerpány z rezervy Olomouckého kraje na individuální dotace.</t>
  </si>
  <si>
    <t xml:space="preserve">důvod: odbor kancelář hejtmana požádal ekonomický odbor dne 11.9.2018 o provedení rozpočtové změny. Důvodem navrhované změny je přesun finančních prostředků v rámci odboru kancelář hejtmana ve výši 150 000,- Kč. Finanční prostředky budou použity na poskytnutí individuální dotace v oblasti krizového řízení obci Supíkovice na základě usnesení Rady Olomouckého kraje č. UR/49/6/2018 ze dne 10.9.2018 a na základě usnesení Zastupitelstva Olomouckého kraje č. UZ/12/74/2018 ze dne 17.9.2018 (bod 53.).  </t>
  </si>
  <si>
    <t xml:space="preserve">důvod: odbor kancelář ředitele požádala ekonomický odbor dne 12.9.2018 o provedení rozpočtové změny. Důvodem navrhované změny je převedení finančních prostředků z odboru ekonomického na odbor kancelář ředitele ve výši 423 500,- Kč. Finanční prostředky budou převedeny z rezervy Olomouckého kraje a budou použity na vytvoření analytického dokumentu Smart Region Olomoucký kraj, na základě usnesení Rady Olomouckého kraje č. UR/50/8/2018 ze dne 17.9.2018 (bod 8.).  </t>
  </si>
  <si>
    <t xml:space="preserve"> -Rozpočtová změna 698/18</t>
  </si>
  <si>
    <t>důvod: neinvestiční dotace ze státního rozpočtu ČR na rok 2018 poskytnutá na základě dopisu Ministerstva školství, mládeže a tělovýchovy ČR č.j.: MŠMT-27528/2018-1 ze dne 7.9.2018 jako 10. úprava rozpočtu přímých výdajů regionálního školství územních samosprávných celků na rok 2018.</t>
  </si>
  <si>
    <t>Rozpis účelové dotace zabezpečí odbor školství a mládeže</t>
  </si>
  <si>
    <t xml:space="preserve"> -Rozpočtová změna 699/18</t>
  </si>
  <si>
    <t>důvod: neinvestiční dotace ze státního rozpočtu ČR na rok 2018 poskytnutá na základě rozhodnutí Ministerstva školství, mládeže a tělovýchovy ČR č.j.: MSMT-11684/2018-8 ze dne 13.9.2018 v celkové výši 675 100,- Kč na dotační program "Podpora sociálně znevýhodněných romských žáků středních škol, konzervatoří a studentů VOŠ na období září - prosinec 2018".</t>
  </si>
  <si>
    <t>5336 - Neinvestiční transfery zřízeným PO</t>
  </si>
  <si>
    <t xml:space="preserve"> -Rozpočtová změna 700/18</t>
  </si>
  <si>
    <t>důvod: neinvestiční dotace ze státního rozpočtu ČR na rok 2018 poskytnutá na základě avíz Ministerstva školství, mládeže a tělovýchovy ČR č.j.: MŠMT-34139/2016-73 ze dne 20.9.2018, MŠMT-34139/2016-74 ze dne 1.10.2018 a MŠMT-32012/2018-3 ze dne 4.10.2018 v celkové výši 5 425 257,45 Kč na projekty pro příspěvkové organizace Olomouckého kraje v rámci Operačního programu Výzkum, vývoj a vzdělávání.</t>
  </si>
  <si>
    <t xml:space="preserve"> -Rozpočtová změna 701/18</t>
  </si>
  <si>
    <t>poskytovatel: Ministerstvo financí</t>
  </si>
  <si>
    <t xml:space="preserve">důvod: neinvestiční dotace ze státního rozpočtu ČR na rok 2018 poskytnutá na základě rozhodnutí Ministerstva financí ČR č.j.: MF - 21343/2018/1201-13 ze dne 17.9.2018 ve výši 200 000,- Kč na úhradu výdajů v souvislosti s konáním nových voleb do Senátu Parlamentu ČR a do zastupitelstev obcí, městských obvodů a částí, vyhlášených na 5. a 6.10.2018 na činnost krajského úřadu. </t>
  </si>
  <si>
    <t>4111 - Neinvestiční přijaté transfery z VPS SR</t>
  </si>
  <si>
    <t xml:space="preserve"> -Rozpočtová změna 702/18</t>
  </si>
  <si>
    <t>poskytovatel: Ministerstvo životního prostředí ČR</t>
  </si>
  <si>
    <t>důvod: odbor investic požádal ekonomický odbor dne 2.10.2018 o provedení rozpočtové změny. Důvodem navrhované změny je zapojení finančních prostředků do rozpočtu Olomouckého kraje ve výši 1 870 814,40 Kč. Finanční prostředky byly poukázány na účet Olomouckého kraje jako investiční dotace z Ministerstva životního prostředí ČR na financování projektu "Dětský domov a Školní jídelna, Olomouc, U Sportovní haly 1a - Zateplení budovy a lodžie" v rámci Operačního programu Životní prostředí.</t>
  </si>
  <si>
    <t>4216 - Ostatní invest. přijaté transfery ze SR</t>
  </si>
  <si>
    <t>8114 - Uhraz. splátky krát. přij. půjč. prostř.</t>
  </si>
  <si>
    <t xml:space="preserve"> -Rozpočtová změna 703/18</t>
  </si>
  <si>
    <t>důvod: odbor investic požádal ekonomický odbor dne 3.10.2018 o provedení rozpočtové změny. Důvodem navrhované změny je zapojení finančních prostředků do rozpočtu Olomouckého kraje ve výši 2 232 246,52 Kč. Finanční prostředky byly poukázány na účet Olomouckého kraje jako investiční dotace z Ministerstva životního prostředí ČR na financování projektu "Realizace energeticky úsporných opatření - SOŠ lesnická a strojírenská Šternberk - domov mládeže" v rámci Operačního programu Životní prostředí.</t>
  </si>
  <si>
    <t xml:space="preserve"> -Rozpočtová změna 704/18</t>
  </si>
  <si>
    <t>důvod: odbor strategického rozvoje kraje požádal ekonomický odbor dne 5.10.2018 o provedení rozpočtové změny. Důvodem navrhované změny je zapojení finančních prostředků do rozpočtu odboru strategického rozvoje kraje v celkové výši 6 840 000,- Kč. Finanční prostředky byly poukázány na účet Olomouckého kraje jako neinvestiční dotace z Ministerstva školství, mládeže a tělovýchovy na financování projektu "Rovný přístup ke vzdělávání s ohledem na lepší uplatnitelnost na trhu práce (IKAP Olomoucký kraj)" v rámci Operačního programu Výzkum, vývoj a vzdělávání.</t>
  </si>
  <si>
    <t>50 - Výdaje na platy, ost. platby za pr. práci a poj.</t>
  </si>
  <si>
    <t xml:space="preserve"> -Rozpočtová změna 705/18</t>
  </si>
  <si>
    <t>důvod: odbor školství a mládeže požádal ekonomický odbor dne 2.10.2018 o provedení rozpočtové změny. Důvodem navrhované změny je snížení neinvestiční dotace ze státního rozpočtu ČR na rok 2018 poskytnuté na základě rozhodnutí Ministerstva školství, mládeže a tělovýchovy ČR č.j.: MSMT-30897-3/2017-55 ze dne 14.2.2018 a MSMT-30897-3/2017-60 ze dne 24.5.2018 v celkové výši 182 241,- Kč na rozvojový program "Financování asistentů pedagoga pro děti, žáky a studenty se zdravotním znevýhodněním a pro  děti, žáky a studenty se sociálním znevýhodněnímna období leden-srpen 2018", nevyčerpané prostředky ve výši 73 777,78 Kč budou vráceny na účet Ministerstva školství, mládeže a tělovýchovy.</t>
  </si>
  <si>
    <t xml:space="preserve"> -Rozpočtová změna 706/18</t>
  </si>
  <si>
    <t>důvod: odbor školství a mládeže požádal ekonomický odbor dne 3.10.2018 o provedení rozpočtové změny. Důvodem navrhované změny je snížení neinvestiční dotace ze státního rozpočtu ČR na rok 2018 poskytnuté na základě rozhodnutí Ministerstva školství, mládeže a tělovýchovy ČR č.j.: MSMT-30897-12/2017-54 ze dne 16.2.2018 a MSMT-6520/2018-2 ze dne 25.6.2018 v celkové výši 2 821 152,- Kč na rozvojový program "Financování asistentů pedagoga pro děti, žáky a studenty se sociálním znevýhodněním na období leden - srpen 2018 - modul B“, nevyčerpané prostředky ve výši 46 681,08 Kč budou vráceny na účet Ministerstva školství, mládeže a tělovýchovy.</t>
  </si>
  <si>
    <t xml:space="preserve"> -Rozpočtová změna 707/18</t>
  </si>
  <si>
    <t xml:space="preserve"> -Rozpočtová změna 708/18</t>
  </si>
  <si>
    <t xml:space="preserve"> -Rozpočtová změna 709/18</t>
  </si>
  <si>
    <t xml:space="preserve"> -Rozpočtová změna 710/18</t>
  </si>
  <si>
    <t xml:space="preserve"> -Rozpočtová změna 711/18</t>
  </si>
  <si>
    <t xml:space="preserve"> -Rozpočtová změna 712/18</t>
  </si>
  <si>
    <t xml:space="preserve"> -Rozpočtová změna 713/18</t>
  </si>
  <si>
    <t xml:space="preserve"> -Rozpočtová změna 714/18</t>
  </si>
  <si>
    <t xml:space="preserve"> -Rozpočtová změna 715/18</t>
  </si>
  <si>
    <t xml:space="preserve"> -Rozpočtová změna 716/18</t>
  </si>
  <si>
    <t xml:space="preserve"> -Rozpočtová změna 717/18</t>
  </si>
  <si>
    <t xml:space="preserve"> -Rozpočtová změna 718/18</t>
  </si>
  <si>
    <t xml:space="preserve"> -Rozpočtová změna 719/18</t>
  </si>
  <si>
    <t xml:space="preserve"> -Rozpočtová změna 720/18</t>
  </si>
  <si>
    <t xml:space="preserve"> -Rozpočtová změna 721/18</t>
  </si>
  <si>
    <t xml:space="preserve"> -Rozpočtová změna 722/18</t>
  </si>
  <si>
    <t xml:space="preserve"> -Rozpočtová změna 723/18</t>
  </si>
  <si>
    <t xml:space="preserve"> -Rozpočtová změna 724/18</t>
  </si>
  <si>
    <t xml:space="preserve"> -Rozpočtová změna 725/18</t>
  </si>
  <si>
    <t xml:space="preserve"> -Rozpočtová změna 726/18</t>
  </si>
  <si>
    <t xml:space="preserve"> -Rozpočtová změna 727/18</t>
  </si>
  <si>
    <t xml:space="preserve"> -Rozpočtová změna 728/18</t>
  </si>
  <si>
    <t xml:space="preserve"> -Rozpočtová změna 729/18</t>
  </si>
  <si>
    <t xml:space="preserve"> -Rozpočtová změna 730/18</t>
  </si>
  <si>
    <t xml:space="preserve"> -Rozpočtová změna 731/18</t>
  </si>
  <si>
    <t xml:space="preserve"> -Rozpočtová změna 732/18</t>
  </si>
  <si>
    <t xml:space="preserve"> -Rozpočtová změna 733/18</t>
  </si>
  <si>
    <t xml:space="preserve"> -Rozpočtová změna 734/18</t>
  </si>
  <si>
    <t xml:space="preserve"> -Rozpočtová změna 735/18</t>
  </si>
  <si>
    <t xml:space="preserve"> -Rozpočtová změna 736/18</t>
  </si>
  <si>
    <t>důvod: odbor podpory řízení příspěvkových organizací požádal ekonomický odbor dne 19.9.2018 o provedení rozpočtové změny. Důvodem navrhované změny je zapojení finančních prostředků do rozpočtu Olomouckého kraje ve výši 260 624,- Kč. Česká pojišťovna, a.s., uhradila na účet Olomouckého kraje pojistné plnění k pojistné události pro příspěvkovou organizaci Olomouckého kraje Střední odborná škola a Střední odborné učiliště strojírenské a stavební, Jeseník, za opravy škod po prasknutí kulového ventilu na potrubí od topení v roce 2018.</t>
  </si>
  <si>
    <t>2322 - Přijaté pojistné náhrady</t>
  </si>
  <si>
    <t>5331 - Neinvestiční příspěvky zřízeným PO</t>
  </si>
  <si>
    <t xml:space="preserve"> -Rozpočtová změna 737/18</t>
  </si>
  <si>
    <t>důvod: odbor podpory řízení příspěvkových organizací požádal ekonomický odbor dne 19.9.2018 o provedení rozpočtové změny. Důvodem navrhované změny je zapojení finančních prostředků do rozpočtu Olomouckého kraje ve výši 312 893,- Kč. Česká pojišťovna, a.s., uhradila na účet Olomouckého kraje pojistné plnění k pojistné události pro příspěvkovou organizaci Olomouckého kraje Nové Zámky - poskytovatel sociálních služeb za opravy škod po indukčním přepětí při odstávce elektrické energie v roce 2018.</t>
  </si>
  <si>
    <t xml:space="preserve"> -Rozpočtová změna 738/18</t>
  </si>
  <si>
    <t xml:space="preserve">důvod: odbor zdravotnictví požádal ekonomický odbor dne 25.9.2018 o provedení rozpočtové změny. Důvodem navrhované změny je zapojení finančních prostředků do rozpočtu Olomouckého kraje ve výši 1 548,- Kč a přesun finančních prostředků v rámci odboru zdravotnictví ve výši 500,- Kč. Česká pojišťovna, a.s., uhradila na účet Olomouckého kraje pojistné plnění k pojistné události pro Olomoucký kraj jako náhradu škody na nemovitém majetku, pronajatém Středomoravské nemocniční a.s., odštěpný závod Nemocnice Prostějov - oprava rozbitého okna v roce 2018. </t>
  </si>
  <si>
    <t>Odbor zdravotnictví</t>
  </si>
  <si>
    <t>ORJ - 14</t>
  </si>
  <si>
    <t xml:space="preserve"> -Rozpočtová změna 739/18</t>
  </si>
  <si>
    <t>důvod: odbor dopravy a silničního hospodářství požádal ekonomický odbor dne 15.10.2018 o provedení rozpočtové změny. Důvodem navrhované změny je zapojení finančních prostředků do rozpočtu Olomouckého kraje ve výši 33 798,- Kč. Česká pojišťovna, a.s., uhradila na účet Olomouckého kraje pojistné plnění k pojistné události pro Olomoucký kraj jako náhradu nákladů řízení.</t>
  </si>
  <si>
    <t xml:space="preserve"> -Rozpočtová změna 740/18</t>
  </si>
  <si>
    <t>druh rozpočtové změny: vnitřní rozpočtová změna - přesun mezi jednotlivými položkami, paragrafy a odbory ekonomickým, sociálních věcí a zdravotnictví</t>
  </si>
  <si>
    <t>důvod: odbory sociálních věcí a zdravotnictví požádaly ekonomický odbor dne 24. a 26.9.2018 o provedení rozpočtové změny. Důvodem navrhované změny je převedení finančních prostředků z odboru ekonomického na odbor sociálních věcí ve výši 79 040,- Kč a na odbor zdravotnictví ve výši 131 480,-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srpen 2018.</t>
  </si>
  <si>
    <t>Odbor sociálních věcí</t>
  </si>
  <si>
    <t>ORJ - 11</t>
  </si>
  <si>
    <t xml:space="preserve"> -Rozpočtová změna 741/18</t>
  </si>
  <si>
    <t>druh rozpočtové změny: vnitřní rozpočtová změna - přesun mezi jednotlivými položkami, paragrafy a odbory ekonomickým a školství a mládeže</t>
  </si>
  <si>
    <t xml:space="preserve"> -Rozpočtová změna 742/18</t>
  </si>
  <si>
    <t>druh rozpočtové změny: vnitřní rozpočtová změna - přesun mezi jednotlivými položkami, paragrafy a odbory ekonomickým a zastupitelé</t>
  </si>
  <si>
    <t>důvod: odbor kancelář hejtmana požádal ekonomický odbor dne 26.9.2018 o provedení rozpočtové změny. Důvodem navrhované změny je převedení finančních prostředků z odboru ekonomického na odbor zastupitelé ve výši 1 210 000,- Kč. Finanční prostředky budou použity na pořízení nového automobilu na základě usnesení Rady Olomouckého kraje č. UR/50/7/2018 ze dne 17.9.2018, prostředky budou čerpány z rezervy Olomouckého kraje na investice.</t>
  </si>
  <si>
    <t>Zastupitelé</t>
  </si>
  <si>
    <t>ORJ - 01</t>
  </si>
  <si>
    <t xml:space="preserve"> -Rozpočtová změna 743/18</t>
  </si>
  <si>
    <t>důvod: odbor kancelář ředitele požádala ekonomický odbor dne 21.9.2018 o provedení rozpočtové změny. Důvodem navrhované změny je převedení finančních prostředků z odboru ekonomického na odbor kancelář ředitele ve výši 40 000,- Kč. Finanční prostředky budou převedeny z rezervy Olomouckého kraje a budou použity na zabezpečení opakovaného řízení části B veřejné zakázky "ZZS OK - Nákup transportních nosítek".</t>
  </si>
  <si>
    <t xml:space="preserve"> -Rozpočtová změna 744/18</t>
  </si>
  <si>
    <t>důvod: odbor kancelář ředitele požádala ekonomický odbor dne 1.10.2018 o provedení rozpočtové změny. Důvodem navrhované změny je převedení finančních prostředků z odboru ekonomického na odbor kancelář ředitele ve výši  96 800,- Kč. Finanční prostředky budou převedeny z rezervy Olomouckého kraje a budou použity na zabezpečení veřejné zakázky v oblasti marketingu a propagace Olomouckého kraje.</t>
  </si>
  <si>
    <t xml:space="preserve"> -Rozpočtová změna 745/18</t>
  </si>
  <si>
    <t>druh rozpočtové změny: vnitřní rozpočtová změna - přesun mezi jednotlivými položkami, paragrafy a odbory ekonomickým a informačních technologií</t>
  </si>
  <si>
    <t>důvod: odbor informačních technologií požádal ekonomický odbor dne 2.10.2018 o provedení rozpočtové změny. Důvodem navrhované změny je převedení finančních prostředků z odboru ekonomického na odbor informačních technologií v celkové výši       479 886,- Kč. Finanční prostředky budou převedeny z rezervy Olomouckého kraje a budou použity na zajištění multilicence k aplikaci "Obnova" k podpoře problematiky obnovy území postiženého mimořádnou událostí.</t>
  </si>
  <si>
    <t>Odbor informačních technologií</t>
  </si>
  <si>
    <t>ORJ - 06</t>
  </si>
  <si>
    <t xml:space="preserve"> -Rozpočtová změna 746/18</t>
  </si>
  <si>
    <t>druh rozpočtové změny: vnitřní rozpočtová změna - přesun mezi jednotlivými položkami, paragrafy a odbory ekonomickým a investic</t>
  </si>
  <si>
    <t>důvod: odbor investic požádal ekonomický odbor dne 26.9.2018 o provedení rozpočtové změny. Důvodem navrhované změny je převedení finančních prostředků z odboru ekonomického na odbor investic v celkové výši 2 790 000,- Kč. Finanční prostředky budou použity na financování  projektu v oblasti školství "Centrum polytechnické výchovy (Střední škola polytechnická, Olomouc, Rooseveltova 79)" a budou hrazeny z rezervy na investice Olomouckého kraje.</t>
  </si>
  <si>
    <t xml:space="preserve"> -Rozpočtová změna 747/18</t>
  </si>
  <si>
    <t>důvod: odbor investic požádal ekonomický odbor dne 5.10.2018 o provedení rozpočtové změny. Důvodem navrhované změny je převedení finančních prostředků z odboru ekonomického na odbor investic v celkové výši 2 050 000,- Kč. Finanční prostředky budou použity na financování  projektu v oblasti školství "Realizace energeticky úsporných opatření - SOŠ lesnická a strojírenská Šternberk - domov mládeže" a budou hrazeny z rezervy na investice Olomouckého kraje.</t>
  </si>
  <si>
    <t xml:space="preserve"> -Rozpočtová změna 748/18</t>
  </si>
  <si>
    <t>důvod: odbor strategického rozvoje kraje požádal ekonomický odbor dne 18.9.2018 o provedení rozpočtové změny. Důvodem navrhované změny je převedení finančních prostředků z odboru ekonomického na odbor strategického rozvoje kraje v celkové výši        482 064,- Kč. Finanční prostředky budou použity na financování  projektu v oblasti životního prostředí "Hospodaření se srážkovými vodami v intravilánu příspěvkových organizací Olomouckého kraje" a budou hrazeny z rezervy na investice Olomouckého kraje.</t>
  </si>
  <si>
    <t xml:space="preserve"> -Rozpočtová změna 749/18</t>
  </si>
  <si>
    <t>druh rozpočtové změny: vnitřní rozpočtová změna - přesun mezi jednotlivými položkami, paragrafy a odbory ekonomickým a podpory řízení příspěvkových organizací</t>
  </si>
  <si>
    <t xml:space="preserve"> -Rozpočtová změna 750/18</t>
  </si>
  <si>
    <t>důvod: odbor investic požádal ekonomický odbor dne 26.9.2018 o provedení rozpočtové změny. Důvodem navrhované změny je převedení finančních prostředků z odboru investic na odbor ekonomický ve výši 4 812,15 Kč. Finanční prostředky ze smluvní pokuty u projektu v oblasti dopravy "II/446 Uničov - Strukov" nebudou vráceny v plné výši poskytovateli dotace a budou vráceny do rezervy Olomouckého kraje.</t>
  </si>
  <si>
    <t xml:space="preserve"> -Rozpočtová změna 751/18</t>
  </si>
  <si>
    <t>důvod: neinvestiční dotace ze státního rozpočtu ČR na rok 2018 poskytnutá na základě rozhodnutí Ministerstva práce a sociálních věcí ČR č.j.: 1 ze dne 2.8.2018 ve výši                  1 221 000,- Kč na výkon sociální práce s výjimkou agendy sociálně-právní ochrany dětí pro rok 2018.</t>
  </si>
  <si>
    <t xml:space="preserve"> -Rozpočtová změna 752/18</t>
  </si>
  <si>
    <t>důvod: neinvestiční dotace ze státního rozpočtu ČR na rok 2018 poskytnutá na základě rozhodnutí Ministerstva práce a sociálních věcí ČR ve výši 55 650,28 Kč na projekt č. CZ.03.2.63/0.0/0.0/15_023/0001210 "Zavádění komplexního terapeutického modelu v Domově Na zámečku Rokytnice" pro příspěvkovou organizaci Domov Na zámečku Rokytnice v rámci Operačního programu Zaměstnanost.</t>
  </si>
  <si>
    <t xml:space="preserve"> -Rozpočtová změna 753/18</t>
  </si>
  <si>
    <t>důvod: odbor investic požádal ekonomický odbor dne 8.10.2018 o provedení rozpočtové změny. Důvodem navrhované změny je zapojení finančních prostředků do rozpočtu Olomouckého kraje ve výši 1 638 374,03 Kč. Finanční prostředky byly poukázány na účet Olomouckého kraje jako investiční dotace z Ministerstva životního prostředí ČR na financování projektu "Realizace energeticky úsporných opatření - SŠ, ZŠ a MŠ Prostějov - budova MŠ, ul. St. Manharda a) zateplení" v rámci Operačního programu Životní prostředí.</t>
  </si>
  <si>
    <t xml:space="preserve"> -Rozpočtová změna 754/18</t>
  </si>
  <si>
    <t>poskytovatel: Ministerstva pro místní rozvoj ČR</t>
  </si>
  <si>
    <t>důvod: odbor investic požádal ekonomický odbor dne 8.10.2018 o provedení rozpočtové změny. Důvodem navrhované změny je zapojení finančních prostředků do rozpočtu Olomouckého kraje v celkové výši 11 457 582,30 Kč. Finanční prostředky byly poukázány na účet Olomouckého kraje jako investiční dotace z Ministerstva pro místní rozvoj ČR na financování projektu "Muzeum Komenského v Přerově – Záchrana a zpřístupnění paláce na hradě Helfštýn" v rámci Integrovaného regionálního operačního programu.</t>
  </si>
  <si>
    <t xml:space="preserve"> -Rozpočtová změna 755/18</t>
  </si>
  <si>
    <t>důvod: odbor investic  požádal ekonomický odbor dne 12.9.2018 o provedení rozpočtové změny. Důvodem navrhované změny je snížení finančních prostředků rozpočtu Olomouckého kraje ve výši 31 730 000,- Kč. Finanční prostředky z úvěru u Komerční banky, a.s., nebudou použity na financování projektu v oblasti dopravy "II/447 Strukov - Šternberk".</t>
  </si>
  <si>
    <t>8123 - Dlouhod. přijaté půjčené prostředky</t>
  </si>
  <si>
    <t xml:space="preserve"> -Rozpočtová změna 756/18</t>
  </si>
  <si>
    <t xml:space="preserve"> -Rozpočtová změna 757/18</t>
  </si>
  <si>
    <t>druh rozpočtové změny: vnitřní rozpočtová změna - přesun mezi jednotlivými položkami, paragrafy a odbory kancelář ředitele a podpory řízení příspěvkových organizací</t>
  </si>
  <si>
    <t>důvod: odbor podpory řízení příspěvkových organizací požádal ekonomický odbor dne 26.9.2018 o provedení rozpočtové změny. Důvodem navrhované změny je převedení finančních prostředků z odboru podpory řízení příspěvkových organizací na odbor kancelář ředitele ve výši 90 750,- Kč. Finanční prostředky budou použity na úhradu za provedení výběrového řízení u veřejné zakázky "Komplexní služby BOZP, PO a OŽP včetně revizí a kontrol majetku OK a PO".</t>
  </si>
  <si>
    <t xml:space="preserve"> -Rozpočtová změna 758/18</t>
  </si>
  <si>
    <t xml:space="preserve"> -Rozpočtová změna 759/18</t>
  </si>
  <si>
    <t>druh rozpočtové změny: vnitřní rozpočtová změna - přesun mezi jednotlivými položkami, paragrafy v rámci odboru kanceláře ředitele</t>
  </si>
  <si>
    <t>důvod: odbor kancelář ředitele požádal ekonomický odbor dne 19.9.2018 o provedení rozpočtové změny. Důvodem navrhované změny je přesun finančních prostředků v rámci odboru kanceláře ředitele ve výši 250 000,- Kč. Finanční prostředky budou použity na úhradu úpravy prostoru před budovou KÚOK.</t>
  </si>
  <si>
    <t xml:space="preserve"> -Rozpočtová změna 760/18</t>
  </si>
  <si>
    <t>druh rozpočtové změny: vnitřní rozpočtová změna - přesun mezi jednotlivými položkami, paragrafy v rámci odboru informačních technologií</t>
  </si>
  <si>
    <t>důvod: odbor informačních technologií požádal ekonomický odbor dne 5.10.2018 o provedení rozpočtové změny. Důvodem navrhované změny je přesun finančních prostředků v rámci odboru informačních technologií ve výši 1 262 021,- Kč. Finanční prostředky budou použity na pořízení diskového pole včetně rozšíření pro řízení zálohování v záložním technologickém centru Olomouckého kraje.</t>
  </si>
  <si>
    <t xml:space="preserve"> -Rozpočtová změna 761/18</t>
  </si>
  <si>
    <t>důvod: odbor životního prostředí a zemědělství požádal ekonomický odbor dne 24.9.2018 o provedení rozpočtové změny. Důvodem navrhované změny je přesun finančních prostředků v rámci odboru životního prostředí a zemědělství ve výši 500 000,- Kč. Finanční prostředky budou použity na poskytnutí individuální dotace v oblasti životního prostředí pro Povodí Moravy, s. p., na základě usnesení Zastupitelstva Olomouckého kraje č. UZ/12/68/2018 ze dne 17.9.2018.</t>
  </si>
  <si>
    <t xml:space="preserve"> -Rozpočtová změna 762/18</t>
  </si>
  <si>
    <t>důvod: odbor životního prostředí a zemědělství požádal ekonomický odbor dne 13.9.2018 o provedení rozpočtové změny. Důvodem navrhované změny je přesun finančních prostředků v rámci odboru životního prostředí a zemědělství v celkové výši 1 800 000,- Kč. Finanční prostředky budou použity na poskytnutí dotací v rámci programu "Dotace obcím na území Olomouckého kraje na řešení mimořádných událostí v oblasti vodohospodářské infrastruktury" v dotačním titulu "Řešení mimořádné situace na infrastruktuře vodovodů a kanalizací pro veřejnou potřebu" na základě usnesení Zastupitelstva Olomouckého kraje č. UZ/12/44/2018 ze dne 17.9.2018.</t>
  </si>
  <si>
    <t xml:space="preserve"> -Rozpočtová změna 763/18</t>
  </si>
  <si>
    <t>důvod: odbor životního prostředí a zemědělství požádal ekonomický odbor dne 13.9.2018 o provedení rozpočtové změny. Důvodem navrhované změny je přesun finančních prostředků v rámci odboru životního prostředí a zemědělství v celkové výši 500 000,- Kč. Finanční prostředky budou použity na poskytnutí dotace v rámci programu "Dotace obcím na území Olomouckého kraje na řešení mimořádných událostí v oblasti vodohospodářské infrastruktury" v dotačním titulu "Řešení mimořádné situace na vodních dílech a realizace opatření sloužících k předcházení a odstraňování následků povodní", část prostředků bude převedena do dotačního titulu č. 1, na základě usnesení Zastupitelstva Olomouckého kraje č. UZ/12/44/2018 ze dne 17.9.2018.</t>
  </si>
  <si>
    <t xml:space="preserve"> -Rozpočtová změna 764/18</t>
  </si>
  <si>
    <t>druh rozpočtové změny: vnitřní rozpočtová změna - přesun mezi jednotlivými položkami, paragrafy v rámci odboru školství a mládeže</t>
  </si>
  <si>
    <t xml:space="preserve">důvod: odbor školství a mládeže požádal ekonomický odbor dne 11.9.2018 o provedení rozpočtové změny. Důvodem navrhované změny je přesun finančních prostředků v rámci odboru školství a mládeže v celkové výši 357 000,- Kč. Finanční prostředky budou použity na poskytnutí finančního ocenění žákům a školám v rámci "Talentu Olomouckého kraje za rok 2018" na základě usnesení Rady Olomouckého kraje č. UR/49/34/2018 ze dne 10.9.2018. </t>
  </si>
  <si>
    <t xml:space="preserve"> -Rozpočtová změna 765/18</t>
  </si>
  <si>
    <t>důvod: odbor školství a mládeže požádal ekonomický odbor dne 1.10.2018 o provedení rozpočtové změny. Důvodem navrhované změny je přesun finančních prostředků v rámci odboru školství a mládeže ve výši 49 913,- Kč. Finanční prostředky budou použity na zpracování analýzy "Optimalizace počtu žáků ve třídách gymnázií v Olomouckém kraji".</t>
  </si>
  <si>
    <t xml:space="preserve"> -Rozpočtová změna 766/18</t>
  </si>
  <si>
    <t>druh rozpočtové změny: vnitřní rozpočtová změna - přesun mezi jednotlivými položkami, paragrafy v rámci odboru sociálních věcí</t>
  </si>
  <si>
    <t xml:space="preserve">důvod: odbor sociálních věcí požádal ekonomický odbor dne 3.10.2018 o provedení rozpočtové změny. Důvodem navrhované změny je přesun finančních prostředků v rámci odboru sociálních věcí ve výši 20 000,- Kč. Finanční prostředky budou použity na realizaci projektu "Podpora aktivního života seniorů v Olomouckém kraji II.". </t>
  </si>
  <si>
    <t xml:space="preserve"> -Rozpočtová změna 767/18</t>
  </si>
  <si>
    <t>druh rozpočtové změny: vnitřní rozpočtová změna - přesun mezi jednotlivými položkami, paragrafy v rámci odboru dopravy a silničního hospodářství</t>
  </si>
  <si>
    <t>důvod: odbor dopravy a silničního hospodářství požádal ekonomický odbor dne 5.10.2018 o provedení rozpočtové změny. Důvodem navrhované změny je přesun finančních prostředků v rámci odboru dopravy a silničního hospodářství ve výši 591 000,- Kč. Finanční prostředky budou použity na poskytnutí investičního příspěvku pro příspěvkovou organizaci v oblasti dopravy Správa silnic Olomouckého kraje na spolufinancování akcí z Integrovaného regionálního operačního programu.</t>
  </si>
  <si>
    <t xml:space="preserve"> -Rozpočtová změna 768/18</t>
  </si>
  <si>
    <t>důvod: odbor sportu, kultury a památkové péče požádal ekonomický odbor dne 3.10.2018 o provedení rozpočtové změny. Důvodem navrhované změny je přesun finančních prostředků v rámci odboru sportu, kultury a památkové péče ve výši 50 000,- Kč. Finanční prostředky budou použity na poskytnutí individuální dotace v oblasti sportu, jedná se pouze o změnu položky rozpočtové skladby z neinvestiční na investiční.</t>
  </si>
  <si>
    <t xml:space="preserve"> -Rozpočtová změna 769/18</t>
  </si>
  <si>
    <t>důvod: odbor strategického rozvoje kraje požádal ekonomický odbor dne 4.10.2018 o provedení rozpočtové změny. Důvodem navrhované změny je přesun finančních prostředků v rámci odboru strategického rozvoje kraje ve výši 1 000,- Kč. Finanční prostředky budou použity na financování výdajů projektu v oblasti informačních technologií "Rozvoj služeb eGovernmentu".</t>
  </si>
  <si>
    <t>ORJ - 30</t>
  </si>
  <si>
    <t xml:space="preserve"> -Rozpočtová změna 770/18</t>
  </si>
  <si>
    <t>důvod: odbor strategického rozvoje kraje požádal ekonomický odbor dne 2.10.2018 o provedení rozpočtové změny. Důvodem navrhované změny je přesun finančních prostředků v rámci odboru strategického rozvoje kraje ve výši 20 000,- Kč. Finanční prostředky budou použity na financování výdajů projektu v oblasti školství "Modernizace učeben a laboratoří na ulici Kouřílkova 8 a Bratří Hovůrkových 17 (Střední škola technická, Přerov)" v rámci Integrovaného regionálního operačního programu.</t>
  </si>
  <si>
    <t xml:space="preserve"> -Rozpočtová změna 771/18</t>
  </si>
  <si>
    <t>důvod: odbor strategického rozvoje kraje požádal ekonomický odbor dne 5.10.2018 o provedení rozpočtové změny. Důvodem navrhované změny je přesun finančních prostředků v rámci odboru strategického rozvoje kraje ve výši 7 000,- Kč. Finanční prostředky budou použity na financování výdajů projektu v oblasti školství "Pořízení nových technologií pro odbornou výuku a vytvoření fyzikálně-chemické učebny a laboratoře na SŠTZ Mohelnice".</t>
  </si>
  <si>
    <t xml:space="preserve"> -Rozpočtová změna 772/18</t>
  </si>
  <si>
    <t>důvod: odbor strategického rozvoje kraje požádal ekonomický odbor dne 9.10.2018 o provedení rozpočtové změny. Důvodem navrhované změny je přesun finančních prostředků v rámci odboru strategického rozvoje kraje v celkové výši 3 594 215,54 Kč. Finanční prostředky budou použity na financování výdajů projektu v oblasti školství "Modernizace učeben, vybavení a vnitřní konektivity školy - Gymnázium Olomouc - Hejčín".</t>
  </si>
  <si>
    <t xml:space="preserve"> -Rozpočtová změna 773/18</t>
  </si>
  <si>
    <t>druh rozpočtové změny: vnitřní rozpočtová změna - přesun mezi jednotlivými položkami, paragrafy v rámci odboru podpory řízení příspěvkových organizací</t>
  </si>
  <si>
    <t xml:space="preserve"> -Rozpočtová změna 774/18</t>
  </si>
  <si>
    <t xml:space="preserve"> -Rozpočtová změna 775/18</t>
  </si>
  <si>
    <t xml:space="preserve"> -Rozpočtová změna 776/18</t>
  </si>
  <si>
    <t xml:space="preserve"> -Rozpočtová změna 777/18</t>
  </si>
  <si>
    <t xml:space="preserve"> -Rozpočtová změna 778/18</t>
  </si>
  <si>
    <t xml:space="preserve"> -Rozpočtová změna 779/18</t>
  </si>
  <si>
    <t xml:space="preserve"> -Rozpočtová změna 780/18</t>
  </si>
  <si>
    <t xml:space="preserve"> -Rozpočtová změna 781/18</t>
  </si>
  <si>
    <t xml:space="preserve"> -Rozpočtová změna 782/18</t>
  </si>
  <si>
    <t xml:space="preserve"> -Rozpočtová změna 783/18</t>
  </si>
  <si>
    <t xml:space="preserve"> -Rozpočtová změna 784/18</t>
  </si>
  <si>
    <t xml:space="preserve"> -Rozpočtová změna 785/18</t>
  </si>
  <si>
    <t xml:space="preserve"> -Rozpočtová změna 786/18</t>
  </si>
  <si>
    <t xml:space="preserve"> -Rozpočtová změna 787/18</t>
  </si>
  <si>
    <t xml:space="preserve"> -Rozpočtová změna 788/18</t>
  </si>
  <si>
    <t xml:space="preserve"> -Rozpočtová změna 789/18</t>
  </si>
  <si>
    <t xml:space="preserve"> -Rozpočtová změna 790/18</t>
  </si>
  <si>
    <t xml:space="preserve">důvod: odbor podpory řízení příspěvkových organizací požádal ekonomický dne 3.10.2018 o provedení rozpočtové změny. Důvodem navrhované změny je zapojení finančních prostředků do rozpočtu Olomouckého kraje ve výši 483 652,80 Kč. Jedná se o zapojení finančních prostředků z revolvingového úvěru u Komerční banky, a.s., na předfinancování projektu "Modernizace infrastruktury Gymnázia Jiřího Wolkera - modernizace učeben ve vazbě na přírodní vědy" pro příspěvkovou organizaci Gymnázium Jiřího Wolkera, Prostějov, na základě usnesení Rady Olomouckého kraje č. UR/51/50/2018 ze dne 15.10.2018 (bod 14.2.). </t>
  </si>
  <si>
    <t xml:space="preserve">důvod: odbor podpory řízení příspěvkových organizací požádal ekonomický dne 1.10.2018 o provedení rozpočtové změny. Důvodem navrhované změny je zapojení finančních prostředků do rozpočtu Olomouckého kraje ve výši 69 804,90 Kč. Jedná se o zapojení finančních prostředků z revolvingového úvěru u Komerční banky, a.s., na předfinancování projektu "Vybudování učebny polytechnického vzdělávání" pro příspěvkovou organizaci Gymnázium Jakuba Škody, Přerov, na základě usnesení Rady Olomouckého kraje č. UR/51/50/2018 ze dne 15.10.2018 (bod 14.2.). </t>
  </si>
  <si>
    <t xml:space="preserve">důvod: odbor podpory řízení příspěvkových organizací požádal ekonomický dne 1.10.2018 o provedení rozpočtové změny. Důvodem navrhované změny je zapojení finančních prostředků do rozpočtu Olomouckého kraje ve výši 1 719 788,- Kč. Jedná se o zapojení finančních prostředků z revolvingového úvěru u Komerční banky, a.s., na předfinancování projektu "Vybudování odborné učebny včetně vnitřního zařízení a materiálového vybavení ve středisku praktického vyučování v oboru instalatér a elektrikář a pořízení nákladního vozidla s přívěsem pro výuku řidičského oprávnění skupiny C a C+E" pro příspěvkovou organizaci Švehlova střední škola polytechnická Prostějov, na základě usnesení Rady Olomouckého kraje č. UR/51/50/2018 ze dne 15.10.2018 (bod 14.2.). </t>
  </si>
  <si>
    <t xml:space="preserve">důvod: odbor podpory řízení příspěvkových organizací požádal ekonomický dne 2.10.2018 o provedení rozpočtové změny. Důvodem navrhované změny je zapojení finančních prostředků do rozpočtu Olomouckého kraje ve výši 84 257,02 Kč. Jedná se o zapojení finančních prostředků z revolvingového úvěru u Komerční banky, a.s., na předfinancování projektu "Modernizace vozového parku pro praktické vyučování a odborné praxe"  pro příspěvkovou organizaci Střední průmyslová škola Hranice, na základě usnesení Rady Olomouckého kraje č. UR/51/50/2018 ze dne 15.10.2018 (bod 14.2.). </t>
  </si>
  <si>
    <t xml:space="preserve">důvod: odbor podpory řízení příspěvkových organizací požádal ekonomický dne 2.10.2018 o provedení rozpočtové změny. Důvodem navrhované změny je zapojení finančních prostředků do rozpočtu Olomouckého kraje v celkové výši 934 209,85 Kč. Jedná se o zapojení finančních prostředků z revolvingového úvěru u Komerční banky, a.s., na předfinancování projektu "Gymnázium Jana Blahoslava a Střední pedagogická škola Přerov - vybudování chemické laboratoře, dvou jazykových učeben, vybudování fyzikální učebny a konektivity školy" pro příspěvkovou organizaci Gymnázium Jana Blahoslava a SŠ pedagogická, Přerov, na základě usnesení Rady Olomouckého kraje č. UR/51/50/2018 ze dne 15.10.2018 (bod 14.2.). </t>
  </si>
  <si>
    <t xml:space="preserve">důvod: odbor podpory řízení příspěvkových organizací požádal ekonomický dne 2.10.2018 o provedení rozpočtové změny. Důvodem navrhované změny je zapojení finančních prostředků do rozpočtu Olomouckého kraje ve výši 2 123 550,- Kč. Jedná se o zapojení finančních prostředků z revolvingového úvěru u Komerční banky, a.s., na předfinancování projektu "Modernizace a vybavení odborné učebny pro obor autolakýrník" pro příspěvkovou organizaci Vyšší odborná škola a Střední škola automobilní, Zábřeh, na základě usnesení Rady Olomouckého kraje č. UR/51/50/2018 ze dne 15.10.2018 (bod 14.2.). </t>
  </si>
  <si>
    <t xml:space="preserve">důvod: odbor podpory řízení příspěvkových organizací požádal ekonomický dne 2.10.2018 o provedení rozpočtové změny. Důvodem navrhované změny je zapojení finančních prostředků do rozpočtu Olomouckého kraje ve výši 2 318 007,51 Kč. Jedná se o zapojení finančních prostředků z revolvingového úvěru u Komerční banky, a.s., na předfinancování projektu "Modernizace cukrářského praktického pracoviště a zajištění bezbariérovosti školy" pro příspěvkovou organizaci Střední odborná škola obchodu a služeb, Olomouc, na základě usnesení Rady Olomouckého kraje č. UR/51/50/2018 ze dne 15.10.2018 (bod 14.2.). </t>
  </si>
  <si>
    <t xml:space="preserve">důvod: odbor podpory řízení příspěvkových organizací požádal ekonomický dne 1.10.2018 o provedení rozpočtové změny. Důvodem navrhované změny je zapojení finančních prostředků do rozpočtu Olomouckého kraje v celkové výši 34 135,20 Kč. Jedná se o zapojení finančních prostředků z revolvingového úvěru u Komerční banky, a.s., na předfinancování projektu v oblasti školství "Nákup vybavení a zařízení pro odbornou výuku včetně potřebného IT" pro příspěvkovou organizaci Střední škola řezbářská, Tovačov, na základě usnesení Rady Olomouckého kraje č. UR/51/50/2018 ze dne 15.10.2018 (bod 14.2.). </t>
  </si>
  <si>
    <t xml:space="preserve">důvod: odbor strategického rozvoje kraje požádal ekonomický odbor dne 19.9.2018 o provedení rozpočtové změny. Důvodem navrhované změny je zapojení finančních prostředků do rozpočtu Olomouckého kraje v celkové výši 5 572 819,89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UR/51/50/2018 ze dne 15.10.2018 (bod 14.2.). </t>
  </si>
  <si>
    <t xml:space="preserve">důvod: odbor strategického rozvoje kraje požádal ekonomický odbor dne 21.9.2018 o provedení rozpočtové změny. Důvodem navrhované změny je zapojení finančních prostředků do rozpočtu Olomouckého kraje v celkové výši 1 068 809,93 Kč. Jedná se o zapojení finančních prostředků z revolvingového úvěru u Komerční banky, a.s., na financování projektu v oblasti školství "Modernizace učeben a laboratoří na ulici Kouřílkova 8 a Bratří Hovůrkových 17 (Střední škola technická, Přerov)", na základě usnesení Rady Olomouckého kraje č. UR/51/50/2018 ze dne 15.10.2018 (bod 14.2.). </t>
  </si>
  <si>
    <t xml:space="preserve">důvod: odbor strategického rozvoje kraje požádal ekonomický odbor dne 2. a 4.10.2018 o provedení rozpočtové změny. Důvodem navrhované změny je zapojení finančních prostředků do rozpočtu Olomouckého kraje v celkové výši 2 035 398,17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UR/51/50/2018 ze dne 15.10.2018 (bod 14.2.). </t>
  </si>
  <si>
    <t xml:space="preserve">důvod: odbor strategického rozvoje kraje požádal ekonomický odbor dne 3. a 5.10.2018 o provedení rozpočtové změny. Důvodem navrhované změny je zapojení finančních prostředků do rozpočtu Olomouckého kraje v celkové výši 4 159 398,56 Kč. Jedná se o zapojení finančních prostředků z revolvingového úvěru u Komerční banky, a.s., na financování projektu v oblasti školství "Pořízení nových technologií pro odbornou výuku a vytvoření fyzikálně-chemické učebny a laboratoře na SŠTZ Mohelnice", na základě usnesení Rady Olomouckého kraje č. UR/51/50/2018 ze dne 15.10.2018 (bod 14.2.). </t>
  </si>
  <si>
    <t xml:space="preserve">důvod: odbor strategického rozvoje kraje požádal ekonomický odbor dne 4.10.2018 o provedení rozpočtové změny. Důvodem navrhované změny je zapojení finančních prostředků do rozpočtu Olomouckého kraje v celkové výši 285 214,50 Kč. Jedná se o zapojení finančních prostředků z revolvingového úvěru u Komerční banky, a.s., na financování projektu v oblasti školství "SŠZE Přerov - modernizace teoretické a odborné výuky", na základě usnesení Rady Olomouckého kraje č. UR/51/50/2018 ze dne 15.10.2018 (bod 14.2.). </t>
  </si>
  <si>
    <t xml:space="preserve">důvod: odbor investic požádal ekonomický odbor dne 20.9. a 4.10.2018 o provedení rozpočtové změny. Důvodem navrhované změny je zapojení finančních prostředků do rozpočtu Olomouckého kraje v celkové výši 193 204,- Kč. Jedná se o zapojení finančních prostředků z revolvingového úvěru u Komerční banky, a.s., na financování projektů v oblasti školství "Střední zdravotnická škola a Vyšší odborná škola zdravotnická Emanuela Pöttinga, Olomouc, Pöttingova 2 - Balkony a zateplení budovy DM", na základě usnesení Rady Olomouckého kraje č. UR/51/50/2018 ze dne 15.10.2018 (bod 14.2.). </t>
  </si>
  <si>
    <t xml:space="preserve">důvod: odbor investic požádal ekonomický odbor dne 19.9. a 8.10.2018 o provedení rozpočtové změny. Důvodem navrhované změny je zapojení finančních prostředků do rozpočtu Olomouckého kraje v celkové výši 1 742 468,-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UR/51/50/2018 ze dne 15.10.2018 (bod 14.2.). </t>
  </si>
  <si>
    <t xml:space="preserve">důvod: odbor investic požádal ekonomický odbor dne 13., 17. a 20.9.2018 o provedení rozpočtové změny. Důvodem navrhované změny je zapojení finančních prostředků do rozpočtu Olomouckého kraje v celkové výši 9 357 024,43 Kč. Jedná se o zapojení finančních prostředků z revolvingového úvěru u Komerční banky, a.s., na financování projektu v oblasti dopravy "II/433 Prostějov - Mořice", na základě usnesení Rady Olomouckého kraje č. UR/51/50/2018 ze dne 15.10.2018 (bod 14.2.). </t>
  </si>
  <si>
    <t xml:space="preserve">důvod: odbor investic  požádal ekonomický odbor dne 2.10.2018 o provedení rozpočtové změny. Důvodem navrhované změny je zapojení finančních prostředků do rozpočtu Olomouckého kraje v celkové výši 16 287 677,47 Kč. Jedná se o zapojení finančních prostředků z revolvingového úvěru u Komerční banky, a.s., na financování projektu v oblasti dopravy "Zvýšení přeshraniční dostupnosti Písečná - Nysa", na základě usnesení Rady Olomouckého kraje č. UR/51/50/2018 ze dne 15.10.2018 (bod 14.2.). </t>
  </si>
  <si>
    <t xml:space="preserve">důvod: odbor investic  požádal ekonomický odbor dne 13.9.2018 o provedení rozpočtové změny. Důvodem navrhované změny je zapojení finančních prostředků do rozpočtu Olomouckého kraje v celkové výši 19 602,- Kč. Jedná se o zapojení finančních prostředků z revolvingového úvěru u Komerční banky, a.s., na financování projektu v oblasti kultury "Realizace depozitáře pro Vědeckou knihovnu v Olomouci", na základě usnesení Rady Olomouckého kraje č. UR/51/50/2018 ze dne 15.10.2018 (bod 14.2.). </t>
  </si>
  <si>
    <t xml:space="preserve">důvod: odbor investic  požádal ekonomický odbor dne 8.10.2018 o provedení rozpočtové změny. Důvodem navrhované změny je zapojení finančních prostředků do rozpočtu Olomouckého kraje ve výši 12 100,-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UR/51/50/2018 ze dne 15.10.2018 (bod 14.2.). </t>
  </si>
  <si>
    <t xml:space="preserve">důvod: odbor investic požádal ekonomický odbor dne 7.9.2018 o provedení rozpočtové změny. Důvodem navrhované změny je zapojení finančních prostředků do rozpočtu Olomouckého kraje ve výši 93 748,40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UR/51/50/2018 ze dne 15.10.2018 (bod 14.2.). </t>
  </si>
  <si>
    <t xml:space="preserve">důvod: odbor investic požádal ekonomický odbor dne 4.10.2018 o provedení rozpočtové změny. Důvodem navrhované změny je zapojení finančních prostředků do rozpočtu Olomouckého kraje v celkové výši 4.737,60 Kč. Jedná se o zapojení finančních prostředků z revolvingového úvěru u Komerční banky, a.s., na financování projektu v oblasti kultury "Muzeum Komenského v Přerově - rekonstrukce budovy", na základě usnesení Rady Olomouckého kraje č. UR/51/50/2018 ze dne 15.10.2018 (bod 14.2.). </t>
  </si>
  <si>
    <t xml:space="preserve">důvod: odbor investic požádal ekonomický odbor dne 19.9.2018 o provedení rozpočtové změny. Důvodem navrhované změny je zapojení finančních prostředků do rozpočtu Olomouckého kraje ve výši 1 021 703,67 Kč. Jedná se o zapojení finančních prostředků z revolvingového úvěru u Komerční banky, a.s., na financování projektu v oblasti zdravotnictví "Dětské centrum Ostrůvek - Zateplení budovy a střechy objektu D, Mošnerova 1 a) zateplení", na základě usnesení Rady Olomouckého kraje č. UR/51/50/2018 ze dne 15.10.2018 (bod 14.2.). </t>
  </si>
  <si>
    <t xml:space="preserve">důvod: odbor investic  požádal ekonomický odbor dne 18.9.2018 o provedení rozpočtové změny. Důvodem navrhované změny je zapojení finančních prostředků do rozpočtu Olomouckého kraje ve výši 293 046,10 Kč. Jedná se o zapojení finančních prostředků z revolvingového úvěru u Komerční banky, a.s., na financování projektu v oblasti sociální "Centrum Dominika Kokory, p. o. - rekonstrukce budovy", mna základě usnesení Rady Olomouckého kraje č. UR/51/50/2018 ze dne 15.10.2018 (bod 14.2.). </t>
  </si>
  <si>
    <t xml:space="preserve">důvod: odbor investic  požádal ekonomický odbor dne 1.10.2018 o provedení rozpočtové změny. Důvodem navrhované změny je zapojení finančních prostředků do rozpočtu Olomouckého kraje ve výši 35 338,50 Kč. Jedná se o zapojení finančních prostředků z revolvingového úvěru u Komerční banky, a.s., na financování projektu v oblasti školství "Vybavení školních laboratoří v bezbariérové škole - VOŠ a SPŠ elektrotechnická - Olomouc, Božetěchova 3", na základě usnesení Rady Olomouckého kraje č. UR/51/50/2018 ze dne 15.10.2018 (bod 14.2.). </t>
  </si>
  <si>
    <t xml:space="preserve">důvod: odbor investic  požádal ekonomický odbor dne 17.9.2018 o provedení rozpočtové změny. Důvodem navrhované změny je zapojení finančních prostředků do rozpočtu Olomouckého kraje ve výši 844 007,67 Kč. Jedná se o zapojení finančních prostředků z revolvingového úvěru u Komerční banky, a.s., na financování projektu v oblasti školství "Výstavba odborných učeben pro výuku oboru 28-44-M/01 Aplikovaná chemie v bezbariérové škole (Střední škola logistiky a chemie, Olomouc, U Hradiska 29)", na základě usnesení Rady Olomouckého kraje č. UR/51/50/2018 ze dne 15.10.2018 (bod 14.2.). </t>
  </si>
  <si>
    <t xml:space="preserve">důvod: odbor investic požádal ekonomický odbor dne 13.9. a 3.10.2018 o provedení rozpočtové změny. Důvodem navrhované změny je zapojení finančních prostředků do rozpočtu Olomouckého kraje v celkové výši 41 382,-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UR/51/50/2018 ze dne 15.10.2018 (bod 14.2.). </t>
  </si>
  <si>
    <t xml:space="preserve">důvod: odbor investic požádal ekonomický odbor dne 26.9. a 4.10.2018 o provedení rozpočtové změny. Důvodem navrhované změny je zapojení finančních prostředků do rozpočtu Olomouckého kraje v celkové výši 515 859,30 Kč. Jedná se o zapojení finančních prostředků z revolvingového úvěru u Komerční banky, a.s., na financování projektu v oblasti školství "Bezbariérovost školy a Pořízení strojů pro zajištění výuky oborů Strojírenství, Elektrotechnika, Průmyslový a Interiérový design (Vyšší odborná škola a Střední průmyslová škola, Šumperk, Gen. Krátkého 1)", na základě usnesení Rady Olomouckého kraje č. UR/51/50/2018 ze dne 15.10.2018 (bod 14.2.). </t>
  </si>
  <si>
    <t xml:space="preserve">důvod: odbor investic  požádal ekonomický odbor dne 17. a 20.9.2018 o provedení rozpočtové změny. Důvodem navrhované změny je zapojení finančních prostředků do rozpočtu Olomouckého kraje v celkové výši 2 039 207,55 Kč. Jedná se o zapojení finančních prostředků z revolvingového úvěru u Komerční banky, a.s., na financování projektu v oblasti školství "Střední škola logistiky a chemie, Olomouc, U Hradiska 29 - Zateplení budovy školy b) vzduchotechnika", na základě usnesení Rady Olomouckého kraje č. UR/51/50/2018 ze dne 15.10.2018 (bod 14.2.). </t>
  </si>
  <si>
    <t xml:space="preserve">důvod: odbor investic  požádal ekonomický odbor dne 12.9.2018 o provedení rozpočtové změny. Důvodem navrhované změny je zapojení finančních prostředků do rozpočtu Olomouckého kraje ve výši 426 146,03 Kč. Jedná se o zapojení finančních prostředků z revolvingového úvěru u Komerční banky, a.s., na financování projektu v oblasti zdravotnictví "Dětské centrum Ostrůvek - Zateplení budovy a střechy objektu D, Mošnerova 1 b) vzduchotechnika", na základě usnesení Rady Olomouckého kraje č. UR/51/50/2018 ze 15.10.2018 (bod 14.2.). </t>
  </si>
  <si>
    <t>důvod: odbor školství a mládeže požádal ekonomický odbor dne 3.10.2018 o provedení rozpočtové změny. Důvodem navrhované změny je převedení finančních prostředků z odboru ekonomického na odbor školství a mládeže ve výši 10 000,- Kč. Finanční prostředky budou použity na poskytnutí individuální dotace v oblasti školství, na základě usnesení Rady Olomouckého kraje č. UR/51/39/2018 ze dne 15.10.2018 (bod 8.5.), prostředky budou čerpány z rezervy Olomouckého kraje na individuální dotace.</t>
  </si>
  <si>
    <t>důvod: odbor podpory řízení příspěvkových organizací požádal ekonomický odbor dne 26.9.2018 o provedení rozpočtové změny. Důvodem navrhované změny je přesun finančních prostředků v rámci odboru podpory řízení příspěvkových organizací ve výši       40 669 713,- Kč a převedení finančních prostředků z rozpočtu odboru podpory řízení příspěvkových organizací na odbor ekonomický ve výši 110 000 000,- Kč. Finanční prostředky nebudou použity na příspěvky na provoz příspěvkových organizací Olomouckého kraje v oblasti sociální, část prostředků bude vrácena do rezervy Olomouckého kraje, na základě usnesení Rady Olomouckého kraje č. UR/51/31/2018 ze dne 15.10.2018 (bod 7.1.).</t>
  </si>
  <si>
    <t xml:space="preserve">důvod: odbor investic požádal ekonomický odbor dne 10.10.2018 o provedení rozpočtové změny. Důvodem navrhované změny je zapojení finančních prostředků do rozpočtu Olomouckého kraje ve výši 377 099,51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UR/51/50/2018 ze dne 15.10.2018 (bod 14.2.). </t>
  </si>
  <si>
    <t xml:space="preserve">důvod: odbor kancelář hejtmana požádal ekonomický odbor dne 9.10.2018 o provedení rozpočtové změny. Důvodem navrhované změny je přesun finančních prostředků v rámci odboru kancelář hejtmana ve výši 10 000,- Kč. Finanční prostředky budou použity na poskytnutí finančního daru Sdružení válečných veteránů ČR, na základě usnesení Rady Olomouckého kraje č. UR/51/6/2018 ze dne 15.10.2018 (bod 1.6.).  </t>
  </si>
  <si>
    <t>důvod: odbor podpory řízení příspěvkových organizací požádal ekonomický odbor dne 6.9.2018 o provedení rozpočtové změny. Důvodem navrhované změny je přesun finančních prostředků v rámci odboru podpory řízení příspěvkových organizací v celkové výši 250 000,- Kč. Finanční prostředky budou použity na poskytnutí příspěvku na nákupy do sbírek muzejní povahy pro příspěvkovou organizaci v oblasti kultury Vlastivědné muzeum v Olomouci, na základě usnesení Rady Olomouckého kraje č. UR/51/31/2018 ze dne 15.10.2018 (bod 7.1).</t>
  </si>
  <si>
    <t>důvod: odbor podpory řízení příspěvkových organizací požádal ekonomický odbor dne 20.9.2018 o provedení rozpočtové změny. Důvodem navrhované změny je přesun finančních prostředků v rámci odboru podpory řízení příspěvkových organizací ve výši          400 000,- Kč. Finanční prostředky budou použity na poskytnutí příspěvku na provoz - účelově určeného příspěvku na provoz budovy depozitáře v Hejčíně pro příspěvkovou organizaci v oblasti kultury Vědecká knihovna v Olomouci a budou převedeny z rezervy odboru podpory řízení příspěvkových organizací, na základě usnesení Rady Olomouckého kraje č. UR/51/31/2018 ze dne 15.10.2018 (bod 7.1).</t>
  </si>
  <si>
    <t>důvod: odbor podpory řízení příspěvkových organizací požádal ekonomický odbor dne 2.10.2018 o provedení rozpočtové změny. Důvodem navrhované změny je přesun finančních prostředků v rámci odboru podpory řízení příspěvkových organizací ve výši         73 105,- Kč. Finanční prostředky budou použity na poskytnutí příspěvku na provoz - účelově určeného příspěvku na úhradu režijních nákladů za náhradní stravování žáků v době rekonstrukce jídelny pro příspěvkovou organizaci Gymnázium, Uničov, prostředky budou převedeny z rezervy odboru podpory řízení příspěvkových organizací, na základě usnesení Rady Olomouckého kraje č. UR/51/31/2018 ze dne 15.10.2018 (bod 7.1).</t>
  </si>
  <si>
    <t>důvod: odbor podpory řízení příspěvkových organizací požádal ekonomický odbor dne 21.9.2018 o provedení rozpočtové změny. Důvodem navrhované změny je přesun finančních prostředků v rámci odboru podpory řízení příspěvkových organizací v celkové výši 79 255,- Kč. Finanční prostředky budou použity na poskytnutí příspěvku na provoz - účelově určeného příspěvku pro příspěvkové organizace na pokrytí zvýšených nákladů souvisejících s předáváním majetkových dat ze softwaru příspěvkových organizací do softwaru zřizovatele, prostředky budou převedeny z rezervy odboru podpory řízení příspěvkových organizací, na základě usnesení Rady Olomouckého kraje č. UR/51/31/2018 ze dne 15.10.2018 (bod 7.1).</t>
  </si>
  <si>
    <t>důvod: odbor podpory řízení příspěvkových organizací požádal ekonomický odbor dne 24.9.2018 o provedení rozpočtové změny. Důvodem navrhované změny je přesun finančních prostředků v rámci odboru podpory řízení příspěvkových organizací v celkové výši 219 000,- Kč. Finanční prostředky budou použity na poskytnutí neinvestičního příspěvku na provoz a příspěvku na provoz - účelově určeného příspěvku na nájemné a náklady spojené a pronájmem nových kanceláří a na vybavení kanceláří nábytkem pro příspěvkovou organizaci v oblasti školství Pedagogicko - psychologická poradna a Speciálně pedagogické centrum Olomouckého kraje a budou převedeny z rezervy odboru podpory řízení příspěvkových organizací, na základě usnesení Rady Olomouckého kraje č. UR/51/31/2018 ze dne 15.10.2018 (bod 7.1).</t>
  </si>
  <si>
    <t>důvod: odbor podpory řízení příspěvkových organizací požádal ekonomický odbor dne 25.9.2018 o provedení rozpočtové změny. Důvodem navrhované změny je přesun finančních prostředků v rámci odboru podpory řízení příspěvkových organizací ve výši      34 810,49 Kč. Finanční prostředky budou použity na poskytnutí investičního příspěvku na akci "Rekonstrukce výdejny stravy" pro příspěvkovou organizaci v oblasti školství Mateřská škola, Olomouc, a budou převedeny z rezervy odboru podpory řízení příspěvkových organizací, na základě usnesení Rady Olomouckého kraje č. UR/51/31/2018 ze dne 15.10.2018 (bod 7.1).</t>
  </si>
  <si>
    <t>důvod: odbor podpory řízení příspěvkových organizací požádal ekonomický odbor dne 20.9.2018 o provedení rozpočtové změny. Důvodem navrhované změny je přesun finančních prostředků v rámci odboru podpory řízení příspěvkových organizací ve výši      115 018,- Kč. Finanční prostředky budou použity na poskytnutí neinvestičního příspěvku na akci "Výmalba chodeb v budově školy" pro příspěvkovou organizaci v oblasti školství Obchodní akademie, Prostějov, a budou převedeny z rezervy odboru podpory řízení příspěvkových organizací, na základě usnesení Rady Olomouckého kraje č. UR/51/31/2018 ze dne 15.10.2018 (bod 7.1).</t>
  </si>
  <si>
    <t>důvod: odbor podpory řízení příspěvkových organizací požádal ekonomický odbor dne 3.10.2018 o provedení rozpočtové změny. Důvodem navrhované změny je přesun finančních prostředků v rámci odboru podpory řízení příspěvkových organizací ve výši        414 002,- Kč. Finanční prostředky budou použity na poskytnutí investičního příspěvku na akci "Konvektomat" a "Škrabky" pro příspěvkovou organizaci v oblasti školství Střední odborná škola obchodu a služeb, Olomouc, a budou převedeny z rezervy odboru podpory řízení příspěvkových organizací, na základě usnesení Rady Olomouckého kraje č. UR/51/31/2018 ze dne 15.10.2018 (bod 7.1).</t>
  </si>
  <si>
    <t>důvod: odbor podpory řízení příspěvkových organizací požádal ekonomický odbor dne 4.10.2018 o provedení rozpočtové změny. Důvodem navrhované změny je přesun finančních prostředků v rámci odboru podpory řízení příspěvkových organizací ve výši        127 050,- Kč. Finanční prostředky budou použity na poskytnutí investičního příspěvku na akci "Vypracování energetické studie" pro příspěvkovou organizaci v oblasti školství Střední škola gastronomie a farmářství, Jeseník, a budou převedeny z rezervy odboru podpory řízení příspěvkových organizací, na základě usnesení Rady Olomouckého kraje č. UR/51/31/2018 ze dne 15.10.2018 (bod 7.1).</t>
  </si>
  <si>
    <t>důvod: odbor podpory řízení příspěvkových organizací požádal ekonomický odbor dne 14.9.2018 o provedení rozpočtové změny. Důvodem navrhované změny je přesun finančních prostředků v rámci odboru podpory řízení příspěvkových organizací ve výši       29 914,- Kč. Finanční prostředky budou použity na poskytnutí neinvestičního příspěvku na akci "Výměna podlahových krytin" pro příspěvkovou organizaci v oblasti sociální Centrum Dominika Kokory a budou převedeny z rezervy odboru podpory řízení příspěvkových organizací, na základě usnesení Rady Olomouckého kraje č. UR/51/31/2018 ze dne 15.10.2018 (bod 7.1).</t>
  </si>
  <si>
    <t>důvod: odbor podpory řízení příspěvkových organizací požádal ekonomický odbor dne 18.9.2018 o provedení rozpočtové změny. Důvodem navrhované změny je přesun finančních prostředků v rámci odboru podpory řízení příspěvkových organizací ve výši       120 000,- Kč. Finanční prostředky budou použity na poskytnutí investičního příspěvku na akci "Server a příslušenství" pro příspěvkovou organizaci v oblasti sociální Domov Paprsek Olšany a budou převedeny z rezervy odboru podpory řízení příspěvkových organizací, na základě usnesení Rady Olomouckého kraje č. UR/51/31/2018 ze dne 15.10.2018 (bod 7.1).</t>
  </si>
  <si>
    <t>důvod: odbor podpory řízení příspěvkových organizací požádal ekonomický odbor dne 25.9.2018 o provedení rozpočtové změny. Důvodem navrhované změny je přesun finančních prostředků v rámci odboru podpory řízení příspěvkových organizací v celkové výši 600 766,66 Kč. Finanční prostředky budou použity na poskytnutí investičního příspěvku pro příspěvkové organizace v v rámci výběrového řízení na "Centrální nákup automobilů 2018", část prostředků bude převedena do rezervy odboru podpory řízení příspěvkových organizací, na základě usnesení Rady Olomouckého kraje č. UR/51/31/2018 ze dne 15.10.2018 (bod 7.1).</t>
  </si>
  <si>
    <t>důvod: odbor podpory řízení příspěvkových organizací požádal ekonomický odbor dne 25.9.2018 o provedení rozpočtové změny. Důvodem navrhované změny je přesun finančních prostředků v rámci odboru podpory řízení příspěvkových organizací v celkové výši 3 654 101,47 Kč. Finanční prostředky budou použity na poskytnutí investičního příspěvku pro příspěvkové organizace v v rámci výběrového řízení na "Centrální nákup automobilů 2018", část prostředků bude převedena do rezervy odboru podpory řízení příspěvkových organizací, na základě usnesení Rady Olomouckého kraje č. UR/51/31/2018 ze dne 15.10.2018 (bod 7.1).</t>
  </si>
  <si>
    <t xml:space="preserve">důvod: odbor podpory řízení příspěvkových organizací požádal ekonomický odbor dne 4.10.2018 o provedení rozpočtové změny. Důvodem navrhované změny je převedení finančních prostředků z odboru ekonomického na odbor podpory řízení příspěvkových organizací ve výši 3 792,80 Kč. Finanční prostředky budou použity na financování projektu "Nákup vybavení a zařízení pro odbornou výuku včetně potřebného IT" příspěvkové organizace Olomouckého kraje v oblasti školství Střední škola řezbářská, Tovačov, prostředky budou hrazeny z rezervy na investice Olomouckého kraje, na základě usnesení Rady Olomouckého kraje č. UR/51/33/2018 ze dne 15.10.2018 (bod 7.3.). </t>
  </si>
  <si>
    <t xml:space="preserve">důvod: odbor podpory řízení příspěvkových organizací požádal ekonomický odbor dne 4.10.2018 o provedení rozpočtové změny. Důvodem navrhované změny je převedení finančních prostředků z odboru ekonomického na odbor podpory řízení příspěvkových organizací ve výši 145 716,76 Kč a přesun finančních prostředků v rámci podpory řízení příspěvkových organizací ve výši 23 755,84 Kč. Finanční prostředky budou použity na financování projektu příspěvkové organizace Olomouckého kraje v oblasti školství Švehlova střední škola polytechnická Prostějov, prostředky budou hrazeny z rezervy na investice Olomouckého kraje, na základě usnesení Rady Olomouckého kraje č. UR/51/33/2018 ze dne 15.10.2018 (bod 7.3.). </t>
  </si>
  <si>
    <t xml:space="preserve">důvod: odbor podpory řízení příspěvkových organizací požádal ekonomický odbor dne 4.10.2018 o provedení rozpočtové změny. Důvodem navrhované změny je převedení finančních prostředků z odboru ekonomického na odbor podpory řízení příspěvkových organizací ve výši 2 208 861,63 Kč a přesun finančních prostředků v rámci podpory řízení příspěvkových organizací ve výši 245 230,85 Kč. Finanční prostředky budou použity na financování projektu příspěvkové organizace Olomouckého kraje v oblasti školství Gymnázium Jana Blahoslava a SŠ pedagogická, Přerov, prostředky budou hrazeny z rezervy na investice Olomouckého kraje, na základě usnesení Rady Olomouckého kraje č. UR/51/33/2018 ze dne 15.10.2018 (bod 7.3.). </t>
  </si>
  <si>
    <t xml:space="preserve">důvod: odbor podpory řízení příspěvkových organizací požádal ekonomický odbor dne 4.10.2018 o provedení rozpočtové změny. Důvodem navrhované změny je převedení finančních prostředků z rozpočtu odboru podpory řízení příspěvkových organizací na odbor ekonomický ve výši 242,- Kč. Finanční prostředky nebudou použity na financování projektu "Modernizace vozového parku pro praktické vyučování a odborné praxe" příspěvkové organizace Olomouckého kraje v oblasti školství Střední průmyslová škola Hranice, prostředky budou vráceny do rezervy na investice Olomouckého kraje, na základě usnesení Rady Olomouckého kraje č. UR/51/33/2018 ze dne 15.10.2018 (bod 7.3.). </t>
  </si>
  <si>
    <t xml:space="preserve">důvod: odbor podpory řízení příspěvkových organizací požádal ekonomický odbor dne 4.10.2018 o provedení rozpočtové změny. Důvodem navrhované změny je přesun finančních prostředků v rámci podpory řízení příspěvkových organizací v celkové výši         5 111 158,- Kč. Finanční prostředky budou použity na financování projektu "Pracoviště Heřmanice - Modernizace strojního vybavení odborného výcviku zemědělských oborů" příspěvkové organizace Olomouckého kraje v oblasti školství Střední škola gastronomie a farmářství Jeseník, na základě usnesení Rady Olomouckého kraje č. UR/51/33/2018 ze dne 15.10.2018 (bod 7.3.). </t>
  </si>
  <si>
    <t xml:space="preserve"> -Rozpočtová změna 791/18</t>
  </si>
  <si>
    <t>důvod: odbor investic požádal ekonomický odbor dne 10.10.2018 o provedení rozpočtové změny. Důvodem navrhované změny je zapojení finančních prostředků do rozpočtu Olomouckého kraje ve výši 38 368,26 Kč. Finanční prostředky budou zapojeny jako příjem ze smluvní pokuty za chyby v projektové dokumentaci, prostředky budou zapojeny do rezervy Olomouckého kraje.</t>
  </si>
  <si>
    <t>ORJ - 17</t>
  </si>
  <si>
    <t>2212 - Sankční platby přijaté od jiných subjektů</t>
  </si>
  <si>
    <t xml:space="preserve"> -Rozpočtová změna 792/18</t>
  </si>
  <si>
    <t>důvod: neinvestiční dotace ze státního rozpočtu ČR na rok 2018 poskytnutá na základě dopisu Ministerstva školství, mládeže a tělovýchovy ČR č.j.: MŠMT-31597/2018-1 ze dne 8.10.2018 jako 11. úprava rozpočtu přímých výdajů regionálního školství územních samosprávných celků na rok 2018.</t>
  </si>
  <si>
    <t xml:space="preserve"> -Rozpočtová změna 793/18</t>
  </si>
  <si>
    <t>důvod: neinvestiční dotace ze státního rozpočtu ČR na rok 2018 poskytnutá na základě avíz Ministerstva školství, mládeže a tělovýchovy ČR č.j.: MŠMT-34139/2016-75 ze dne 10.10.2018 a MŠMT-32698/2018/3 ze dne 12.10.2018 v celkové výši 3 386 471,80 Kč na projekty pro příspěvkové organizace Olomouckého kraje v rámci Operačního programu Výzkum, vývoj a vzdělávání.</t>
  </si>
  <si>
    <t xml:space="preserve"> -Rozpočtová změna 794/18</t>
  </si>
  <si>
    <t>důvod: neinvestiční dotace ze státního rozpočtu ČR na rok 2018 poskytnutá na základě rozhodnutí Ministerstva školství, mládeže a tělovýchovy ČR č.j.: MSMT-19207-12/2018-11 ze dne 17.10.2018 v celkové výši 470 863,- Kč na rozvojový program "Financování asistentů pedagoga pro děti, žáky a studenty se speciálními potřebami a žáků nadaných na období září - prosinec 2018“.</t>
  </si>
  <si>
    <t xml:space="preserve"> -Rozpočtová změna 795/18</t>
  </si>
  <si>
    <t>důvod: odbor investic požádal ekonomický odbor dne 16.10.2018 o provedení rozpočtové změny. Důvodem navrhované změny je zapojení finančních prostředků do rozpočtu Olomouckého kraje v celkové výši 19 365 681,52 Kč. Finanční prostředky budou poukázány na účet Olomouckého kraje jako investiční a neinvestiční dotace z Ministerstva financí - Národního fondu  na financování projektu v oblasti dopravy "Zvýšení přeshraniční dostupnosti Písečná - Nysa" v rámci "Programu přeshraniční spolupráce ČR - Polsko", prostředky budou přeposlány polskému partnerovi projektu.</t>
  </si>
  <si>
    <t>4218 - Investiční převody z Národního fondu</t>
  </si>
  <si>
    <t>4118 - Neinv. přijaté transfery z Národ. fondu</t>
  </si>
  <si>
    <t>55 - Neinvestiční transfery do zahraničí</t>
  </si>
  <si>
    <t xml:space="preserve"> -Rozpočtová změna 796/18</t>
  </si>
  <si>
    <t>důvod: odbor investic požádal ekonomický odbor dne 12.10.2018 o provedení rozpočtové změny. Důvodem navrhované změny je zapojení finančních prostředků do rozpočtu Olomouckého kraje ve výši 943 914,89 Kč. Finanční prostředky byly poukázány na účet Olomouckého kraje jako investiční dotace z Ministerstva životního prostředí ČR na financování projektu "Hotelová škola Vincenze Priessnitze, Jeseník, Dukelská 680 - Zateplení budovy Kord a) zateplení" v rámci Operačního programu Životní prostředí.</t>
  </si>
  <si>
    <t xml:space="preserve"> -Rozpočtová změna 797/18</t>
  </si>
  <si>
    <t>důvod: neinvestiční dotace ze státního rozpočtu ČR na rok 2018 poskytnutá na základě rozhodnutí Ministerstva kultury ČR č.j.: MK-S 8273/2018 - ORNK, MK-S 8291/2018 - ORNK, MK-S 8288/2018 - ORNK a MK-S 8258/2018 - ORNK ze dne 15.8.2018 v celkové výši 922 000,- Kč pro příspěvkové organizace Olomouckého kraje Vlastivědné muzeum v Olomouci, Vědecká knihovna v Olomouci, Muzeum Komenského v Přerově a pro Olomoucký kraj na realizaci projektů z programu "Kulturní aktivity".</t>
  </si>
  <si>
    <t xml:space="preserve"> -Rozpočtová změna 798/18</t>
  </si>
  <si>
    <t xml:space="preserve"> -Rozpočtová změna 799/18</t>
  </si>
  <si>
    <t xml:space="preserve"> -Rozpočtová změna 800/18</t>
  </si>
  <si>
    <t xml:space="preserve"> -Rozpočtová změna 801/18</t>
  </si>
  <si>
    <t xml:space="preserve"> -Rozpočtová změna 802/18</t>
  </si>
  <si>
    <t xml:space="preserve"> -Rozpočtová změna 803/18</t>
  </si>
  <si>
    <t xml:space="preserve"> -Rozpočtová změna 804/18</t>
  </si>
  <si>
    <t xml:space="preserve"> -Rozpočtová změna 805/18</t>
  </si>
  <si>
    <t xml:space="preserve"> -Rozpočtová změna 806/18</t>
  </si>
  <si>
    <t xml:space="preserve"> -Rozpočtová změna 807/18</t>
  </si>
  <si>
    <t xml:space="preserve"> -Rozpočtová změna 808/18</t>
  </si>
  <si>
    <t xml:space="preserve"> -Rozpočtová změna 809/18</t>
  </si>
  <si>
    <t xml:space="preserve"> -Rozpočtová změna 810/18</t>
  </si>
  <si>
    <t xml:space="preserve"> -Rozpočtová změna 811/18</t>
  </si>
  <si>
    <t xml:space="preserve"> -Rozpočtová změna 812/18</t>
  </si>
  <si>
    <t xml:space="preserve"> -Rozpočtová změna 813/18</t>
  </si>
  <si>
    <t xml:space="preserve"> -Rozpočtová změna 814/18</t>
  </si>
  <si>
    <t xml:space="preserve"> -Rozpočtová změna 815/18</t>
  </si>
  <si>
    <t xml:space="preserve"> -Rozpočtová změna 816/18</t>
  </si>
  <si>
    <t xml:space="preserve"> -Rozpočtová změna 817/18</t>
  </si>
  <si>
    <t xml:space="preserve"> -Rozpočtová změna 818/18</t>
  </si>
  <si>
    <t xml:space="preserve"> -Rozpočtová změna 819/18</t>
  </si>
  <si>
    <t xml:space="preserve"> -Rozpočtová změna 820/18</t>
  </si>
  <si>
    <t xml:space="preserve"> -Rozpočtová změna 821/18</t>
  </si>
  <si>
    <t xml:space="preserve"> -Rozpočtová změna 822/18</t>
  </si>
  <si>
    <t xml:space="preserve"> -Rozpočtová změna 823/18</t>
  </si>
  <si>
    <t>poskytovatel: Ministerstvo pro místní rozvoj</t>
  </si>
  <si>
    <t>důvod: odbor dopravy a silničního hospodářství požádal ekonomický odbor dne 22.10.2018 o provedení rozpočtové změny. Důvodem navrhované změny je zapojení dotace z Ministerstva pro místní rozvoj ČR v celkové výši 68 524 558,59 Kč. Finanční prostředky byly poukázány na účet Olomouckého kraje z Ministerstva pro místní rozvoj jako investiční dotace pro příspěvkovou organizaci Správa silnic Olomouckého kraje na realizaci projektu v oblasti dopravy "II/449 křiž. II/366 - MÚK Unčovice" v rámci Integrovaného regionálního operačního programu.</t>
  </si>
  <si>
    <t>6356 - Jiné investiční transfery zřízeným PO</t>
  </si>
  <si>
    <t xml:space="preserve"> -Rozpočtová změna 824/18</t>
  </si>
  <si>
    <t>důvod: odbor dopravy a silničního hospodářství požádal ekonomický odbor dne 22.10.2018 o provedení rozpočtové změny. Důvodem navrhované změny je zapojení dotace z Ministerstva pro místní rozvoj ČR v celkové výši 138 803 342,88 Kč. Finanční prostředky byly poukázány na účet Olomouckého kraje z Ministerstva pro místní rozvoj jako investiční dotace pro příspěvkovou organizaci Správa silnic Olomouckého kraje na realizaci projektu v oblasti dopravy "II/441 křiž. R 35 - hr. kr. Moravskoslezského" v rámci Integrovaného regionálního operačního programu.</t>
  </si>
  <si>
    <t xml:space="preserve"> -Rozpočtová změna 825/18</t>
  </si>
  <si>
    <t>poskytovatel: Ministerstvo pro místní rozvoj ČR</t>
  </si>
  <si>
    <t>důvod: odbor investic požádal ekonomický odbor dne 22.10.2018 o provedení rozpočtové změny. Důvodem navrhované změny je zapojení finančních prostředků do rozpočtu Olomouckého kraje v celkové výši 37 511 649,75 Kč. Finanční prostředky byly poukázány na účet Olomouckého kraje jako investiční dotace z Ministerstva pro místní rozvoj ČR na financování projektu v oblasti dopravy "II/444 kř. R35 Mohelnice - Úsov" v rámci Integrovaného regionálního operačního programu.</t>
  </si>
  <si>
    <t xml:space="preserve"> -Rozpočtová změna 826/18</t>
  </si>
  <si>
    <t>důvod: odbor investic požádal ekonomický odbor dne 22.10.2018 o provedení rozpočtové změny. Důvodem navrhované změny je zapojení finančních prostředků do rozpočtu Olomouckého kraje v celkové výši 70 745 257,71 Kč. Finanční prostředky byly poukázány na účet Olomouckého kraje jako investiční dotace z Ministerstva pro místní rozvoj ČR na financování projektu v oblasti dopravy "II/433 Prostějov - Mořice" v rámci Integrovaného regionálního operačního programu.</t>
  </si>
  <si>
    <t xml:space="preserve"> -Rozpočtová změna 827/18</t>
  </si>
  <si>
    <t>2122 - Odvody příspěvkových organizací</t>
  </si>
  <si>
    <t xml:space="preserve"> -Rozpočtová změna 828/18</t>
  </si>
  <si>
    <t>důvod: odbory sociálních věcí a zdravotnictví požádaly ekonomický odbor dne 23.10.2018 o provedení rozpočtové změny. Důvodem navrhované změny je převedení finančních prostředků z odboru ekonomického na odbor sociálních věcí ve výši 82 080,- Kč a na odbor zdravotnictví ve výši 126 160,-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září 2018.</t>
  </si>
  <si>
    <t xml:space="preserve"> -Rozpočtová změna 829/18</t>
  </si>
  <si>
    <t>důvod: odbor investic požádal ekonomický odbor dne 12.10.2018 o provedení rozpočtové změny. Důvodem navrhované změny je převedení finančních prostředků z odboru investic na odbor ekonomický v celkové výši 58 000 000,- Kč. Finanční prostředky nebudou použity na financování investičních projektů z rozpočtu Olomouckého kraje a z úvěru PPF, a budou převedeny do rezervy na kofinancování projektů Olomouckého kraje.</t>
  </si>
  <si>
    <t>ÚZ</t>
  </si>
  <si>
    <t xml:space="preserve"> -Rozpočtová změna 830/18</t>
  </si>
  <si>
    <t>důvod: odbor sportu, kultury a památkové péče požádal ekonomický odbor dne 19.10.2018 o provedení rozpočtové změny. Důvodem navrhované změny je převedení finančních prostředků z odboru ekonomického na odbor sportu, kultury a památkové péče ve výši       6 874 000,- Kč, a dále přesun finančních prostředků v rámci odboru sportu, kultury a památkové péče ve výši 8 100 000,- Kč a přesun finančních prostředků v rámci odboru ekonomického ve výši 5 402 000,- Kč jako úprava schváleného rozpočtu. Finanční prostředky budou použity na poskytnutí návratné finanční výpomoci městysu Hustopeče na Bečvou na základě usnesení Zastupitelstva Olomouckého kraje č. UZ/12/70/2018 ze dne 17.9.2018, prostředky budou čerpány z rezervy Olomouckého kraje a rezervy Olomouckého kraje na individuální dotace.</t>
  </si>
  <si>
    <t>56 - Neinvestiční půjčené prostředky</t>
  </si>
  <si>
    <t xml:space="preserve"> -Rozpočtová změna 831/18</t>
  </si>
  <si>
    <t>důvod: odbor investic požádal ekonomický odbor dne 22.10.2018 o provedení rozpočtové změny. Důvodem navrhované změny je převedení finančních prostředků z odboru ekonomického na odbor investic ve výši 1 130 000,- Kč. Finanční prostředky budou použity na financování  projektu v oblasti kultury "Muzeum Komenského v Přerově - rekonstrukce budovy" a budou hrazeny z rezervy na investice Olomouckého kraje.</t>
  </si>
  <si>
    <t xml:space="preserve"> -Rozpočtová změna 832/18</t>
  </si>
  <si>
    <t>druh rozpočtové změny: vnitřní rozpočtová změna - přesun mezi jednotlivými položkami, paragrafy a odbory podpory řízení příspěvkových organizací a majetkovým, právním a správních činností</t>
  </si>
  <si>
    <t>důvod: odbor majetkový, právní a správních činností požádal ekonomický odbor dne 22.10.2018 o provedení rozpočtové změny. Důvodem navrhované změny je převedení finančních prostředků z odboru ekonomického na odbor majetkový, právní a správních činností ve výši 4 500 000,- Kč. Finanční prostředky budou použity na úhradu odkupu pozemku se stavbou v k.ú. Dřevohostice do vlastnictví Olomouckého kraje, hospodaření příspěvkové organizace Centrum Dominika Kokory, na základě usnesení Rady Olomouckého kraje č. UR/51/43/2018 ze dne 15.10.2018.</t>
  </si>
  <si>
    <t>Odbor majetkový, právní a správních činností</t>
  </si>
  <si>
    <t>ORJ - 04</t>
  </si>
  <si>
    <t xml:space="preserve"> -Rozpočtová změna 833/18</t>
  </si>
  <si>
    <t xml:space="preserve">důvod: odbor kancelář ředitele požádal ekonomický odbor dne 18.10.2018 o provedení rozpočtové změny. Důvodem navrhované změny je přesun finančních prostředků v rámci odboru kanceláře ředitele v celkové výši 110 000,- Kč. Finanční prostředky budou použity na úhradu výdajů v souvislosti s konáním nových voleb do Senátu Parlamentu ČR a do zastupitelstev obcí, městských obvodů a částí, vyhlášených na 5. a 6.10.2018 na činnost krajského úřadu. </t>
  </si>
  <si>
    <t>50 - Platy a podobné související výdaje</t>
  </si>
  <si>
    <t xml:space="preserve"> -Rozpočtová změna 834/18</t>
  </si>
  <si>
    <t>důvod: odbor kancelář ředitele požádal ekonomický odbor dne 23.10.2018 o provedení rozpočtové změny. Důvodem navrhované změny je přesun finančních prostředků v rámci odboru kanceláře ředitele ve výši 20 000,- Kč. Finanční prostředky budou použity na úhradu poplatků za registraci nových služebních vozidel a nákup dálničních známek na tyto vozidla.</t>
  </si>
  <si>
    <t xml:space="preserve"> -Rozpočtová změna 835/18</t>
  </si>
  <si>
    <t>důvod: odbor kancelář hejtmana požádal ekonomický odbor dne 22.10.2018 o provedení rozpočtové změny. Důvodem navrhované změny je přesun finančních prostředků v rámci odboru kancelář hejtmana ve výši 460 000,- Kč. Finanční prostředky nebudou v letošním roce použity na poskytnutí  individuálních dotací z oblasti cestovního ruchu a budou použity na zajištění účasti Olomouckého kraje na veletrhu Regiontour 2019.</t>
  </si>
  <si>
    <t xml:space="preserve"> -Rozpočtová změna 836/18</t>
  </si>
  <si>
    <t>druh rozpočtové změny: vnitřní rozpočtová změna - přesun mezi jednotlivými položkami, paragrafy v rámci odboru investic</t>
  </si>
  <si>
    <t>důvod: odbor investic požádal ekonomický odbor dne 12.10.2018 o provedení rozpočtové změny. Důvodem navrhované změny je přesun finančních prostředků v rámci odboru investic ve výši 176 000,- Kč. Finanční prostředky budou použity na financování výdajů projektu v oblasti školství "Střední odborná škola lesnická a strojírenská Šternberk - Výměna střešní krytiny".</t>
  </si>
  <si>
    <t xml:space="preserve"> -Rozpočtová změna 837/18</t>
  </si>
  <si>
    <t>důvod: odbor investic požádal ekonomický odbor dne 23.10.2018 o provedení rozpočtové změny. Důvodem navrhované změny je přesun finančních prostředků v rámci odboru investic v celkové výši 703 760,- Kč. Finanční prostředky budou použity na financování výdajů projektů v oblasti sociální "Transformace příspěvkové organizace Nové Zámky - poskytovatel sociálních služeb - V.etapa -  novostavba RD Medlov-Králová" a "Transformace příspěvkové organizace Nové Zámky - poskytovatel sociálních služeb - V.etapa -  novostavba RD Náměšť na Hané".</t>
  </si>
  <si>
    <t xml:space="preserve"> -Rozpočtová změna 838/18</t>
  </si>
  <si>
    <t>důvod: odbor investic požádal ekonomický odbor dne 24.10.2018 o provedení rozpočtové změny. Důvodem navrhované změny je přesun finančních prostředků v rámci odboru investic v celkové výši 48 405,93 Kč. Finanční prostředky budou použity na financování investiční akce v oblasti školství "Modernizace školních dílen jako centrum odborné přípravy - stavební část (Sigmundova střední škola strojírenská , Lutín)".</t>
  </si>
  <si>
    <t xml:space="preserve"> -Rozpočtová změna 839/18</t>
  </si>
  <si>
    <t>důvod: odbor strategického rozvoje kraje požádal ekonomický odbor dne 19.10.2018 o provedení rozpočtové změny. Důvodem navrhované změny je přesun finančních prostředků v rámci odboru strategického rozvoje kraje v celkové výši 50 000,- Kč. Finanční prostředky budou použity na financování výdajů projektu v oblasti školství "Pořízení nových technologií pro odbornou výuku a vytvoření fyzikálně-chemické učebny a laboratoře na SŠTZ Mohelnice".</t>
  </si>
  <si>
    <t xml:space="preserve"> -Rozpočtová změna 840/18</t>
  </si>
  <si>
    <t>důvod: odbor strategického rozvoje kraje požádal ekonomický odbor dne 18.10.2018 o provedení rozpočtové změny. Důvodem navrhované změny je přesun finančních prostředků v rámci odboru strategického rozvoje kraje v celkové výši 8 399,82 Kč. Finanční prostředky budou použity na financování výdajů projektu v oblasti školství "Modernizace učeben, vybavení a vnitřní konektivity školy - Gymnázium Olomouc - Hejčín".</t>
  </si>
  <si>
    <t xml:space="preserve"> -Rozpočtová změna 841/18</t>
  </si>
  <si>
    <t>důvod: odbor strategického rozvoje kraje požádal ekonomický odbor dne 17.10.2018 o provedení rozpočtové změny. Důvodem navrhované změny je přesun finančních prostředků v rámci odboru strategického rozvoje kraje ve výši 500 000,- Kč. Finanční prostředky budou použity na financování výdajů projektu v oblasti zdravotnictví "Obnova zahrady Zdravotnického zařízení v Moravském Berouně".</t>
  </si>
  <si>
    <t xml:space="preserve"> -Rozpočtová změna 842/18</t>
  </si>
  <si>
    <t>důvod: odbor strategického rozvoje kraje požádal ekonomický odbor dne 19.10.2018 o provedení rozpočtové změny. Důvodem navrhované změny je přesun finančních prostředků v rámci odboru strategického rozvoje kraje ve výši 550 000,- Kč. Finanční prostředky nebudou použity na financování výdajů projektu v oblasti cestovního ruchu "Mobilní průvodce Olomouckým krajem a Opolským vojvodstvím" a budou použity na financování výdajů projektu v oblasti vzdělávání "Podpora přírodních věd, technických oborů a využití digitálních technologií v zájmovém vzdělávání".</t>
  </si>
  <si>
    <t xml:space="preserve"> -Rozpočtová změna 843/18</t>
  </si>
  <si>
    <t>důvod: odbor strategického rozvoje kraje požádal ekonomický odbor dne 19.10.2018 o provedení rozpočtové změny. Důvodem navrhované změny je přesun finančních prostředků v rámci odboru strategického rozvoje kraje ve výši 1 000 000,- Kč. Finanční prostředky nebudou použity na financování výdajů projektu v oblasti cestovního ruchu "Mobilní průvodce Olomouckým krajem a Opolským vojvodstvím" a budou použity na financování výdajů projektu v oblasti cestovního ruchu "Podpora rozvoje cestovního ruchu v Olomouckém kraji".</t>
  </si>
  <si>
    <t xml:space="preserve"> -Rozpočtová změna 844/18</t>
  </si>
  <si>
    <t>důvod: odbor strategického rozvoje kraje požádal ekonomický odbor dne 19.10.2018 o provedení rozpočtové změny. Důvodem navrhované změny je přesun finančních prostředků v rámci odboru strategického rozvoje kraje v celkové výši 145 000,- Kč. Finanční prostředky budou použity na financování projektu "Podpora plánování sociálních služeb a sociální práce na území Olomouckého kraje v návaznosti na zvyšování jejich dostupnosti a kvality" v rámci Operačního programu Zaměstnanost.</t>
  </si>
  <si>
    <t xml:space="preserve"> -Rozpočtová změna 845/18</t>
  </si>
  <si>
    <t xml:space="preserve"> -Rozpočtová změna 846/18</t>
  </si>
  <si>
    <t xml:space="preserve"> -Rozpočtová změna 847/18</t>
  </si>
  <si>
    <t xml:space="preserve"> -Rozpočtová změna 848/18</t>
  </si>
  <si>
    <t xml:space="preserve"> -Rozpočtová změna 849/18</t>
  </si>
  <si>
    <t xml:space="preserve"> -Rozpočtová změna 850/18</t>
  </si>
  <si>
    <t xml:space="preserve"> -Rozpočtová změna 851/18</t>
  </si>
  <si>
    <t xml:space="preserve"> -Rozpočtová změna 852/18</t>
  </si>
  <si>
    <t xml:space="preserve"> -Rozpočtová změna 853/18</t>
  </si>
  <si>
    <t xml:space="preserve"> -Rozpočtová změna 854/18</t>
  </si>
  <si>
    <t xml:space="preserve"> -Rozpočtová změna 855/18</t>
  </si>
  <si>
    <t xml:space="preserve"> -Rozpočtová změna 856/18</t>
  </si>
  <si>
    <t xml:space="preserve"> -Rozpočtová změna 857/18</t>
  </si>
  <si>
    <t xml:space="preserve"> -Rozpočtová změna 858/18</t>
  </si>
  <si>
    <t xml:space="preserve"> -Rozpočtová změna 859/18</t>
  </si>
  <si>
    <t xml:space="preserve"> -Rozpočtová změna 860/18</t>
  </si>
  <si>
    <t xml:space="preserve"> -Rozpočtová změna 861/18</t>
  </si>
  <si>
    <t xml:space="preserve">důvod: odbor podpory řízení příspěvkových organizací požádal ekonomický dne 22.10.2018 o provedení rozpočtové změny. Důvodem navrhované změny je zapojení finančních prostředků do rozpočtu Olomouckého kraje ve výši 491 514,30 Kč. Jedná se o zapojení finančních prostředků z revolvingového úvěru u Komerční banky, a.s., na předfinancování projektu "Modernizace infrastruktury Gymnázia Jiřího Wolkera - modernizace učeben ve vazbě na přírodní vědy" pro příspěvkovou organizaci Gymnázium Jiřího Wolkera, Prostějov, na základě usnesení Rady Olomouckého kraje č. UR/52/44/2018 ze dne 29.10.2018 (bod 17.2.). </t>
  </si>
  <si>
    <t xml:space="preserve">důvod: odbor podpory řízení příspěvkových organizací požádal ekonomický dne 22.10.2018 o provedení rozpočtové změny. Důvodem navrhované změny je zapojení finančních prostředků do rozpočtu Olomouckého kraje ve výši 255 302,91 Kč. Jedná se o zapojení finančních prostředků z revolvingového úvěru u Komerční banky, a.s., na předfinancování projektu "Vybudování učebny polytechnického vzdělávání" pro příspěvkovou organizaci Gymnázium Jakuba Škody, Přerov, na základě usnesení Rady Olomouckého kraje č. UR/52/44/2018 ze dne 29.10.2018 (bod 17.2.). </t>
  </si>
  <si>
    <t xml:space="preserve">důvod: odbor podpory řízení příspěvkových organizací požádal ekonomický dne 22.10.2018 o provedení rozpočtové změny. Důvodem navrhované změny je zapojení finančních prostředků do rozpočtu Olomouckého kraje ve výši 69 794,10 Kč. Jedná se o zapojení finančních prostředků z revolvingového úvěru u Komerční banky, a.s., na předfinancování projektu "Vybudování učeben pro výuku oborů Obalová technika, Tiskař na polygrafických strojích a Reprodukční grafik pro média včetně IT podpory" pro příspěvkovou organizaci Střední škola polygrafická, Olomouc, na základě usnesení Rady Olomouckého kraje č. UR/52/44/2018 ze dne 29.10.2018 (bod 17.2.). </t>
  </si>
  <si>
    <t xml:space="preserve">důvod: odbor podpory řízení příspěvkových organizací požádal ekonomický dne 22.10.2018 o provedení rozpočtové změny. Důvodem navrhované změny je zapojení finančních prostředků do rozpočtu Olomouckého kraje ve výši 41 382,- Kč. Jedná se o zapojení finančních prostředků z revolvingového úvěru u Komerční banky, a.s., na předfinancování projektu "Modernizace cukrářského praktického pracoviště a zajištění bezbariérovosti školy" pro příspěvkovou organizaci Střední odborná škola obchodu a služeb, Olomouc, na základě usnesení Rady Olomouckého kraje č. UR/52/44/2018 ze dne 29.10.2018 (bod 17.2.). </t>
  </si>
  <si>
    <t xml:space="preserve">důvod: odbor strategického rozvoje kraje požádal ekonomický odbor dne 15.10.2018 o provedení rozpočtové změny. Důvodem navrhované změny je zapojení finančních prostředků do rozpočtu Olomouckého kraje v celkové výši 2 710 953,78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UR/52/44/2018 ze dne 29.10.2018 (bod 17.2.). </t>
  </si>
  <si>
    <t xml:space="preserve">důvod: odbor strategického rozvoje kraje požádal ekonomický odbor dne 15.10.2018 o provedení rozpočtové změny. Důvodem navrhované změny je zapojení finančních prostředků do rozpočtu Olomouckého kraje v celkové výši 4 186 855,75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na základě usnesení Rady Olomouckého kraje č. UR/52/44/2018 ze dne 29.10.2018 (bod 17.2.). </t>
  </si>
  <si>
    <t xml:space="preserve">důvod: odbor strategického rozvoje kraje požádal ekonomický odbor dne 17.10.2018 o provedení rozpočtové změny. Důvodem navrhované změny je zapojení finančních prostředků do rozpočtu Olomouckého kraje v celkové výši 576 872,26 Kč. Jedná se o zapojení finančních prostředků z revolvingového úvěru u Komerční banky, a.s., na financování projektu v oblasti školství "SŠZE Přerov - modernizace teoretické a odborné výuky", na základě usnesení Rady Olomouckého kraje č. UR/52/44/2018 ze dne 29.10.2018 (bod 17.2.). </t>
  </si>
  <si>
    <t xml:space="preserve">důvod: odbor strategického rozvoje kraje požádal ekonomický odbor dne 18.10.2018 o provedení rozpočtové změny. Důvodem navrhované změny je zapojení finančních prostředků do rozpočtu Olomouckého kraje v celkové výši 319 021,98 Kč. Jedná se o zapojení finančních prostředků z revolvingového úvěru u Komerční banky, a.s., na financování projektu v oblasti školství "Podpora přírodních věd, technických oborů a využití digitálních technologií v zájmovém vzdělávání", na základě usnesení Rady Olomouckého kraje č. UR/52/44/2018 ze dne 29.10.2018 (bod 17.2.). </t>
  </si>
  <si>
    <t xml:space="preserve">důvod: odbor investic  požádal ekonomický odbor dne 15.10.2018 o provedení rozpočtové změny. Důvodem navrhované změny je zapojení finančních prostředků do rozpočtu Olomouckého kraje v celkové výši 1 107 780,25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UR/52/44/2018 ze dne 29.10.2018 (bod 17.2.). </t>
  </si>
  <si>
    <t xml:space="preserve">důvod: odbor investic požádal ekonomický odbor dne 17.10.2018 o provedení rozpočtové změny. Důvodem navrhované změny je zapojení finančních prostředků do rozpočtu Olomouckého kraje v celkové výši 1 473 884,40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UR/52/44/2018 ze dne 29.10.2018 (bod 17.2.). </t>
  </si>
  <si>
    <t xml:space="preserve">důvod: odbor investic požádal ekonomický odbor dne 15., 16., 17. a 19.10.2018 o provedení rozpočtové změny. Důvodem navrhované změny je zapojení finančních prostředků do rozpočtu Olomouckého kraje v celkové výši 4 329 075,93 Kč. Jedná se o zapojení finančních prostředků z revolvingového úvěru u Komerční banky, a.s., na financování projektu v oblasti dopravy "II/433 Prostějov - Mořice", na základě usnesení Rady Olomouckého kraje č. UR/52/44/2018 ze dne 29.10.2018 (bod 17.2.). </t>
  </si>
  <si>
    <t xml:space="preserve">důvod: odbor investic požádal ekonomický odbor dne 15., 16. a 17.10.2018 o provedení rozpočtové změny. Důvodem navrhované změny je zapojení finančních prostředků do rozpočtu Olomouckého kraje v celkové výši 5 126 459,73 Kč. Jedná se o zapojení finančních prostředků z revolvingového úvěru u Komerční banky, a.s., na financování projektu v oblasti dopravy "II/444 kř. R35 Mohelnice - Úsov", na základě usnesení Rady Olomouckého kraje č. UR/52/44/2018 ze dne 29.10.2018 (bod 17.2.). </t>
  </si>
  <si>
    <t xml:space="preserve">důvod: odbor investic  požádal ekonomický odbor dne 12.10.2018 o provedení rozpočtové změny. Důvodem navrhované změny je zapojení finančních prostředků do rozpočtu Olomouckého kraje ve výši 1 125  645,06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UR/52/44/2018 ze dne 29.10.2018 (bod 17.2.). </t>
  </si>
  <si>
    <t xml:space="preserve">důvod: odbor investic požádal ekonomický odbor dne 16.10.2018 o provedení rozpočtové změny. Důvodem navrhované změny je zapojení finančních prostředků do rozpočtu Olomouckého kraje v celkové výši 1 379 180,70 Kč. Jedná se o zapojení finančních prostředků z revolvingového úvěru u Komerční banky, a.s., na financování projektu v oblasti kultury "Muzeum Komenského v Přerově - rekonstrukce budovy", na základě usnesení Rady Olomouckého kraje č. UR/52/44/2018 ze dne 29.10.2018 (bod 17.2.). </t>
  </si>
  <si>
    <t xml:space="preserve">důvod: odbor investic požádal ekonomický odbor dne 17.10.2018 o provedení rozpočtové změny. Důvodem navrhované změny je zapojení finančních prostředků do rozpočtu Olomouckého kraje ve výši 361 383,69 Kč. Jedná se o zapojení finančních prostředků z revolvingového úvěru u Komerční banky, a.s., na financování projektu v oblasti zdravotnictví "Dětské centrum Ostrůvek - Zateplení budovy a střechy objektu D, Mošnerova 1 a) zateplení", na základě usnesení Rady Olomouckého kraje č. UR/52/44/2018 ze dne 29.10.2018 (bod 17.2.). </t>
  </si>
  <si>
    <t xml:space="preserve">důvod: odbor investic požádal ekonomický odbor dne 19.10.2018 o provedení rozpočtové změny. Důvodem navrhované změny je zapojení finančních prostředků do rozpočtu Olomouckého kraje v celkové výši 223 312,88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UR/52/44/2018 ze dne 29.10.2018 (bod 17.2.). </t>
  </si>
  <si>
    <t xml:space="preserve">důvod: odbor investic požádal ekonomický odbor dne 22.10.2018 o provedení rozpočtové změny. Důvodem navrhované změny je zapojení finančních prostředků do rozpočtu Olomouckého kraje ve výši 10 131 347,66 Kč. Jedná se o zapojení finančních prostředků z revolvingového úvěru u Komerční banky, a.s., na financování projektu v oblasti školství "Modernizace školních dílen jako centrum odborné přípravy - stavební část (Sigmundova střední škola strojírenská, Lutín)", na základě usnesení Rady Olomouckého kraje č. UR/52/44/2018 ze dne 29.10.2018 (bod 17.2.). </t>
  </si>
  <si>
    <t xml:space="preserve">důvod: odbor investic  požádal ekonomický odbor dne 17.10.2018 o provedení rozpočtové změny. Důvodem navrhované změny je zapojení finančních prostředků do rozpočtu Olomouckého kraje ve výši 910 338,45 Kč. Jedná se o zapojení finančních prostředků z revolvingového úvěru u Komerční banky, a.s., na financování projektu v oblasti sociální "Centrum Dominika Kokory, p. o. - rekonstrukce budovy", na základě usnesení Rady Olomouckého kraje č. UR/52/44/2018 ze dne 29.10.2018 (bod 17.2.). </t>
  </si>
  <si>
    <t xml:space="preserve">důvod: odbor investic  požádal ekonomický odbor dne 11.10.2018 o provedení rozpočtové změny. Důvodem navrhované změny je zapojení finančních prostředků do rozpočtu Olomouckého kraje v celkové výši 1 094 700,92 Kč. Jedná se o zapojení finančních prostředků z revolvingového úvěru u Komerční banky, a.s., na financování projektu v oblasti školství "Výstavba odborných učeben pro výuku oboru 28-44-M/01 Aplikovaná chemie v bezbariérové škole (Střední škola logistiky a chemie, Olomouc, U Hradiska 29)", na základě usnesení Rady Olomouckého kraje č. UR/52/44/2018 ze dne 29.10.2018 (bod 17.2.). </t>
  </si>
  <si>
    <t xml:space="preserve">důvod: odbor investic požádal ekonomický odbor dne 15.10.2018 o provedení rozpočtové změny. Důvodem navrhované změny je zapojení finančních prostředků do rozpočtu Olomouckého kraje v celkové výši 3 549 313,40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UR/52/44/2018 ze dne 29.10.2018 (bod 17.2.). </t>
  </si>
  <si>
    <t xml:space="preserve">důvod: odbor investic požádal ekonomický odbor dne 16.10.2018 o provedení rozpočtové změny. Důvodem navrhované změny je zapojení finančních prostředků do rozpočtu Olomouckého kraje v celkové výši 921 842,26 Kč. Jedná se o zapojení finančních prostředků z revolvingového úvěru u Komerční banky, a.s., na financování projektu v oblasti školství "Bezbariérovost školy a Pořízení strojů pro zajištění výuky oborů Strojírenství, Elektrotechnika, Průmyslový a Interiérový design (Vyšší odborná škola a Střední průmyslová škola, Šumperk, Gen. Krátkého 1)", na základě usnesení Rady Olomouckého kraje č. UR/52/44/2018 ze dne 29.10.2018 (bod 17.2.). </t>
  </si>
  <si>
    <t xml:space="preserve">důvod: odbor investic požádal ekonomický odbor dne 19.10.2018 o provedení rozpočtové změny. Důvodem navrhované změny je zapojení finančních prostředků do rozpočtu Olomouckého kraje v celkové výši 1 810 574,50 Kč. Jedná se o zapojení finančních prostředků z revolvingového úvěru u Komerční banky, a.s., na financování projektu v oblasti školství "Hotelová škola Vincenze Priessnitze, Jeseník, Dukelská 680 - Zateplení budovy Kord b) vzduchotechnika", na základě usnesení Rady Olomouckého kraje č. UR/52/44/2018 ze dne 29.10.2018 (bod 17.2.). </t>
  </si>
  <si>
    <t xml:space="preserve">důvod: odbor investic  požádal ekonomický odbor dne 10. a 24.10.2018 o provedení rozpočtové změny. Důvodem navrhované změny je zapojení finančních prostředků do rozpočtu Olomouckého kraje v celkové výši 931 005,63 Kč. Jedná se o zapojení finančních prostředků z revolvingového úvěru u Komerční banky, a.s., na financování projektu v oblasti školství "Střední škola logistiky a chemie, Olomouc, U Hradiska 29 - Zateplení budovy školy b) vzduchotechnika", na základě usnesení Rady Olomouckého kraje č. UR/52/44/2018 ze dne 29.10.2018 (bod 17.2.). </t>
  </si>
  <si>
    <t xml:space="preserve">důvod: odbor investic  požádal ekonomický odbor dne 10.10.2018 o provedení rozpočtové změny. Důvodem navrhované změny je zapojení finančních prostředků do rozpočtu Olomouckého kraje ve výši 225 034,82 Kč. Jedná se o zapojení finančních prostředků z revolvingového úvěru u Komerční banky, a.s., na financování projektu v oblasti zdravotnictví "Dětské centrum Ostrůvek - Zateplení budovy a střechy objektu D, Mošnerova 1 b) vzduchotechnika", na základě usnesení Rady Olomouckého kraje č. UR/52/44/2018 ze dne 29.10.2018 (bod 17.2.). </t>
  </si>
  <si>
    <t xml:space="preserve">důvod: odbor podpory řízení příspěvkových organizací požádal ekonomický dne 22.10.2018 o provedení rozpočtové změny. Důvodem navrhované změny je zapojení finančních prostředků do rozpočtu Olomouckého kraje ve výši 438 104,70 Kč. Jedná se o zapojení finančních prostředků z revolvingového úvěru u Komerční banky, a.s., na předfinancování projektu "Zřízení jazykové laboratoře, laboratoře fyziky a odborné učebny fyziky" pro příspěvkovou organizaci Gymnázium, Zábřeh, na základě usnesení Rady Olomouckého kraje č. UR/52/44/2018 ze dne 29.10.2018 (bod 17.2.). </t>
  </si>
  <si>
    <t>důvod: odbor dopravy a silničního hospodářství požádal ekonomický odbor dne 22.10.2018 o provedení rozpočtové změny. Důvodem navrhované změny je zapojení finančních prostředků do rozpočtu Olomouckého kraje v celkové výši 50 456 589,25 Kč. Finanční prostředky budou zapojeny jako odvod z fondu investic a finanční vypořádání akcí příspěvkové organizace Správa silnic Olomouckého kraje, na základě usnesení Rady Olomouckého kraje č. UR/52/11/2018 ze dne 29.10.2018 (bod 3.1.).</t>
  </si>
  <si>
    <t>důvod: odbor podpory řízení příspěvkových organizací požádal ekonomický odbor dne 18.10.2018 o provedení rozpočtové změny. Důvodem navrhované změny je přesun finančních prostředků v rámci odboru podpory řízení příspěvkových organizací ve výši        28 000,- Kč. Finanční prostředky budou použity na poskytnutí neinvestičního příspěvku pro příspěvkovou organizaci v oblasti školství Mateřská škola Olomouc na akci "Oprava osvětlení ve výdejně stravy a šatně dětí",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</si>
  <si>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18.10.2018 o provedení rozpočtové změny. Důvodem navrhované změny je přesun finančních prostředků v rámci odboru podpory řízení příspěvkových organizací ve výši        180 000,- Kč. Finanční prostředky budou použity na poskytnutí investičního příspěvku na akci "Výměna kotle a oběhového čerpadla včetně vyvložkování komínu" pro příspěvkovou organizaci v oblasti školství Mateřská škola Olomouc,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</si>
  <si>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17.10.2018 o provedení rozpočtové změny. Důvodem navrhované změny je přesun finančních prostředků v rámci odboru podpory řízení příspěvkových organizací v celkové výši 63 740,- Kč. Finanční prostředky budou použity na poskytnutí příspěvku pro příspěvkové organizace na pokrytí zvýšených nákladů souvisejících s předáváním majetkových dat ze softwaru příspěvkových organizací do softwaru zřizovatele,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</si>
  <si>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17.10.2018 o provedení rozpočtové změny. Důvodem navrhované změny je přesun finančních prostředků v rámci odboru podpory řízení příspěvkových organizací ve výši                 50 000,- Kč. Finanční prostředky budou použity na poskytnutí příspěvku na provoz - účelově určeného příspěvku pro příspěvkovou organizaci v oblasti školství Hotelová škola Vincenze Priessnitze a Obchodní akademie Jeseník na akci "Lázeňský pohár" a budou převedeny z rezervy odboru podpory řízení příspěvkových organizací, na základě usnesení Rady Olomouckého kraje č. UR/52/25/2018 ze dne 29.10.2018 (bod 9.1).</t>
  </si>
  <si>
    <t>důvod: odbor podpory řízení příspěvkových organizací požádal ekonomický odbor dne 18.10.2018 o provedení rozpočtové změny. Důvodem navrhované změny je přesun finančních prostředků v rámci odboru podpory řízení příspěvkových organizací ve výši         25 289,- Kč. Finanční prostředky budou použity na poskytnutí příspěvku na provoz - účelově určeného příspěvku pro příspěvkovou organizaci v oblasti kultury Muzeum a galerie v Prostějově na pořízení 1 ks počítače,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</si>
  <si>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19.10.2018 o provedení rozpočtové změny. Důvodem navrhované změny je přesun finančních prostředků v rámci odboru podpory řízení příspěvkových organizací v celkové výši 713 458,67 Kč. Finanční prostředky budou použity na poskytnutí příspěvku na provoz pro příspěvkovou organizaci v oblasti kultury Muzeum a galerie v Prostějově,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</si>
  <si>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19.10.2018 o provedení rozpočtové změny. Důvodem navrhované změny je přesun finančních prostředků v rámci odboru podpory řízení příspěvkových organizací ve výši        50 000,- Kč. Finanční prostředky budou použity na poskytnutí příspěvku na provoz pro příspěvkovou organizaci v oblasti školství Střední škola sociální péče a služeb, Zábřeh, na zajištění provozu odloučeného pracoviště Žádlovice,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</si>
  <si>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19.10.2018 o provedení rozpočtové změny. Důvodem navrhované změny je přesun finančních prostředků v rámci odboru podpory řízení příspěvkových organizací v celkové výši 333 000,- Kč. Finanční prostředky budou použity na poskytnutí příspěvku na provoz - účelově určeného příspěvku na "Nákup mobilního schodiště se zábradlím" a "Nákup nájezdové rampy k vleku" a navýšení neinvestičního příspěvku na akce "Oprava podlahy na půdě a výměna schodů se zábradlím" a "Oprava elektroinstalace" pro příspěvkovou organizaci v oblasti školství Střední škola sociální péče a služeb, Zábřeh, prostředky budou převedeny z rezervy odboru podpory řízení příspěvkových organizací, na základě usnesení Rady Olomouckého kraje č. UR/52/25/2018 ze dne 29.10.2018 (bod 9.1).</t>
  </si>
  <si>
    <t>důvod: odbor podpory řízení příspěvkových organizací požádal ekonomický odbor dne 19.10.2018 o provedení rozpočtové změny. Důvodem navrhované změny je přesun finančních prostředků v rámci odboru podpory řízení příspěvkových organizací ve výši        160 000,- Kč. Finanční prostředky budou použity na poskytnutí investičního příspěvku na akci "Odstranění havárie na úpravně pitné vody na pracovišti Horní Heřmanice" pro příspěvkovou organizaci v oblasti školství Střední škola gastronomie a farmářství, Jeseník, a budou převedeny z rezervy odboru podpory řízení příspěvkových organizací, na základě usnesení Rady Olomouckého kraje č. UR/52/25/2018 ze dne 29.10.2018 (bod 9.1).</t>
  </si>
  <si>
    <t>důvod: odbor podpory řízení příspěvkových organizací požádal ekonomický odbor dne 23.10.2018 o provedení rozpočtové změny. Důvodem navrhované změny je přesun finančních prostředků v rámci odboru podpory řízení příspěvkových organizací ve výši                      83 900,50 Kč. Finanční prostředky budou použity financování projektu "Gymnázium Jana Blahoslava a Střední pedagogická škola Přerov - vybudování chemické laboratoře, dvou jazykových učeben, vybudování fyzikální učebny a konektivity školy" pro příspěvkovou organizaci v oblasti školství Gymnázium Jana Blahoslava a Střední pedagogická škola Přerov, na základě usnesení Rady Olomouckého kraje č. UR/52/27/2018 ze dne 29.10.2018 (bod 9.3).</t>
  </si>
  <si>
    <t>důvod: odbor podpory řízení příspěvkových organizací požádal ekonomický odbor dne 23.10.2018 o provedení rozpočtové změny. Důvodem navrhované změny je přesun finančních prostředků v rámci odboru podpory řízení příspěvkových organizací ve výši                      89 145,69 Kč. Finanční prostředky budou použity financování projektu "Zavedení asistivních technologií do práce s lidmi s mentálním či vícenásobným postižením v Klíči - CSS, p.o." a "Zefektivnění služeb Klíče - centra sociálních služeb, p.o." pro příspěvkovou organizaci v oblasti sociální Klíč - centrum sociálních služeb, na základě usnesení Rady Olomouckého kraje č. UR/52/27/2018 ze dne 29.10.2018 (bod 9.3).</t>
  </si>
  <si>
    <t>důvod: odbor podpory řízení příspěvkových organizací požádal ekonomický odbor dne 23.10.2018 o provedení rozpočtové změny. Důvodem navrhované změny je přesun finančních prostředků v rámci odboru podpory řízení příspěvkových organizací ve výši                      1 848,99 Kč. Finanční prostředky budou použity financování projektu "Rozvoj kvality pečovatelské služby a rozšíření nabídky poskytovaných služeb pro sociální začleňování klientů" pro příspěvkovou organizaci v oblasti sociální Sociální služby pro seniory Šumperk, na základě usnesení Rady Olomouckého kraje č. UR/52/27/2018 ze dne 29.10.2018 (bod 9.3).</t>
  </si>
  <si>
    <t>důvod: odbor podpory řízení příspěvkových organizací požádal ekonomický odbor dne 22.10.2018 o provedení rozpočtové změny. Důvodem navrhované změny je přesun finančních prostředků v rámci odboru podpory řízení příspěvkových organizací v celkové výši 200 000,- Kč. Finanční prostředky budou použity na financování projektu "Posilování institucionální kapacity orgánů veřejné správy a zúčastněných subjektů a účinné veřejné správy podporou právní a správní spolupráce a spolupráce mezi občany a institucemi" pro příspěvkovou organizaci v oblasti zdravotnictví Zdravotnická záchranná služba Olomouckého kraje a budou převedeny z rezervy odboru podpory řízení příspěvkových organizací, na základě usnesení Rady Olomouckého kraje č. UR/52/27/2018 ze dne 29.10.2018 (bod 9.3).</t>
  </si>
  <si>
    <t>důvod: odbor podpory řízení příspěvkových organizací požádal ekonomický odbor dne 23.10.2018 o provedení rozpočtové změny. Důvodem navrhované změny je převedení finančních prostředků z rozpočtu odboru podpory řízení příspěvkových organizací na odbor ekonomický ve výši 481 000,- Kč. Finanční prostředky nebudou použity na financování projektu "ZZS Olomouckého kraje - modernizace radiové sítě - 2018" příspěvkové organizace Olomouckého kraje v oblasti zdravotnictví Zdravotnická záchranná služba Olomouckého kraje, prostředky budou vráceny do rezervy na investice Olomouckého kraje, na základě usnesení Rady Olomouckého kraje č. UR/52/27/2018 ze dne 29.10.2018 (bod 9.3).</t>
  </si>
  <si>
    <t xml:space="preserve">důvod: odbor strategického rozvoje kraje požádal ekonomický odbor dne 19.10.2018 o provedení rozpočtové změny. Důvodem navrhované změny je zapojení finančních prostředků do rozpočtu Olomouckého kraje v celkové výši 1 753 330,04 Kč a přesun finančních prostředků v rámci odboru strategického rozvoje kraje ve výši 50 000,-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UR/52/44/2018 ze dne 29.10.2018 (bod 17.2.). </t>
  </si>
  <si>
    <t xml:space="preserve">důvod: odbor investic požádal ekonomický odbor dne 23.10.2018 o provedení rozpočtové změny. Důvodem navrhované změny je zapojení finančních prostředků do rozpočtu Olomouckého kraje ve výši 967 986,80 Kč. Jedná se o zapojení finančních prostředků z revolvingového úvěru u Komerční banky, a.s., na financování projektů v oblasti školství "Střední zdravotnická škola a Vyšší odborná škola zdravotnická Emanuela Pöttinga, Olomouc, Pöttingova 2 - Balkony a zateplení budovy DM", na základě usnesení Rady Olomouckého kraje č. UR/52/44/2018 ze dne 29.10.2018 (bod 17.2.). </t>
  </si>
  <si>
    <t xml:space="preserve">důvod: odbor investic požádal ekonomický odbor dne 23.10.2018 o provedení rozpočtové změny. Důvodem navrhované změny je zapojení finančních prostředků do rozpočtu Olomouckého kraje ve výši 525 921,60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UR/52/44/2018 ze dne 29.10.2018 (bod 17.2.). </t>
  </si>
  <si>
    <t xml:space="preserve"> -Rozpočtová změna 924/18</t>
  </si>
  <si>
    <t>2132 - Příjmy z pronájmu ostat. nemov. a j. č.</t>
  </si>
  <si>
    <t xml:space="preserve"> -Rozpočtová změna 925/18</t>
  </si>
  <si>
    <t xml:space="preserve"> -Rozpočtová změna 926/18</t>
  </si>
  <si>
    <t>důvod: odbor strategického rozvoje kraje požádal ekonomický odbor dne 1.11.2018 o provedení rozpočtové změny. Důvodem navrhované změny je zapojení finančních prostředků do rozpočtu Olomouckého kraje ve výši 149 031,40 Kč. Finanční prostředky budou zapojeny jako příjem ze smluvní pokuty u projektu v oblasti školství "Pořízení nových technologií pro odbornou výuku a vytvoření fyzikálně-chemické učebny a laboratoře na SŠTZ Mohelnice", a budou vráceny do rezervy na investice Olomouckého kraje.</t>
  </si>
  <si>
    <t>2212 - Sankční platby přijaté od jin. subjektů</t>
  </si>
  <si>
    <t>důvod: odbor podpory řízení příspěvkových organizací požádal ekonomický odbor dne 26.10.2018 o provedení rozpočtové změny. Důvodem navrhované změny je zapojení prostředků do rozpočtu Olomouckého kraje ve výši 23 044,- Kč. Finanční prostředky budou zapojeny jako příjem z pronájmu a příspěvek na provoz - nájemné u příspěvkové organizace v oblasti kultury Vědecká knihovna v Olomouci, na základě usnesení Rady Olomouckého kraje č. UR/53/35/2018 ze dne 12.11.2018 (bod 7.1.).</t>
  </si>
  <si>
    <t>důvod: odbor podpory řízení příspěvkových organizací požádal ekonomický odbor dne 1.11.2018 o provedení rozpočtové změny. Důvodem navrhované změny je zapojení prostředků do rozpočtu Olomouckého kraje ve výši 6 943,- Kč. Finanční prostředky budou zapojeny jako příjem z pronájmu a příspěvek na provoz - nájemné u příspěvkové organizace v oblasti školství Dům dětí a mládeže Olomouc, na základě usnesení Rady Olomouckého kraje č. UR/53/35/2018 ze dne 12.11.2018 (bod 7.1.).</t>
  </si>
  <si>
    <t xml:space="preserve"> -Rozpočtová změna 862/18</t>
  </si>
  <si>
    <t>důvod: neinvestiční dotace ze státního rozpočtu ČR na rok 2018 poskytnutá na základě avíz Ministerstva školství, mládeže a tělovýchovy ČR č.j.: MŠMT-34139/2016-76 ze dne 18.10.2018, MŠMT-34139/2016-77 ze dne 25.10.2018, MŠMT-33308/2018-1 ze dne 18.10.2018 a MŠMT-34139/2016-78 ze dne 31.10.2018 v celkové výši 10 391 862,90 Kč na projekty pro příspěvkové organizace Olomouckého kraje v rámci Operačního programu Výzkum, vývoj a vzdělávání.</t>
  </si>
  <si>
    <t xml:space="preserve"> -Rozpočtová změna 863/18</t>
  </si>
  <si>
    <t>důvod: neinvestiční dotace ze státního rozpočtu ČR na rok 2018 poskytnutá na základě rozhodnutí Ministerstva školství, mládeže a tělovýchovy ČR č.j.: MŠMT 32323-12/2018 ze dne 2.11.2018 v celkové výši 83 666 000,- Kč pro soukromé školy a školská zařízení Olomouckého kraje na 4. čtvrtletí roku 2018.</t>
  </si>
  <si>
    <t xml:space="preserve"> -Rozpočtová změna 864/18</t>
  </si>
  <si>
    <t>důvod: neinvestiční dotace ze státního rozpočtu ČR na rok 2018 poskytnutá na základě rozhodnutí Ministerstva školství, mládeže a tělovýchovy ČR č.j.: MŠMT-12966-12/2018-35 ze dne 24.10.2018 ve výši 728 864,- Kč na program "Podpora organizace a ukončování středního vzdělávání maturitní zkouškou na vybraných školách v podzimním zkušebním období roku 2018".</t>
  </si>
  <si>
    <t xml:space="preserve"> -Rozpočtová změna 865/18</t>
  </si>
  <si>
    <t>důvod: odbor školství a mládeže požádal ekonomický odbor dne 31.10.2018 o provedení rozpočtové změny. Důvodem navrhované změny je snížení neinvestiční dotace ze státního rozpočtu ČR na rok 2018 poskytnuté na základě rozhodnutí Ministerstva školství, mládeže a tělovýchovy ČR č.j.: 10011-12/2018 ze dne 4.9.2018 v celkové výši 2 031 546,- Kč na rozvojový program "Podpora výuky plavání v základních školách v roce 2018", nevyčerpané prostředky ve výši 7 920,- Kč budou vráceny na účet Ministerstva školství, mládeže a tělovýchovy.</t>
  </si>
  <si>
    <t xml:space="preserve"> -Rozpočtová změna 866/18</t>
  </si>
  <si>
    <t>důvod: odbor investic požádal ekonomický odbor dne 30.10.2018 o provedení rozpočtové změny. Důvodem navrhované změny je zapojení finančních prostředků do rozpočtu Olomouckého kraje v celkové výši 5 719 945,50 Kč. Finanční prostředky byly poukázány na účet Olomouckého kraje jako investiční dotace z Ministerstva pro místní rozvoj ČR na financování projektu v oblasti kultury "Muzeum Komenského v Přerově - rekonstrukce budovy" v rámci Integrovaného regionálního operačního programu.</t>
  </si>
  <si>
    <t xml:space="preserve"> -Rozpočtová změna 867/18</t>
  </si>
  <si>
    <t>důvod: odbor investic požádal ekonomický odbor dne 30.10.2018 o provedení rozpočtové změny. Důvodem navrhované změny je zapojení finančních prostředků do rozpočtu Olomouckého kraje v celkové výši 58 394 383,68 Kč. Finanční prostředky byly poukázány na účet Olomouckého kraje jako investiční dotace z Ministerstva pro místní rozvoj ČR na financování projektu v oblasti kultury "Realizace depozitáře pro Vědeckou knihovnu v Olomouci" v rámci Integrovaného regionálního operačního programu.</t>
  </si>
  <si>
    <t xml:space="preserve"> -Rozpočtová změna 868/18</t>
  </si>
  <si>
    <t>důvod: odbor investic požádal ekonomický odbor dne 30.10.2018 o provedení rozpočtové změny. Důvodem navrhované změny je zapojení finančních prostředků do rozpočtu Olomouckého kraje v celkové výši 26 548 295,40 Kč. Finanční prostředky byly poukázány na účet Olomouckého kraje jako investiční dotace z Ministerstva pro místní rozvoj ČR na financování projektu v oblasti školství "Modernizace školních dílen jako centrum odborné přípravy - strojní část (Sigmundova střední škola strojírenská, Lutín)" v rámci Integrovaného regionálního operačního programu.</t>
  </si>
  <si>
    <t xml:space="preserve"> -Rozpočtová změna 869/18</t>
  </si>
  <si>
    <t>důvod: odbor strategického rozvoje kraje požádal ekonomický odbor dne 1.11.2018 o provedení rozpočtové změny. Důvodem navrhované změny je zapojení finančních prostředků do rozpočtu Olomouckého kraje v celkové výši 1 703 765,04 Kč. Finanční prostředky byly poukázány na účet Olomouckého kraje jako investiční a neinvestiční dotace z Ministerstva  pro místní rozvoj ČR na financování projektu v oblasti školství "Pořízení nových technologií pro odbornou výuku a vytvoření fyzikálně-chemické učebny a laboratoře na SŠTZ Mohelnice" v rámci Integrovaného regionálního operačního programu.</t>
  </si>
  <si>
    <t xml:space="preserve"> -Rozpočtová změna 870/18</t>
  </si>
  <si>
    <t>důvod: odbor strategického rozvoje kraje požádal ekonomický odbor dne 31.10.2018 o provedení rozpočtové změny. Důvodem navrhované změny je zapojení finančních prostředků do rozpočtu Olomouckého kraje ve výši 374 328,- Kč. Finanční prostředky budou poukázány na účet Olomouckého kraje jako neinvestiční dotace z Ministerstva životního prostředí ČR na financování projektu v oblasti školství "Domov mládeže v Žádlovicích - areál zámeckého parku" v rámci Operačního programu Životní prostředí.</t>
  </si>
  <si>
    <t xml:space="preserve"> -Rozpočtová změna 871/18</t>
  </si>
  <si>
    <t>důvod: odbor investic požádal ekonomický odbor dne 5.11.2018 o provedení rozpočtové změny. Důvodem navrhované změny je zapojení finančních prostředků do rozpočtu Olomouckého kraje v celkové výši 6 882 320,06 Kč. Finanční prostředky byly poukázány na účet Olomouckého kraje jako investiční dotace z Ministerstva pro místní rozvoj ČR na financování projektu v oblasti školství "Centrum polytechnické výchovy (Střední škola polytechnická, Olomouc, Rooseveltova 79)" v rámci Integrovaného regionálního operačního programu.</t>
  </si>
  <si>
    <t xml:space="preserve"> -Rozpočtová změna 872/18</t>
  </si>
  <si>
    <t xml:space="preserve"> -Rozpočtová změna 873/18</t>
  </si>
  <si>
    <t xml:space="preserve"> -Rozpočtová změna 874/18</t>
  </si>
  <si>
    <t xml:space="preserve"> -Rozpočtová změna 875/18</t>
  </si>
  <si>
    <t xml:space="preserve"> -Rozpočtová změna 876/18</t>
  </si>
  <si>
    <t xml:space="preserve"> -Rozpočtová změna 877/18</t>
  </si>
  <si>
    <t xml:space="preserve"> -Rozpočtová změna 878/18</t>
  </si>
  <si>
    <t xml:space="preserve"> -Rozpočtová změna 879/18</t>
  </si>
  <si>
    <t xml:space="preserve"> -Rozpočtová změna 880/18</t>
  </si>
  <si>
    <t xml:space="preserve"> -Rozpočtová změna 881/18</t>
  </si>
  <si>
    <t xml:space="preserve"> -Rozpočtová změna 882/18</t>
  </si>
  <si>
    <t xml:space="preserve"> -Rozpočtová změna 883/18</t>
  </si>
  <si>
    <t xml:space="preserve"> -Rozpočtová změna 884/18</t>
  </si>
  <si>
    <t xml:space="preserve"> -Rozpočtová změna 885/18</t>
  </si>
  <si>
    <t xml:space="preserve"> -Rozpočtová změna 886/18</t>
  </si>
  <si>
    <t xml:space="preserve"> -Rozpočtová změna 887/18</t>
  </si>
  <si>
    <t xml:space="preserve"> -Rozpočtová změna 888/18</t>
  </si>
  <si>
    <t xml:space="preserve"> -Rozpočtová změna 889/18</t>
  </si>
  <si>
    <t xml:space="preserve"> -Rozpočtová změna 890/18</t>
  </si>
  <si>
    <t>důvod: odbor podpory řízení příspěvkových organizací požádal ekonomický odbor dne 1.11.2018 o provedení rozpočtové změny. Důvodem navrhované změny je zapojení finančních prostředků do rozpočtu Olomouckého kraje ve výši 100 000,- Kč. Česká pojišťovna, a.s., uhradila na účet Olomouckého kraje pojistné plnění k pojistné události pro příspěvkovou organizaci Olomouckého kraje Střední škola, Základní škola, Mateřská škola a Dětský domov, Zábřeh, na zapravení děr po vyklování ptactvem do fasády v roce 2017.</t>
  </si>
  <si>
    <t xml:space="preserve"> -Rozpočtová změna 891/18</t>
  </si>
  <si>
    <t>důvod: odbor podpory řízení příspěvkových organizací požádal ekonomický odbor dne 1.11.2018 o provedení rozpočtové změny. Důvodem navrhované změny je zapojení finančních prostředků do rozpočtu Olomouckého kraje ve výši 62 525,- Kč. Česká pojišťovna, a.s., uhradila na účet Olomouckého kraje pojistné plnění k pojistné události pro příspěvkovou organizaci Olomouckého kraje Střední průmyslová škola, Přerov, na pořízení nové telefonní ústředny v roce 2018.</t>
  </si>
  <si>
    <t xml:space="preserve"> -Rozpočtová změna 892/18</t>
  </si>
  <si>
    <t>důvod: odbor podpory řízení příspěvkových organizací požádal ekonomický odbor dne 1.11.2018 o provedení rozpočtové změny. Důvodem navrhované změny je zapojení finančních prostředků do rozpočtu Olomouckého kraje ve výši 40 975,- Kč. Česká pojišťovna, a.s., uhradila na účet Olomouckého kraje pojistné plnění k pojistné události pro příspěvkovou organizaci Olomouckého kraje Domov Na zámečku Rokytnice za opravu vyhořelé řídící jednotky automatického otvírání vstupních dveří v budově zámku v roce 2018.</t>
  </si>
  <si>
    <t xml:space="preserve"> -Rozpočtová změna 893/18</t>
  </si>
  <si>
    <t>důvod: odbor investic požádal ekonomický odbor dne 29.10.2018 o provedení rozpočtové změny. Důvodem navrhované změny je převedení finančních prostředků z odboru investic na odbor ekonomický v celkové výši 6 343,10 Kč. Finanční prostředky nebudou použity na financování projektu v oblasti sociální "Centrum Dominika Kokory, p. o. - rekonstrukce budovy", a budou převedeny do rezervy na investice Olomouckého kraje.</t>
  </si>
  <si>
    <t xml:space="preserve"> -Rozpočtová změna 894/18</t>
  </si>
  <si>
    <t xml:space="preserve"> -Rozpočtová změna 895/18</t>
  </si>
  <si>
    <t>druh rozpočtové změny: vnitřní rozpočtová změna - přesun mezi jednotlivými položkami, paragrafy a odbory ekonomickým a sociálních věcí</t>
  </si>
  <si>
    <t>důvod: odbor sociálních věcí požádal ekonomický odbor dne 31.10.2018 o provedení rozpočtové změny. Důvodem navrhované změny je převedení finančních prostředků z odboru sociálních věcí na odbor ekonomický v celkové výši 13 934 900,- Kč. Finanční prostředky nebudou použity na financování "Programu finanční podpory poskytování sociálních služeb v Olomouckém kraji - Podprogramu č. 2" a "Dotačního programu pro sociální oblast" v dotačním titulu "Podpora prorodinných aktivit", a budou zapojeny do rezervy Olomouckého kraje.</t>
  </si>
  <si>
    <t xml:space="preserve"> -Rozpočtová změna 896/18</t>
  </si>
  <si>
    <t xml:space="preserve"> -Rozpočtová změna 897/18</t>
  </si>
  <si>
    <t>důvod: odbor strategického rozvoje kraje požádal ekonomický odbor dne 2.11.2018 o provedení rozpočtové změny. Důvodem navrhované změny je převedení finančních prostředků z odboru ekonomického na odbor strategického rozvoje kraje ve výši 1 220 000,- Kč. Finanční prostředky budou použity na financování  projektu v oblasti školství "Modernizace učeben, vybavení a vnitřní konektivity školy - Gymnázium Olomouc - Hejčín" a budou hrazeny z rezervy na investice Olomouckého kraje.</t>
  </si>
  <si>
    <t xml:space="preserve"> -Rozpočtová změna 898/18</t>
  </si>
  <si>
    <t>důvod: odbor informačních technologií požádal ekonomický odbor dne 24.10.2018 o provedení rozpočtové změny. Důvodem navrhované změny je převedení finančních prostředků z odboru ekonomického na odbor informačních technologií ve výši 230 000,- Kč. Finanční prostředky budou použity na zajištění služeb souvisejících s archivací dokumentů ze samostatných evidencí v rámci spisové služby a  budou převedeny z rezervy Olomouckého kraje.</t>
  </si>
  <si>
    <t xml:space="preserve"> -Rozpočtová změna 899/18</t>
  </si>
  <si>
    <t xml:space="preserve"> -Rozpočtová změna 900/18</t>
  </si>
  <si>
    <t>důvod: odbor školství a mládeže požádal ekonomický odbor dne 2.11.2018 o provedení rozpočtové změny. Důvodem navrhované změny je přesun finančních prostředků v rámci odboru školství a mládeže v celkové výši 50 000,- Kč. Finanční prostředky budou použity na poskytnutí finančního ocenění příspěvkovým organizacím v rámci vyhodnocení soutěže "Zelená škola Olomouckého kraje ve školním roce 2017/18" na základě usnesení Rady Olomouckého kraje č. UR/51/38/2018 ze dne 15.10.2018.</t>
  </si>
  <si>
    <t xml:space="preserve"> -Rozpočtová změna 901/18</t>
  </si>
  <si>
    <t>důvod: odbor sociálních věcí požádal ekonomický odbor dne 26.10.2018 o provedení rozpočtové změny. Důvodem navrhované změny je přesun finančních prostředků v rámci odboru sociálních věcí ve výši 17 000,- Kč. Finanční prostředky budou použity na realizaci plánovaných akcí pro pracovníky v oblasti sociálně právní ochrany - náhradní rodinná péče.</t>
  </si>
  <si>
    <t xml:space="preserve"> -Rozpočtová změna 902/18</t>
  </si>
  <si>
    <t xml:space="preserve">důvod: odbor sociálních věcí požádal ekonomický odbor dne 2.11.2018 o provedení rozpočtové změny. Důvodem navrhované změny je přesun finančních prostředků v rámci odboru sociálních věcí ve výši 8 000,- Kč. Finanční prostředky budou použity na realizaci projektu "Podpora aktivního života seniorů v Olomouckém kraji II.". </t>
  </si>
  <si>
    <t xml:space="preserve"> -Rozpočtová změna 903/18</t>
  </si>
  <si>
    <t>důvod: odbor investic požádal ekonomický odbor dne 30.10.2018 o provedení rozpočtové změny. Důvodem navrhované změny je přesun finančních prostředků v rámci odboru investic ve výši 314 853,83 Kč. Finanční prostředky budou použity na financování výdajů projektu v oblasti sociální "Vincentinum - poskytovatel sociálních služeb Šternberk - Rekonstrukce prostoru na zahradě k volnočasovým aktivitám".</t>
  </si>
  <si>
    <t xml:space="preserve"> -Rozpočtová změna 904/18</t>
  </si>
  <si>
    <t>důvod: odbor investic požádal ekonomický odbor dne 29.10.2018 o provedení rozpočtové změny. Důvodem navrhované změny je přesun finančních prostředků v rámci odboru investic ve výši 15 972,- Kč. Finanční prostředky budou použity na financování projektu v oblasti školství "Vybavení školních laboratoří v bezbariérové škole - VOŠ a SPŠ elektrotechnická - Olomouc, Božetěchova 3".</t>
  </si>
  <si>
    <t xml:space="preserve"> -Rozpočtová změna 905/18</t>
  </si>
  <si>
    <t>důvod: odbor investic požádal ekonomický odbor dne 7.11.2018 o provedení rozpočtové změny. Důvodem navrhované změny je přesun finančních prostředků v rámci odboru investic ve výši 5 658,- Kč. Finanční prostředky budou použity na financování investiční akce v oblasti sociální "Centrum Dominika Kokory, p. o. - rekonstrukce budovy".</t>
  </si>
  <si>
    <t xml:space="preserve"> -Rozpočtová změna 906/18</t>
  </si>
  <si>
    <t xml:space="preserve"> -Rozpočtová změna 907/18</t>
  </si>
  <si>
    <t xml:space="preserve"> -Rozpočtová změna 908/18</t>
  </si>
  <si>
    <t>důvod: odbor podpory řízení příspěvkových organizací požádal ekonomický odbor dne 1.11.2018 o provedení rozpočtové změny. Důvodem navrhované změny je přesun finančních prostředků v rámci odboru podpory řízení příspěvkových organizací ve výši         48 000,- Kč. Finanční prostředky budou použity na poskytnutí příspěvku na provoz - účelově určeného příspěvku na zvýšené provozní náklady za nájemné pro příspěvkovou organizaci Dům dětí a mládeže Magnet, Mohelnice, prostředky budou převedeny z rezervy odboru podpory řízení příspěvkových organizací na základě usnesení Rady Olomouckého kraje č. UR/52/25/2018 ze dne 29.10.2018.</t>
  </si>
  <si>
    <t xml:space="preserve"> -Rozpočtová změna 909/18</t>
  </si>
  <si>
    <t xml:space="preserve"> -Rozpočtová změna 910/18</t>
  </si>
  <si>
    <t xml:space="preserve"> -Rozpočtová změna 911/18</t>
  </si>
  <si>
    <t xml:space="preserve"> -Rozpočtová změna 912/18</t>
  </si>
  <si>
    <t xml:space="preserve"> -Rozpočtová změna 913/18</t>
  </si>
  <si>
    <t xml:space="preserve"> -Rozpočtová změna 914/18</t>
  </si>
  <si>
    <t xml:space="preserve"> -Rozpočtová změna 915/18</t>
  </si>
  <si>
    <t xml:space="preserve"> -Rozpočtová změna 916/18</t>
  </si>
  <si>
    <t xml:space="preserve"> -Rozpočtová změna 917/18</t>
  </si>
  <si>
    <t xml:space="preserve"> -Rozpočtová změna 918/18</t>
  </si>
  <si>
    <t>důvod: odbor strategického rozvoje kraje požádal ekonomický odbor dne 7.11.2018 o provedení rozpočtové změny. Důvodem navrhované změny je zapojení finančních prostředků do rozpočtu Olomouckého kraje v celkové výši 18 362 584,57 Kč. Finanční prostředky byly poukázány na účet Olomouckého kraje jako investiční a neinvestiční dotace z Ministerstva  pro místní rozvoj ČR na financování projektu v oblasti školství "SŠZE Přerov - modernizace teoretické a odborné výuky" v rámci Integrovaného regionálního operačního programu.</t>
  </si>
  <si>
    <t xml:space="preserve"> -Rozpočtová změna 919/18</t>
  </si>
  <si>
    <t>důvod: odbor strategického rozvoje kraje požádal ekonomický odbor dne 7.11.2018 o provedení rozpočtové změny. Důvodem navrhované změny je zapojení finančních prostředků do rozpočtu Olomouckého kraje v celkové výši 2 574 752,58 Kč. Finanční prostředky byly poukázány na účet Olomouckého kraje jako investiční a neinvestiční dotace z Ministerstva  pro místní rozvoj ČR na financování projektu v oblasti školství "Celková rekonstrukce zastaralých laboratoří chemických, fyzikálních a biologických, včetně nového vybavení (Gymnázium Jeseník)" v rámci Integrovaného regionálního operačního programu.</t>
  </si>
  <si>
    <t xml:space="preserve"> -Rozpočtová změna 920/18</t>
  </si>
  <si>
    <t>poskytovatel: Ministerstvo životního prostředí</t>
  </si>
  <si>
    <t>důvod: odbor strategického rozvoje kraje požádal ekonomický odbor dne 7.11.2018 o provedení rozpočtové změny. Důvodem navrhované změny je zapojení neinvestiční dotace z Ministerstva životního prostředí ČR ve výši 643 604,10 Kč. Finanční prostředky budou poukázány na účet Olomouckého kraje z Ministerstva životního prostředí na "Kotlíkové dotace v Olomouckém kraji II." v rámci Operačního programu Životní prostředí 2014 - 2020.</t>
  </si>
  <si>
    <t>ORJ - 78</t>
  </si>
  <si>
    <t xml:space="preserve"> -Rozpočtová změna 921/18</t>
  </si>
  <si>
    <t>důvod: odbor investic požádal ekonomický odbor dne 7.11.2018 o provedení rozpočtové změny. Důvodem navrhované změny je přesun finančních prostředků v rámci odboru investic ve výši 715 000,- Kč. Finanční prostředky budou použity na financování výdajů projektu v oblasti dopravy "II/150 Dub nad Moravou - hranice okresu PV - rekonstrukce silnice".</t>
  </si>
  <si>
    <t xml:space="preserve"> -Rozpočtová změna 922/18</t>
  </si>
  <si>
    <t>důvod: odbor investic požádal ekonomický odbor dne 7.11.2018 o provedení rozpočtové změny. Důvodem navrhované změny je převedení finančních prostředků z odboru investic na odbor ekonomický ve výši 10 000 000,- Kč. Finanční prostředky nebudou použity na financování investičních projektů v oblasti sociální z rozpočtu Olomouckého kraje a budou převedeny do rezervy na kofinancování projektů Olomouckého kraje.</t>
  </si>
  <si>
    <t xml:space="preserve"> -Rozpočtová změna 923/18</t>
  </si>
  <si>
    <t>druh rozpočtové změny: vnitřní rozpočtová změna - přesun mezi jednotlivými položkami, paragrafy v rámci odboru kancelář hejtmana - zastupitelé</t>
  </si>
  <si>
    <t>důvod: odbor kancelář hejtmana požádal ekonomický odbor dne 8.11.2018 o provedení rozpočtové změny. Důvodem navrhované změny je přesun finančních prostředků v rámci odboru kancelář hejtmana - zastupitelé ve výši 8 000,- Kč. Finanční prostředky budou použity na úhradu soudního poplatku za první zápis akciové společnosti Servisní společnost odpady Olomouckého kraje, a.s.,  do veřejného obchodního rejstříku.</t>
  </si>
  <si>
    <t>důvod: odbor podpory řízení příspěvkových organizací požádal ekonomický odbor dne 6.11.2018 o provedení rozpočtové změny. Důvodem navrhované změny je zapojení dotace z Ministerstva pro místní rozvoj ČR v celkové výši 2 781 636,79 Kč. Finanční prostředky byly poukázány na účet Olomouckého kraje z Ministerstva pro místní rozvoj jako investiční a neinvestiční dotace pro příspěvkovou organizaci Střední odborná škola lesnická a strojírenská, Šternberk, na realizaci projektu v oblasti školství "Pořízení techniky pro odbornou výuku s IT podporou" v rámci Integrovaného regionálního operačního programu. Finanční prostředky budou dále zapojeny jako odvod z fondu investic a odvod z provozních prostředků příspěvkové organizace, na základě usnesení Rady Olomouckého kraje č. UR/53/37/2018 ze dne 12.11.2018 (bod 7.3.).</t>
  </si>
  <si>
    <t xml:space="preserve">důvod: odbor podpory řízení příspěvkových organizací požádal ekonomický dne 6.11.2018 o provedení rozpočtové změny. Důvodem navrhované změny je zapojení finančních prostředků do rozpočtu Olomouckého kraje ve výši 20 745,45 Kč. Jedná se o zapojení finančních prostředků z revolvingového úvěru u Komerční banky, a.s., na předfinancování projektu "Zřízení jazykové laboratoře, laboratoře fyziky a odborné učebny fyziky" pro příspěvkovou organizaci Gymnázium, Zábřeh, na základě usnesení Rady Olomouckého kraje č. UR/53/53/2018 ze dne 12.11.2018 (bod 13.2.). </t>
  </si>
  <si>
    <t xml:space="preserve">důvod: odbor podpory řízení příspěvkových organizací požádal ekonomický dne 6.11.2018 o provedení rozpočtové změny. Důvodem navrhované změny je zapojení finančních prostředků do rozpočtu Olomouckého kraje ve výši 1 080 287,99 Kč. Jedná se o zapojení finančních prostředků z revolvingového úvěru u Komerční banky, a.s., na předfinancování projektu "Modernizace vozového parku pro praktické vyučování a odborné praxe"  pro příspěvkovou organizaci Střední průmyslová škola Hranice, na základě usnesení Rady Olomouckého kraje č. UR/53/53/2018 ze dne 12.11.2018 (bod 13.2.). </t>
  </si>
  <si>
    <t xml:space="preserve">důvod: odbor podpory řízení příspěvkových organizací požádal ekonomický dne 6.11.2018 o provedení rozpočtové změny. Důvodem navrhované změny je zapojení finančních prostředků do rozpočtu Olomouckého kraje ve výši 3 424 460,40 Kč. Jedná se o zapojení finančních prostředků z revolvingového úvěru u Komerční banky, a.s., na předfinancování projektu "Pořízení CNC strojů, konvenčních obráběcích strojů a vybudování multifukční výukové učebny" pro příspěvkovou organizaci Střední odborná škola a Střední odborné učiliště strojírenské a stavební, Jeseník, na základě usnesení Rady Olomouckého kraje č. UR/53/53/2018 ze dne 12.11.2018 (bod 13.2.). </t>
  </si>
  <si>
    <t xml:space="preserve">důvod: odbor podpory řízení příspěvkových organizací požádal ekonomický dne 6.11.2018 o provedení rozpočtové změny. Důvodem navrhované změny je zapojení finančních prostředků do rozpočtu Olomouckého kraje ve výši 43 549,20 Kč. Jedná se o zapojení finančních prostředků z revolvingového úvěru u Komerční banky, a.s., na předfinancování projektu "Vybudování učeben pro výuku oborů Obalová technika, Tiskař na polygrafických strojích a Reprodukční grafik pro média včetně IT podpory" pro příspěvkovou organizaci Střední škola polygrafická, Olomouc, na základě usnesení Rady Olomouckého kraje č. UR/53/53/2018 ze dne 12.11.2018 (bod 13.2.). </t>
  </si>
  <si>
    <t xml:space="preserve">důvod: odbor strategického rozvoje kraje požádal ekonomický odbor dne 2.11.2018 o provedení rozpočtové změny. Důvodem navrhované změny je zapojení finančních prostředků do rozpočtu Olomouckého kraje v celkové výši 2 710 953,78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UR/53/53/2018 ze dne 12.11.2018 (bod 13.2.). </t>
  </si>
  <si>
    <t xml:space="preserve">důvod: odbor strategického rozvoje kraje požádal ekonomický odbor dne 30.10.2018 o provedení rozpočtové změny. Důvodem navrhované změny je zapojení finančních prostředků do rozpočtu Olomouckého kraje v celkové výši 1 467 177,03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na základě usnesení Rady Olomouckého kraje č. UR/53/53/2018 ze dne 12.11.2018 (bod 13.2.). </t>
  </si>
  <si>
    <t xml:space="preserve">důvod: odbor strategického rozvoje kraje požádal ekonomický odbor dne 31.10.2018 o provedení rozpočtové změny. Důvodem navrhované změny je zapojení finančních prostředků do rozpočtu Olomouckého kraje v celkové výši 1 076 306,62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na základě usnesení Rady Olomouckého kraje č. UR/53/53/2018 ze dne 12.11.2018 (bod 13.2.). </t>
  </si>
  <si>
    <t xml:space="preserve">důvod: odbor strategického rozvoje kraje požádal ekonomický odbor dne 31.10.2018 o provedení rozpočtové změny. Důvodem navrhované změny je zapojení finančních prostředků do rozpočtu Olomouckého kraje v celkové výši 203 564,54 Kč. Jedná se o zapojení finančních prostředků z revolvingového úvěru u Komerční banky, a.s., na financování projektu v oblasti školství "SŠZE Přerov - modernizace teoretické a odborné výuky", na základě usnesení Rady Olomouckého kraje č. UR/53/53/2018 ze dne 12.11.2018 (bod 13.2.). </t>
  </si>
  <si>
    <t xml:space="preserve">důvod: odbor investic požádal ekonomický odbor dne 2.11.2018 o provedení rozpočtové změny. Důvodem navrhované změny je zapojení finančních prostředků do rozpočtu Olomouckého kraje v celkové výši 4 737,60 Kč. Jedná se o zapojení finančních prostředků z revolvingového úvěru u Komerční banky, a.s., na financování projektu v oblasti kultury "Muzeum Komenského v Přerově - rekonstrukce budovy", na základě usnesení Rady Olomouckého kraje č. UR/53/53/2018 ze dne 12.11.2018 (bod 13.2.). </t>
  </si>
  <si>
    <t xml:space="preserve">důvod: odbor investic požádal ekonomický odbor dne 30.10. a 5.11.2018 o provedení rozpočtové změny. Důvodem navrhované změny je zapojení finančních prostředků do rozpočtu Olomouckého kraje v celkové výši 675 490,80 Kč. Jedná se o zapojení finančních prostředků z revolvingového úvěru u Komerční banky, a.s., na financování projektu v oblasti školství "Střední zdravotnická škola a Vyšší odborná škola zdravotnická Emanuela Pöttinga, Olomouc, Pöttingova 2 - Balkony a zateplení budovy DM", na základě usnesení Rady Olomouckého kraje č. UR/53/53/2018 ze dne 12.11.2018 (bod 13.2.). </t>
  </si>
  <si>
    <t xml:space="preserve">důvod: odbor investic požádal ekonomický odbor dne 5.11.2018 o provedení rozpočtové změny. Důvodem navrhované změny je zapojení finančních prostředků do rozpočtu Olomouckého kraje v celkové výši 16 456,- Kč. Jedná se o zapojení finančních prostředků z revolvingového úvěru u Komerční banky, a.s., na financování projektů v oblasti školství "Střední zdravotnická škola a Vyšší odborná škola zdravotnická Emanuela Pöttinga, Olomouc, Pöttingova 2 - Balkony a zateplení budovy DM" a "Dětský domov a Školní jídelna, Olomouc, U Sportovní haly 1a - Zateplení budovy a lodžie", na základě usnesení Rady Olomouckého kraje č. UR/53/53/2018 ze dne 12.11.2018 (bod 13.2.). </t>
  </si>
  <si>
    <t xml:space="preserve">důvod: odbor investic  požádal ekonomický odbor dne 5.11.2018 o provedení rozpočtové změny. Důvodem navrhované změny je zapojení finančních prostředků do rozpočtu Olomouckého kraje ve výši 12 100,-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UR/53/53/2018 ze dne 12.11.2018 (bod 13.2.). </t>
  </si>
  <si>
    <t xml:space="preserve">důvod: odbor investic požádal ekonomický odbor dne 30.10. a 5.11.2018 o provedení rozpočtové změny. Důvodem navrhované změny je zapojení finančních prostředků do rozpočtu Olomouckého kraje v celkové výši 383 506,40 Kč. Jedná se o zapojení finančních prostředků z revolvingového úvěru u Komerční banky, a.s., na financování projektu v oblasti školství "Dětský domov a Školní jídelna, Olomouc, U Sportovní haly 1a - Zateplení budovy a lodžie", na základě usnesení Rady Olomouckého kraje č. UR/53/53/2018 ze dne 12.11.2018 (bod 13.2.). </t>
  </si>
  <si>
    <t xml:space="preserve">důvod: odbor investic požádal ekonomický odbor dne 2.11.2018 o provedení rozpočtové změny. Důvodem navrhované změny je zapojení finančních prostředků do rozpočtu Olomouckého kraje v celkové výši 2 477 315,76 Kč. Jedná se o zapojení finančních prostředků z revolvingového úvěru u Komerční banky, a.s., na financování projektu v oblasti školství "Modernizace školních dílen jako centrum odborné přípravy - stavební část (Sigmundova střední škola strojírenská, Lutín)", na základě usnesení Rady Olomouckého kraje č. UR/53/53/2018 ze dne 12.11.2018 (bod 13.2.). </t>
  </si>
  <si>
    <t xml:space="preserve">důvod: odbor investic  požádal ekonomický odbor dne 29.10.2018 o provedení rozpočtové změny. Důvodem navrhované změny je zapojení finančních prostředků do rozpočtu Olomouckého kraje v celkové výši 4 601 678,40 Kč. Jedná se o zapojení finančních prostředků z revolvingového úvěru u Komerční banky, a.s., na financování projektu v oblasti školství "Vybavení školních laboratoří v bezbariérové škole - VOŠ a SPŠ elektrotechnická - Olomouc, Božetěchova 3", na základě usnesení Rady Olomouckého kraje č. UR/53/53/2018 ze dne 12.11.2018 (bod 13.2.). </t>
  </si>
  <si>
    <t xml:space="preserve">důvod: odbor investic požádal ekonomický odbor dne 2.11.2018 o provedení rozpočtové změny. Důvodem navrhované změny je zapojení finančních prostředků do rozpočtu Olomouckého kraje v celkové výši 20 691,-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UR/53/53/2018 ze dne 12.11.2018 (bod 13.2.). </t>
  </si>
  <si>
    <t xml:space="preserve">důvod: odbor investic požádal ekonomický odbor dne 2.11.2018 o provedení rozpočtové změny. Důvodem navrhované změny je zapojení finančních prostředků do rozpočtu Olomouckého kraje v celkové výši 32 044,49 Kč. Jedná se o zapojení finančních prostředků z revolvingového úvěru u Komerční banky, a.s., na financování projektů v oblasti školství "REÚO Gymnázium Jakuba Škody, Přerov - přístavba GJŠ II. v Havlíčkově ulici - a) zateplení" a "REÚO Gymnázium Jakuba Škody, Přerov - přístavba GJŠ II. v Havlíčkově ulici - b) vzduchotechnika", na základě usnesení Rady Olomouckého kraje č. UR/53/53/2018 ze dne 12.11.2018 (bod 13.2.). </t>
  </si>
  <si>
    <t>důvod: odbor investic požádal ekonomický odbor dne 5. a 6.11.2018 o provedení rozpočtové změny. Důvodem navrhované změny je převedení finančních prostředků z odboru investic na odbor ekonomický ve výši 315 947,- Kč a přesun finančních prostředků v rámci odboru investic ve výši 20 933,- Kč. Finanční prostředky nebudou použity na financování projektu v oblasti školství "Realizace energeticky úsporných opatření - OU a praktická škola Lipová-lázně" a budou převedeny do rezervy na investice Olomouckého kraje, na základě usnesení Rady Olomouckého kraje č. UR/53/53/2018 ze dne 12.11.2018 (bod 13.2.).</t>
  </si>
  <si>
    <t>důvod: odbor podpory řízení příspěvkových organizací požádal ekonomický odbor dne 30.10.2018 o provedení rozpočtové změny. Důvodem navrhované změny je převedení finančních prostředků z rozpočtu odboru podpory řízení příspěvkových organizací na odbor ekonomický ve výši 250 000,- Kč. Finanční prostředky nebudou použity na financování projektu "Oprava a rekonstrukce dřevěných prvků Galerie Špalíček" příspěvkové organizace Olomouckého kraje v oblasti kultury Muzeum a galerie v Prostějově, prostředky budou vráceny do rezervy na investice Olomouckého kraje, na základě usnesení Rady Olomouckého kraje č. UR/53/35/2018 ze dne 12.11.2018 (bod 7.1).</t>
  </si>
  <si>
    <t xml:space="preserve">důvod: odbor kancelář hejtmana požádal ekonomický odbor dne 2.11.2018 o provedení rozpočtové změny. Důvodem navrhované změny je přesun finančních prostředků v rámci odboru kancelář hejtmana ve výši 20 000,- Kč. Finanční prostředky budou použity na poskytnutí finančního daru pro International Police Association, sekce Česká republika z.s., na základě usnesení Rady Olomouckého kraje č. UR/53/9/2018 ze dne 12.11.2018 (bod 1.9.).  </t>
  </si>
  <si>
    <t>důvod: odbor podpory řízení příspěvkových organizací požádal ekonomický odbor dne 6.11.2018 o provedení rozpočtové změny. Důvodem navrhované změny je přesun finančních prostředků v rámci odboru podpory řízení příspěvkových organizací ve výši         134 424,- Kč. Finanční prostředky budou použity na poskytnutí příspěvku na provoz - účelově určeného příspěvku na úhradu režijních nákladů za náhradní stravování žáků v době rekonstrukce jídelny pro příspěvkovou organizaci Gymnázium, Uničov, prostředky budou převedeny z rezervy odboru podpory řízení příspěvkových organizací, na základě usnesení Rady Olomouckého kraje č. UR/53/35/2018 ze dne 12.11.2018 (bod 7.1).</t>
  </si>
  <si>
    <t>důvod: odbor podpory řízení příspěvkových organizací požádal ekonomický odbor dne 2.11.2018 o provedení rozpočtové změny. Důvodem navrhované změny je přesun finančních prostředků v rámci odboru podpory řízení příspěvkových organizací ve výši         35 000,- Kč. Finanční prostředky budou použity na poskytnutí příspěvku na provoz - účelově určeného příspěvku na "Odstranění havárie na zdroji pitné vody na pracovišti Horní Heřmanice, včetně zajištění náhradního zdroje" pro příspěvkovou organizaci Střední škola gastronomie a farmářství, Jeseník, prostředky budou převedeny z rezervy odboru podpory řízení příspěvkových organizací, na základě usnesení Rady Olomouckého kraje č. UR/53/35/2018 ze dne 12.11.2018 (bod 7.1).</t>
  </si>
  <si>
    <t>důvod: odbor podpory řízení příspěvkových organizací požádal ekonomický odbor dne 1.11.2018 o provedení rozpočtové změny. Důvodem navrhované změny je přesun finančních prostředků v rámci odboru podpory řízení příspěvkových organizací v celkové výši 100 000,- Kč. Finanční prostředky budou použity na poskytnutí příspěvku na úhradu nákladů vzniklých při realizaci záchranných archeologických výzkumů u stavebníků pro příspěvkovou organizaci v oblasti kultury Archeologické centrum Olomouc a budou převedeny z rezervy odboru podpory řízení příspěvkových organizací, na základě usnesení Rady Olomouckého kraje č. UR/53/35/2018 ze dne 12.11.2018 (bod 7.1).</t>
  </si>
  <si>
    <t>důvod: odbor podpory řízení příspěvkových organizací požádal ekonomický odbor dne 31.10.2018 o provedení rozpočtové změny. Důvodem navrhované změny je přesun finančních prostředků v rámci odboru podpory řízení příspěvkových organizací v celkové výši 235 597,50 Kč. Finanční prostředky budou použity na poskytnutí příspěvku na provoz - účelově určeného příspěvku na pokrytí zvýšených nákladů souvisejících s předáváním majetkových dat ze SW PO do SW zřizovatele pro příspěvkové organizace Olomouckého kraje a budou převedeny z rezervy odboru podpory řízení příspěvkových organizací, na základě usnesení Rady Olomouckého kraje č. UR/53/35/2018 ze dne 12.11.2018 (bod 7.1).</t>
  </si>
  <si>
    <t>důvod: odbor podpory řízení příspěvkových organizací požádal ekonomický odbor dne 5.11.2018 o provedení rozpočtové změny. Důvodem navrhované změny je přesun finančních prostředků v rámci odboru podpory řízení příspěvkových organizací ve výši           186 000,- Kč. Finanční prostředky budou použity na poskytnutí investičního příspěvku na akci "Rekonstrukce přízemního traktu bloku "B" domova mládeže" pro příspěvkovou organizaci v oblasti školství Obchodní akademie, Mohelnice, a budou převedeny z rezervy odboru podpory řízení příspěvkových organizací, na základě usnesení Rady Olomouckého kraje č. UR/53/35/2018 ze dne 12.11.2018 (bod 7.1).</t>
  </si>
  <si>
    <t>důvod: odbor podpory řízení příspěvkových organizací požádal ekonomický odbor dne 1.11.2018 o provedení rozpočtové změny. Důvodem navrhované změny je přesun finančních prostředků v rámci odboru podpory řízení příspěvkových organizací v celkové výši 219 860,06 Kč. Finanční prostředky budou použity na poskytnutí investičního příspěvku pro příspěvkové organizace v rámci výběrového řízení na "Centrální nákup automobilů 2018" na základě usnesení Rady Olomouckého kraje č. UR/51/31/2018 a UR/51/45/2018 ze dne 15.10.2018, část prostředků bude převedena z rezervy odboru podpory řízení příspěvkových organizací, na základě usnesení Rady Olomouckého kraje č. UR/53/35/2018 ze dne 12.11.2018 (bod 7.1).</t>
  </si>
  <si>
    <t>důvod: odbor podpory řízení příspěvkových organizací požádal ekonomický odbor dne 1.11.2018 o provedení rozpočtové změny. Důvodem navrhované změny je přesun finančních prostředků v rámci odboru podpory řízení příspěvkových organizací v celkové výši 1 689 847,65 Kč. Finanční prostředky nebudou použity na poskytnutí investičního příspěvku pro příspěvkové organizace Olomouckého kraje v oblasti sociální, kultury a zdravotnictví po výběru dodavatele, a budou převedeny do rezervy odboru podpory řízení příspěvkových organizací, na základě usnesení Rady Olomouckého kraje č. UR/53/35/2018 ze dne 12.11.2018 (bod 7.1).</t>
  </si>
  <si>
    <t>důvod: odbor podpory řízení příspěvkových organizací požádal ekonomický odbor dne 6.11.2018 o provedení rozpočtové změny. Důvodem navrhované změny je přesun finančních prostředků v rámci odboru podpory řízení příspěvkových organizací ve výši       150 040,- Kč. Finanční prostředky budou použity na poskytnutí investičního příspěvku pro příspěvkovou organizaci v oblasti školství SOŠ a SOU strojírenské a stavební Jeseník na akci "Vybudování učebny polytechnického vzdělávání včetně zajištění konektivity", na základě usnesení Rady Olomouckého kraje č. UR/53/35/2018 ze dne 12.11.2018 (bod 7.3.).</t>
  </si>
  <si>
    <t>důvod: odbor podpory řízení příspěvkových organizací požádal ekonomický odbor dne 1.11.2018 o provedení rozpočtové změny. Důvodem navrhované změny je úprava závazných ukazatelů na rok 2018 u příspěvkových organizací v oblasti školství, sociální, dopravy, kultury a zdravotnictví. V oblasti příjmů budou odvody z odpisů sníženy o                1 906 884,- Kč, v oblasti výdajů budou sníženy výdaje na neinvestiční příspěvky na provoz - odpisy zřízeným příspěvkovým organizacím o 8 626 827,- Kč, zbylá část prostředků ve výši 6 719 943,- Kč bude převedena do rezervy Olomouckého kraje, na základě usnesení Rady Olomouckého kraje č. UR/53/35/2018 ze dne 12.11.2018 (bod 7.1).</t>
  </si>
  <si>
    <t xml:space="preserve">důvod: odbor podpory řízení příspěvkových organizací požádal ekonomický dne 6.11.2018 o provedení rozpočtové změny. Důvodem navrhované změny je zapojení finančních prostředků do rozpočtu Olomouckého kraje ve výši 794 014,20 Kč. Jedná se o zapojení finančních prostředků z revolvingového úvěru u Komerční banky, a.s., na předfinancování projektu "Modernizace infrastruktury Gymnázia Jiřího Wolkera - modernizace učeben ve vazbě na přírodní vědy" pro příspěvkovou organizaci Gymnázium Jiřího Wolkera, Prostějov, na základě usnesení Rady Olomouckého kraje č. UR/53/53/2018 ze dne 12.11.2018 (bod 13.2.). </t>
  </si>
  <si>
    <t xml:space="preserve">důvod: odbor podpory řízení příspěvkových organizací požádal ekonomický dne 6.11.2018 o provedení rozpočtové změny. Důvodem navrhované změny je zapojení finančních prostředků do rozpočtu Olomouckého kraje ve výši 173 035,57 Kč. Jedná se o zapojení finančních prostředků z revolvingového úvěru u Komerční banky, a.s., na předfinancování projektu "Vybudování učebny polytechnického vzdělávání" pro příspěvkovou organizaci Gymnázium Jakuba Škody, Přerov, na základě usnesení Rady Olomouckého kraje č. UR/53/53/2018 ze dne 12.11.2018 (bod 13.2.). </t>
  </si>
  <si>
    <t xml:space="preserve"> -Rozpočtová změna 1003/18</t>
  </si>
  <si>
    <t>2324 - Přijaté nekapitál. příspěvky a náhrady</t>
  </si>
  <si>
    <t>důvod: odbor podpory řízení příspěvkových organizací požádal ekonomický odbor dne 8.11.2018 o provedení rozpočtové změny. Důvodem navrhované změny je zapojení finančních prostředků do rozpočtu Olomouckého kraje v celkové výši 1 346 842,15 Kč. Finanční prostředky budou použity na poskytnutí příspěvku na úhradu prokazatelné ztráty dopravcům - od obcí pro příspěvkovou organizaci Koordinátor Integrovaného dopravního systému Olomouckého kraje, na základě usnesení Rady Olomouckého kraje č. UR/54/53/2018 ze dne 26.11.2018 (bod 8.4).</t>
  </si>
  <si>
    <t xml:space="preserve"> -Rozpočtová změna 927/18</t>
  </si>
  <si>
    <t>důvod: neinvestiční dotace ze státního rozpočtu ČR na rok 2018 poskytnutá na základě avíz Ministerstva školství, mládeže a tělovýchovy ČR č.j.: MŠMT-34139/2016-79 ze dne 8.11.2018 a MŠMT-34139/2016-80 ze dne 9.11.2018 v celkové výši 657 223,60 Kč na projekty pro příspěvkové organizace Olomouckého kraje v rámci Operačního programu Výzkum, vývoj a vzdělávání.</t>
  </si>
  <si>
    <t xml:space="preserve"> -Rozpočtová změna 928/18</t>
  </si>
  <si>
    <t>důvod: odbor školství a mládeže požádal ekonomický odbor dne 15.11.2018 o provedení rozpočtové změny. Důvodem navrhované změny je snížení neinvestiční dotace ze státního rozpočtu ČR na rok 2018 poskytnuté na základě rozhodnutí Ministerstva školství, mládeže a tělovýchovy ČR č.j.: MSMT-28967-12/2017-3 ze dne 31.1.2018 v celkové výši                            10 528 912,- Kč na "Rozvojový program na podporu navýšení kapacit ve školských poradenských zařízeních v roce 2018" pro soukromá a krajská školská poradenská zařízení, nevyčerpané prostředky ve výši 2 162 400,- Kč budou vráceny na účet Ministerstva školství, mládeže a tělovýchovy.</t>
  </si>
  <si>
    <t xml:space="preserve"> -Rozpočtová změna 929/18</t>
  </si>
  <si>
    <t>důvod: odbor školství a mládeže požádal ekonomický odbor dne 16.11.2018 o provedení rozpočtové změny. Důvodem navrhované změny je snížení neinvestiční dotace ze státního rozpočtu ČR na rok 2018 poskytnuté na základě rozhodnutí Ministerstva školství, mládeže a tělovýchovy ČR č.j.: 51060/2018 ze dne 20.2.2018 v celkové výši 455 000,- Kč na rozvojový program "Podpora soutěží a přehlídek v zájmovém vzdělávání pro školní rok 2018", nevyčerpané prostředky ve výši 3 575,- Kč budou vráceny na účet Ministerstva školství, mládeže a tělovýchovy.</t>
  </si>
  <si>
    <t xml:space="preserve"> -Rozpočtová změna 930/18</t>
  </si>
  <si>
    <t>důvod: odbor sociálních věcí požádal ekonomický odbor dne 7.11.2018 o provedení rozpočtové změny. Důvodem navrhované změny je snížení neinvestiční dotace ze státního rozpočtu ČR na rok 2018 poskytnuté na základě rozhodnutí Ministerstva vnitra ČR č.j.: MV-14589-2/OPK-2018 ze dne 7.6.2018 v celkové výši 251 140,- Kč na projekt v rámci "Programu prevence kriminality", nevyčerpané prostředky ve výši 1 648,- Kč budou vráceny na účet Ministerstva vnitra.</t>
  </si>
  <si>
    <t xml:space="preserve"> -Rozpočtová změna 931/18</t>
  </si>
  <si>
    <t>důvod: odbor investic požádal ekonomický odbor dne 14.11.2018 o provedení rozpočtové změny. Důvodem navrhované změny je zapojení finančních prostředků do rozpočtu Olomouckého kraje ve výši 1 296 960,25 Kč. Finanční prostředky byly poukázány na účet Olomouckého kraje jako investiční dotace z Ministerstva životního prostředí ČR na financování projektu "Dětské centrum Ostrůvek - Zateplení budovy a střechy objektu D, Mošnerova 1 a) zateplení" v rámci Operačního programu Životní prostředí.</t>
  </si>
  <si>
    <t xml:space="preserve"> -Rozpočtová změna 932/18</t>
  </si>
  <si>
    <t>důvod: odbor investic požádal ekonomický odbor dne 9.11.2018 o provedení rozpočtové změny. Důvodem navrhované změny je zapojení finančních prostředků do rozpočtu Olomouckého kraje ve výši 1 810 574,30 Kč. Finanční prostředky byly poukázány na účet Olomouckého kraje jako investiční dotace z Ministerstva životního prostředí ČR na financování projektu "Hotelová škola Vincenze Priessnitze, Jeseník, Dukelská 680 - Zateplení budovy Kord b) vzduchotechnika" v rámci Operačního programu Životní prostředí.</t>
  </si>
  <si>
    <t xml:space="preserve"> -Rozpočtová změna 933/18</t>
  </si>
  <si>
    <t>důvod: odbor investic požádal ekonomický odbor dne 15.11.2018 o provedení rozpočtové změny. Důvodem navrhované změny je zapojení finančních prostředků do rozpočtu Olomouckého kraje v celkové výši 1 753 633,07 Kč. Finanční prostředky byly poukázány na účet Olomouckého kraje jako investiční dotace z Ministerstva pro místní rozvoj ČR na financování projektu v oblasti sociální "Centrum Dominika Kokory, p. o. - rekonstrukce budovy " v rámci Integrovaného regionálního operačního programu.</t>
  </si>
  <si>
    <t xml:space="preserve"> -Rozpočtová změna 934/18</t>
  </si>
  <si>
    <t>důvod: odbor strategického rozvoje kraje požádal ekonomický odbor dne 15.11.2018 o provedení rozpočtové změny. Důvodem navrhované změny je zapojení finančních prostředků do rozpočtu Olomouckého kraje v celkové výši 3 594 215,56 Kč. Finanční prostředky byly poukázány na účet Olomouckého kraje jako investiční z Ministerstva  pro místní rozvoj ČR na financování projektu v oblasti školství "Modernizace učeben, vybavení a vnitřní konektivity školy - Gymnázium Olomouc - Hejčín" v rámci Integrovaného regionálního operačního programu.</t>
  </si>
  <si>
    <t xml:space="preserve"> -Rozpočtová změna 935/18</t>
  </si>
  <si>
    <t>důvod: odbor strategického rozvoje kraje požádal ekonomický odbor dne 12.11.2018 o provedení rozpočtové změny. Důvodem navrhované změny je zapojení finančních prostředků do rozpočtu Olomouckého kraje v celkové výši 12 640,53 Kč. Finanční prostředky byly poukázány na účet Olomouckého kraje jako neinvestiční dotace z Ministerstva pro místní rozvoj na financování projektu v oblasti regionálního rozvoje "Projekt technické pomoci Olomouckého kraje v rámci INTERREG V-A Česká republika - Polsko".</t>
  </si>
  <si>
    <t>ORJ - 74</t>
  </si>
  <si>
    <t xml:space="preserve"> -Rozpočtová změna 936/18</t>
  </si>
  <si>
    <t xml:space="preserve"> -Rozpočtová změna 937/18</t>
  </si>
  <si>
    <t xml:space="preserve"> -Rozpočtová změna 938/18</t>
  </si>
  <si>
    <t xml:space="preserve"> -Rozpočtová změna 939/18</t>
  </si>
  <si>
    <t xml:space="preserve"> -Rozpočtová změna 940/18</t>
  </si>
  <si>
    <t xml:space="preserve"> -Rozpočtová změna 941/18</t>
  </si>
  <si>
    <t xml:space="preserve"> -Rozpočtová změna 942/18</t>
  </si>
  <si>
    <t xml:space="preserve"> -Rozpočtová změna 943/18</t>
  </si>
  <si>
    <t xml:space="preserve"> -Rozpočtová změna 944/18</t>
  </si>
  <si>
    <t xml:space="preserve"> -Rozpočtová změna 945/18</t>
  </si>
  <si>
    <t xml:space="preserve"> -Rozpočtová změna 946/18</t>
  </si>
  <si>
    <t xml:space="preserve"> -Rozpočtová změna 947/18</t>
  </si>
  <si>
    <t xml:space="preserve"> -Rozpočtová změna 948/18</t>
  </si>
  <si>
    <t xml:space="preserve"> -Rozpočtová změna 949/18</t>
  </si>
  <si>
    <t xml:space="preserve"> -Rozpočtová změna 950/18</t>
  </si>
  <si>
    <t xml:space="preserve"> -Rozpočtová změna 951/18</t>
  </si>
  <si>
    <t xml:space="preserve"> -Rozpočtová změna 952/18</t>
  </si>
  <si>
    <t xml:space="preserve"> -Rozpočtová změna 953/18</t>
  </si>
  <si>
    <t xml:space="preserve"> -Rozpočtová změna 954/18</t>
  </si>
  <si>
    <t xml:space="preserve"> -Rozpočtová změna 955/18</t>
  </si>
  <si>
    <t xml:space="preserve"> -Rozpočtová změna 956/18</t>
  </si>
  <si>
    <t xml:space="preserve"> -Rozpočtová změna 957/18</t>
  </si>
  <si>
    <t xml:space="preserve"> -Rozpočtová změna 958/18</t>
  </si>
  <si>
    <t xml:space="preserve"> -Rozpočtová změna 959/18</t>
  </si>
  <si>
    <t>důvod: odbor dopravy a silničního hospodářství požádal ekonomický odbor dne 12.11.2018 o provedení rozpočtové změny. Důvodem navrhované změny je zapojení finančních prostředků do rozpočtu Olomouckého kraje ve výši 1 238 254,60 Kč. Finanční prostředky budou zapojeny jako odvod z fondu investic z finančního vypořádání akcí příspěvkové organizace Správa silnic Olomouckého kraje a budou poskytnuty jako investiční příspěvek na projektovou dokumentaci na základě usnesení Rady Olomouckého kraje č. UR/53/18/2018 ze dne 12.11.2018.</t>
  </si>
  <si>
    <t xml:space="preserve"> -Rozpočtová změna 960/18</t>
  </si>
  <si>
    <t xml:space="preserve"> -Rozpočtová změna 961/18</t>
  </si>
  <si>
    <t xml:space="preserve"> -Rozpočtová změna 962/18</t>
  </si>
  <si>
    <t xml:space="preserve"> -Rozpočtová změna 963/18</t>
  </si>
  <si>
    <t>důvod: odbor strategického rozvoje kraje požádal ekonomický odbor dne 14.11.2018 o provedení rozpočtové změny. Důvodem navrhované změny je převedení finančních prostředků z odboru ekonomického na odbor strategického rozvoje kraje v celkové výši         728 910,- Kč. Finanční prostředky budou použity na financování  projektu v oblasti školství "Modernizace učeben, vybavení a vnitřní konektivity školy - Gymnázium Olomouc - Hejčín" a budou hrazeny z rezervy na investice Olomouckého kraje.</t>
  </si>
  <si>
    <t xml:space="preserve"> -Rozpočtová změna 964/18</t>
  </si>
  <si>
    <t>důvod: odbory sociálních věcí a zdravotnictví požádaly ekonomický odbor dne 15.11.2018 o provedení rozpočtové změny. Důvodem navrhované změny je převedení finančních prostředků z odboru ekonomického na odbor sociálních věcí ve výši 41 040,- Kč a na odbor zdravotnictví ve výši 109 440,-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říjen 2018.</t>
  </si>
  <si>
    <t xml:space="preserve"> -Rozpočtová změna 965/18</t>
  </si>
  <si>
    <t>druh rozpočtové změny: vnitřní rozpočtová změna - přesun mezi jednotlivými položkami, paragrafy a odbory ekonomickým a dopravy a silničního hospodářství</t>
  </si>
  <si>
    <t>důvod: odbor dopravy a silničního hospodářství požádal ekonomický odbor dne 12.11.2018 o provedení rozpočtové změny. Důvodem navrhované změny je převedení finančních prostředků z odboru ekonomického na odbor dopravy a silničního hospodářství ve výši      500 000,- Kč. Finanční prostředky budou použity na poskytnutí příspěvku na provoz - účelově určeného příspěvku na úhradu úroků z revolvingového úvěru pro příspěvkovou organizaci v oblasti dopravy Správa silnic Olomouckého kraje a budou hrazeny z rezervy Olomouckého kraje, na základě usnesení Rady Olomouckého kraje č. UR/44/10/2018 ze dne 18.6.2018.</t>
  </si>
  <si>
    <t xml:space="preserve"> -Rozpočtová změna 966/18</t>
  </si>
  <si>
    <t>důvod: odbor kancelář ředitele požádal ekonomický odbor dne 14.11.2018 o provedení rozpočtové změny. Důvodem navrhované změny je přesun finančních prostředků v rámci odboru kanceláře ředitele ve výši 250 000,- Kč. Finanční prostředky budou použity na zajištění vyplacení náhrad za nemoci zaměstnanců v měsících listopad a prosinec.</t>
  </si>
  <si>
    <t xml:space="preserve"> -Rozpočtová změna 967/18</t>
  </si>
  <si>
    <t>druh rozpočtové změny: vnitřní rozpočtová změna - přesun mezi jednotlivými položkami, paragrafy v rámci odboru ekonomického</t>
  </si>
  <si>
    <t>důvod: odbor ekonomický požádal dne 12.11.2018 o provedení rozpočtové změny. Důvodem navrhované změny je přesun finančních prostředků v rámci odboru ekonomického ve výši 96 668,74 Kč. Finanční prostředky budou použity na splátku revolvingového úvěru k ultimu a budou převedeny z rezervy na investice Olomouckého kraje.</t>
  </si>
  <si>
    <t xml:space="preserve"> -Rozpočtová změna 968/18</t>
  </si>
  <si>
    <t>důvod: odbor strategického rozvoje kraje požádal ekonomický odbor dne 12.11.2018 o provedení rozpočtové změny. Důvodem navrhované změny je přesun finančních prostředků v rámci odboru strategického rozvoje kraje ve výši 1 000,- Kč. Finanční prostředky budou použity na financování výdajů projektu v oblasti informačních technologií "Rozvoj služeb eGovernmentu".</t>
  </si>
  <si>
    <t xml:space="preserve"> -Rozpočtová změna 969/18</t>
  </si>
  <si>
    <t>důvod: odbor strategického rozvoje kraje požádal ekonomický odbor dne 14.11.2018 o provedení rozpočtové změny. Důvodem navrhované změny je přesun finančních prostředků v rámci odboru strategického rozvoje kraje ve výši 510 889,59 Kč. Finanční prostředky budou použity na financování výdajů projektu v oblasti školství "Modernizace učeben, vybavení a vnitřní konektivity školy - Gymnázium Olomouc - Hejčín".</t>
  </si>
  <si>
    <t xml:space="preserve"> -Rozpočtová změna 970/18</t>
  </si>
  <si>
    <t>důvod: odbor strategického rozvoje kraje požádal ekonomický odbor dne 9.11.2018 o provedení rozpočtové změny. Důvodem navrhované změny je přesun finančních prostředků v rámci odboru strategického rozvoje kraje ve výši 30 000,- Kč. Finanční prostředky budou použity na financování výdajů projektu v oblasti školství "Podpora přírodních věd, technických oborů a využití digitálních technologií v zájmovém vzdělávání".</t>
  </si>
  <si>
    <t xml:space="preserve"> -Rozpočtová změna 971/18</t>
  </si>
  <si>
    <t>důvod: odbor strategického rozvoje kraje požádal ekonomický odbor dne 16.11.2018 o provedení rozpočtové změny. Důvodem navrhované změny je přesun finančních prostředků v rámci odboru strategického rozvoje kraje ve výši 155 000,- Kč. Finanční prostředky budou použity na financování projektu "Podpora plánování sociálních služeb a sociální práce na území Olomouckého kraje v návaznosti na zvyšování jejich dostupnosti a kvality" v rámci Operačního programu Zaměstnanost.</t>
  </si>
  <si>
    <t xml:space="preserve"> -Rozpočtová změna 972/18</t>
  </si>
  <si>
    <t>důvod: odbor investic požádal ekonomický odbor dne 12.11.2018 o provedení rozpočtové změny. Důvodem navrhované změny je přesun finančních prostředků v rámci odboru investic v celkové výši 140 044,16 Kč. Finanční prostředky budou použity na financování investiční akce v oblasti školství "Modernizace školních dílen jako centrum odborné přípravy - stavební část (Sigmundova střední škola strojírenská, Lutín)".</t>
  </si>
  <si>
    <t xml:space="preserve"> -Rozpočtová změna 973/18</t>
  </si>
  <si>
    <t>důvod: odbor investic požádal ekonomický odbor dne 19.11.2018 o provedení rozpočtové změny. Důvodem navrhované změny je přesun finančních prostředků v rámci odboru investic ve výši 93 266,80 Kč. Finanční prostředky budou použity na financování výdajů projektu v oblasti školství "ZŠ Šternberk, Olomoucká 76 - Green Class".</t>
  </si>
  <si>
    <t xml:space="preserve"> -Rozpočtová změna 974/18</t>
  </si>
  <si>
    <t>důvod: odbor investic požádal ekonomický odbor dne 12.11.2018 o provedení rozpočtové změny. Důvodem navrhované změny je přesun finančních prostředků v rámci odboru investic ve výši 265 000 Kč. Finanční prostředky budou použity na financování výdajů projektu v oblasti kultury "Muzeum Komenského v Přerově - rekonstrukce budovy".</t>
  </si>
  <si>
    <t xml:space="preserve"> -Rozpočtová změna 975/18</t>
  </si>
  <si>
    <t xml:space="preserve"> -Rozpočtová změna 976/18</t>
  </si>
  <si>
    <t xml:space="preserve"> -Rozpočtová změna 977/18</t>
  </si>
  <si>
    <t xml:space="preserve"> -Rozpočtová změna 978/18</t>
  </si>
  <si>
    <t xml:space="preserve"> -Rozpočtová změna 979/18</t>
  </si>
  <si>
    <t xml:space="preserve"> -Rozpočtová změna 980/18</t>
  </si>
  <si>
    <t xml:space="preserve"> -Rozpočtová změna 981/18</t>
  </si>
  <si>
    <t xml:space="preserve"> -Rozpočtová změna 982/18</t>
  </si>
  <si>
    <t xml:space="preserve"> -Rozpočtová změna 983/18</t>
  </si>
  <si>
    <t xml:space="preserve"> -Rozpočtová změna 984/18</t>
  </si>
  <si>
    <t xml:space="preserve"> -Rozpočtová změna 985/18</t>
  </si>
  <si>
    <t xml:space="preserve"> -Rozpočtová změna 986/18</t>
  </si>
  <si>
    <t xml:space="preserve"> -Rozpočtová změna 987/18</t>
  </si>
  <si>
    <t xml:space="preserve"> -Rozpočtová změna 988/18</t>
  </si>
  <si>
    <t xml:space="preserve"> -Rozpočtová změna 989/18</t>
  </si>
  <si>
    <t xml:space="preserve"> -Rozpočtová změna 990/18</t>
  </si>
  <si>
    <t>důvod: odbor investic požádal ekonomický odbor dne 22.10.2018 o provedení rozpočtové změny. Důvodem navrhované změny je převedení finančních prostředků z odboru ekonomického na odbor investic v celkové výši 1 545 000,- Kč. Finanční prostředky budou použity na financování  projektů v oblasti kultury a školství a budou hrazeny z rezervy na investice Olomouckého kraje.</t>
  </si>
  <si>
    <t xml:space="preserve"> -Rozpočtová změna 991/18</t>
  </si>
  <si>
    <t>důvod: odbor investic požádal ekonomický odbor dne 20.11.2018 o provedení rozpočtové změny. Důvodem navrhované změny je převedení finančních prostředků z odboru ekonomického na odbor investic v celkové výši 10 868 544,- Kč. Finanční prostředky budou použity na financování  projektů v oblasti školství a budou hrazeny z rezervy na investice Olomouckého kraje.</t>
  </si>
  <si>
    <t xml:space="preserve"> -Rozpočtová změna 992/18</t>
  </si>
  <si>
    <t>důvod: odbor investic požádal ekonomický odbor dne 19.11.2018 o provedení rozpočtové změny. Důvodem navrhované změny je převedení finančních prostředků z odboru ekonomického na odbor investic v celkové výši 3 319 235,07 Kč. Finanční prostředky budou použity na financování  projektů v oblasti školství a budou hrazeny z rezervy na investice Olomouckého kraje.</t>
  </si>
  <si>
    <t xml:space="preserve"> -Rozpočtová změna 993/18</t>
  </si>
  <si>
    <t>druh rozpočtové změny: vnitřní rozpočtová změna - přesun mezi jednotlivými položkami, paragrafy a odbory strategického rozvoje kraje a kancelář ředitele</t>
  </si>
  <si>
    <t>důvod: odbor strategického rozvoje kraje požádal ekonomický odbor dne 20.11.2018 o provedení rozpočtové změny. Důvodem navrhované změny je převedení finančních prostředků z odboru strategického rozvoje kraje na odbor kancelář ředitele v celkové výši 33 500,- Kč. Finanční prostředky budou použity na financování "Projektu technické pomoci Olomouckého kraje v rámci INTERREG V-A Česká republika - Polsko".</t>
  </si>
  <si>
    <t xml:space="preserve"> -Rozpočtová změna 994/18</t>
  </si>
  <si>
    <t xml:space="preserve"> -Rozpočtová změna 995/18</t>
  </si>
  <si>
    <t xml:space="preserve"> -Rozpočtová změna 996/18</t>
  </si>
  <si>
    <t xml:space="preserve"> -Rozpočtová změna 997/18</t>
  </si>
  <si>
    <t xml:space="preserve"> -Rozpočtová změna 998/18</t>
  </si>
  <si>
    <t xml:space="preserve"> -Rozpočtová změna 999/18</t>
  </si>
  <si>
    <t xml:space="preserve"> -Rozpočtová změna 1000/18</t>
  </si>
  <si>
    <t xml:space="preserve"> -Rozpočtová změna 1001/18</t>
  </si>
  <si>
    <t>důvod: investiční dotace ze státního rozpočtu ČR na rok 2018 poskytnutá na základě rozhodnutí Ministerstva kultury ČR č.j.: MK 60134/2018 OM ze dne 12.10.2018 ve výši         22 000,- Kč pro příspěvkovou organizaci Olomouckého kraje Vlastivědné muzeum v Šumperku na realizaci projektu "Výkup - Jiří Jílek, Jezinka, Šebestián, Jiří Beránek, Loď bláznů" z programu "Integrovaný systém ochrany movitého kulturního dědictví (ISO)".</t>
  </si>
  <si>
    <t xml:space="preserve"> -Rozpočtová změna 1002/18</t>
  </si>
  <si>
    <t>důvod: odbor podpory řízení příspěvkových organizací požádal ekonomický odbor dne 22.11.2018 o provedení rozpočtové změny. Důvodem navrhované změny je zapojení finančních prostředků do rozpočtu Olomouckého kraje ve výši 6 926,45 Kč.  Finanční prostředky byly poukázány na účet Olomouckého kraje jako vratka na základě výzvy k vrácení dotace nebo její části u příspěvkové organizace Domov seniorů POHODA Chválkovice, prostředky budou zaslány na účet Ministerstva práce a sociálních věcí.</t>
  </si>
  <si>
    <t xml:space="preserve">důvod: odbor podpory řízení příspěvkových organizací požádal ekonomický dne 20.11.2018 o provedení rozpočtové změny. Důvodem navrhované změny je zapojení finančních prostředků do rozpočtu Olomouckého kraje ve výši 2 335 150,96 Kč. Jedná se o zapojení finančních prostředků z revolvingového úvěru u Komerční banky, a.s., na předfinancování projektu "Rekonstrukce laboratoří biologie a chemie včetně odborných učeben biologie a chemie" pro příspěvkovou organizaci Gymnázium, Šternberk, na základě usnesení Rady Olomouckého kraje č. UR/54/100/2018 ze dne 26.11.2018 (bod 16.3.). </t>
  </si>
  <si>
    <t xml:space="preserve">důvod: odbor podpory řízení příspěvkových organizací požádal ekonomický dne 20.11.2018 o provedení rozpočtové změny. Důvodem navrhované změny je zapojení finančních prostředků do rozpočtu Olomouckého kraje ve výši 818 658,81 Kč. Jedná se o zapojení finančních prostředků z revolvingového úvěru u Komerční banky, a.s., na předfinancování projektu "Vybudování učebny polytechnického vzdělávání" pro příspěvkovou organizaci Gymnázium Jakuba Škody, Přerov, na základě usnesení Rady Olomouckého kraje č. UR/54/100/2018 ze dne 26.11.2018 (bod 16.3.). </t>
  </si>
  <si>
    <t xml:space="preserve">důvod: odbor podpory řízení příspěvkových organizací požádal ekonomický dne 20.11.2018 o provedení rozpočtové změny. Důvodem navrhované změny je zapojení finančních prostředků do rozpočtu Olomouckého kraje ve výši 285 609,60 Kč. Jedná se o zapojení finančních prostředků z revolvingového úvěru u Komerční banky, a.s., na předfinancování projektu "Zřízení jazykové laboratoře, laboratoře fyziky a odborné učebny fyziky" pro příspěvkovou organizaci Gymnázium, Zábřeh, na základě usnesení Rady Olomouckého kraje č. UR/54/100/2018 ze dne 26.11.2018 (bod 16.3.). </t>
  </si>
  <si>
    <t xml:space="preserve">důvod: odbor podpory řízení příspěvkových organizací požádal ekonomický dne 20.11.2018 o provedení rozpočtové změny. Důvodem navrhované změny je zapojení finančních prostředků do rozpočtu Olomouckého kraje ve výši 25 895,32 Kč. Jedná se o zapojení finančních prostředků z revolvingového úvěru u Komerční banky, a.s., na předfinancování projektu "Gymnázium Jana Blahoslava a Střední pedagogická škola Přerov - vybudování chemické laboratoře, dvou jazykových učeben, vybudování fyzikální učebny a konektivity školy" pro příspěvkovou organizaci Gymnázium Jana Blahoslava a SŠ pedagogická, Přerov, na základě usnesení Rady Olomouckého kraje č. UR/54/100/2018 ze dne 26.11.2018 (bod 16.3.). </t>
  </si>
  <si>
    <t xml:space="preserve">důvod: odbor strategického rozvoje kraje požádal ekonomický odbor dne 14.11.2018 o provedení rozpočtové změny. Důvodem navrhované změny je zapojení finančních prostředků do rozpočtu Olomouckého kraje v celkové výši 1 484 833,48 Kč. Jedná se o zapojení finančních prostředků z revolvingového úvěru u Komerční banky, a.s., na financování projektu v oblasti školství "Modernizace učeben, vybavení a vnitřní konektivity školy - Gymnázium Olomouc - Hejčín", na základě usnesení Rady Olomouckého kraje č. UR/54/100/2018 ze dne 26.11.2018 (bod 16.3.). </t>
  </si>
  <si>
    <t xml:space="preserve">důvod: odbor strategického rozvoje kraje požádal ekonomický odbor dne 19.11.2018 o provedení rozpočtové změny. Důvodem navrhované změny je zapojení finančních prostředků do rozpočtu Olomouckého kraje v celkové výši 125 276,40 Kč. Jedná se o zapojení finančních prostředků z revolvingového úvěru u Komerční banky, a.s., na financování projektu v oblasti školství "Modernizace učeben a laboratoří na ulici Kouřílkova 8 a Bratří Hovůrkových 17 (Střední škola technická, Přerov)", na základě usnesení Rady Olomouckého kraje č. UR/54/100/2018 ze dne 26.11.2018 (bod 16.3.). </t>
  </si>
  <si>
    <t xml:space="preserve">důvod: odbor strategického rozvoje kraje požádal ekonomický odbor dne 7. a 12.11.2018 o provedení rozpočtové změny. Důvodem navrhované změny je zapojení finančních prostředků do rozpočtu Olomouckého kraje v celkové výši 5 180 593,80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na základě usnesení Rady Olomouckého kraje č. UR/54/100/2018 ze dne 26.11.2018 (bod 16.3.). </t>
  </si>
  <si>
    <t xml:space="preserve">důvod: odbor strategického rozvoje kraje požádal ekonomický odbor dne 12.11.2018 o provedení rozpočtové změny. Důvodem navrhované změny je zapojení finančních prostředků do rozpočtu Olomouckého kraje v celkové výši 2 176 911,- Kč. Jedná se o zapojení finančních prostředků z revolvingového úvěru u Komerční banky, a.s., na financování projektu v oblasti školství "Nákup CNC dřevoobráběcího centra“ (Švehlova střední škola polytechnická Prostějov)", na základě usnesení Rady Olomouckého kraje č. UR/54/100/2018 ze dne 26.11.2018 (bod 16.3.). </t>
  </si>
  <si>
    <t xml:space="preserve">důvod: odbor strategického rozvoje kraje požádal ekonomický odbor dne 14. a 20.11.2018 o provedení rozpočtové změny. Důvodem navrhované změny je zapojení finančních prostředků do rozpočtu Olomouckého kraje v celkové výši 1 627 220,84 Kč. Jedná se o zapojení finančních prostředků z revolvingového úvěru u Komerční banky, a.s., na financování projektu v oblasti školství "Podpora přírodních věd, technických oborů a využití digitálních technologií v zájmovém vzdělávání", na základě usnesení Rady Olomouckého kraje č. UR/54/100/2018 ze dne 26.11.2018 (bod 16.3.). </t>
  </si>
  <si>
    <t xml:space="preserve">důvod: odbor investic požádal ekonomický odbor dne 7. a 14.11.2018 o provedení rozpočtové změny. Důvodem navrhované změny je zapojení finančních prostředků do rozpočtu Olomouckého kraje v celkové výši 968 335,23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UR/54/100/2018 ze dne 26.11.2018 (bod 16.3.). </t>
  </si>
  <si>
    <t xml:space="preserve">důvod: odbor investic požádal ekonomický odbor dne 20.11.2018 o provedení rozpočtové změny. Důvodem navrhované změny je zapojení finančních prostředků do rozpočtu Olomouckého kraje v celkové výši 1 013 774,20 Kč. Jedná se o zapojení finančních prostředků z revolvingového úvěru u Komerční banky, a.s., na financování projektu v oblasti školství "Realizace energeticky úsporných opatření - OU a praktická škola Lipová-lázně", na základě usnesení Rady Olomouckého kraje č. UR/54/100/2018 ze dne 26.11.2018 (bod 16.3.). </t>
  </si>
  <si>
    <t xml:space="preserve">důvod: odbor investic požádal ekonomický odbor dne 8. a 14.11.2018 o provedení rozpočtové změny. Důvodem navrhované změny je zapojení finančních prostředků do rozpočtu Olomouckého kraje v celkové výši 86 531,94 Kč. Jedná se o zapojení finančních prostředků z revolvingového úvěru u Komerční banky, a.s., na financování projektu v oblasti dopravy "II/433 Prostějov - Mořice", na základě usnesení Rady Olomouckého kraje č. UR/54/100/2018 ze dne 26.11.2018 (bod 16.3.). </t>
  </si>
  <si>
    <t xml:space="preserve">důvod: odbor investic požádal ekonomický odbor dne 14., 19. a 20.11.2018 o provedení rozpočtové změny. Důvodem navrhované změny je zapojení finančních prostředků do rozpočtu Olomouckého kraje v celkové výši 9 872 214,80 Kč. Jedná se o zapojení finančních prostředků z revolvingového úvěru u Komerční banky, a.s., na financování projektu v oblasti dopravy "II/444 kř. R35 Mohelnice - Úsov", na základě usnesení Rady Olomouckého kraje č. UR/54/100/2018 ze dne 26.11.2018 (bod 16.3.). </t>
  </si>
  <si>
    <t xml:space="preserve">důvod: odbor investic  požádal ekonomický odbor dne 7.11.2018 o provedení rozpočtové změny. Důvodem navrhované změny je zapojení finančních prostředků do rozpočtu Olomouckého kraje v celkové výši 2 920 189,50 Kč. Jedná se o zapojení finančních prostředků z revolvingového úvěru u Komerční banky, a.s., na financování projektu v oblasti kultury "Realizace depozitáře pro Vědeckou knihovnu v Olomouci", na základě usnesení Rady Olomouckého kraje č. UR/54/100/2018 ze dne 26.11.2018 (bod 16.3.). </t>
  </si>
  <si>
    <t xml:space="preserve">důvod: odbor investic  požádal ekonomický odbor dne 20.11.2018 o provedení rozpočtové změny. Důvodem navrhované změny je zapojení finančních prostředků do rozpočtu Olomouckého kraje ve výši 17 545,14 Kč. Jedná se o zapojení finančních prostředků z revolvingového úvěru u Komerční banky, a.s., na financování projektu v oblasti školství "Hotelová škola Vincenze Priessnitze, Jeseník, Dukelská 680 - Zateplení budovy Kord a) zateplení", na základě usnesení Rady Olomouckého kraje č. UR/54/100/2018 ze dne 26.11.2018 (bod 16.3.). </t>
  </si>
  <si>
    <t xml:space="preserve">důvod: odbor investic  požádal ekonomický odbor dne 21.11.2018 o provedení rozpočtové změny. Důvodem navrhované změny je zapojení finančních prostředků do rozpočtu Olomouckého kraje ve výši 990 490,73 Kč. Jedná se o zapojení finančních prostředků z revolvingového úvěru u Komerční banky, a.s., na financování projektu v oblasti školství "Střední škola logistiky a chemie, Olomouc, U Hradiska 29 - Zateplení budovy školy a) zateplení", na základě usnesení Rady Olomouckého kraje č. UR/54/100/2018 ze dne 26.11.2018 (bod 16.3.). </t>
  </si>
  <si>
    <t xml:space="preserve">důvod: odbor investic požádal ekonomický odbor dne 19.11.2018 o provedení rozpočtové změny. Důvodem navrhované změny je zapojení finančních prostředků do rozpočtu Olomouckého kraje v celkové výši 2 913 213,60 Kč. Jedná se o zapojení finančních prostředků z revolvingového úvěru u Komerční banky, a.s., na financování projektu v oblasti kultury "Muzeum Komenského v Přerově - rekonstrukce budovy", na základě usnesení Rady Olomouckého kraje č. UR/54/100/2018 ze dne 26.11.2018 (bod 16.3.). </t>
  </si>
  <si>
    <t xml:space="preserve">důvod: odbor investic požádal ekonomický odbor dne 14.11.2018 o provedení rozpočtové změny. Důvodem navrhované změny je zapojení finančních prostředků do rozpočtu Olomouckého kraje v celkové výši 1 339 815,47 Kč. Jedná se o zapojení finančních prostředků z revolvingového úvěru u Komerční banky, a.s., na financování projektu v oblasti školství "Realizace energeticky úsporných opatření - SŠ, ZŠ a MŠ Prostějov - budova MŠ, ul. St. Manharda a) zateplení", na základě usnesení Rady Olomouckého kraje č. UR/54/100/2018 ze dne 26.11.2018 (bod 16.3.). </t>
  </si>
  <si>
    <t xml:space="preserve">důvod: odbor investic  požádal ekonomický odbor dne 14.11.2018 o provedení rozpočtové změny. Důvodem navrhované změny je zapojení finančních prostředků do rozpočtu Olomouckého kraje ve výši 1 078 512,13 Kč. Jedná se o zapojení finančních prostředků z revolvingového úvěru u Komerční banky, a.s., na financování projektu v oblasti sociální "Centrum Dominika Kokory, p. o. - rekonstrukce budovy", na základě usnesení Rady Olomouckého kraje č. UR/54/100/2018 ze dne 26.11.2018 (bod 16.3.). </t>
  </si>
  <si>
    <t xml:space="preserve">důvod: odbor investic  požádal ekonomický odbor dne 9. a 20.11.2018 o provedení rozpočtové změny. Důvodem navrhované změny je zapojení finančních prostředků do rozpočtu Olomouckého kraje v celkové výši 1 363 148,13 Kč. Jedná se o zapojení finančních prostředků z revolvingového úvěru u Komerční banky, a.s., na financování projektu v oblasti školství "Výstavba odborných učeben pro výuku oboru 28-44-M/01 Aplikovaná chemie v bezbariérové škole (Střední škola logistiky a chemie, Olomouc, U Hradiska 29)", na základě usnesení Rady Olomouckého kraje č. UR/54/100/2018 ze dne 26.11.2018 (bod 16.3.). </t>
  </si>
  <si>
    <t xml:space="preserve">důvod: odbor investic požádal ekonomický odbor dne 8.11.2018 o provedení rozpočtové změny. Důvodem navrhované změny je zapojení finančních prostředků do rozpočtu Olomouckého kraje v celkové výši 3 721 675,46 Kč. Jedná se o zapojení finančních prostředků z revolvingového úvěru u Komerční banky, a.s., na financování projektu v oblasti školství "Centrum polytechnické výchovy (Střední škola polytechnická, Olomouc, Rooseveltova 79)", na základě usnesení Rady Olomouckého kraje č. UR/54/100/2018 ze dne 26.11.2018 (bod 16.3.). </t>
  </si>
  <si>
    <t xml:space="preserve">důvod: odbor investic požádal ekonomický odbor dne 19.11.2018 o provedení rozpočtové změny. Důvodem navrhované změny je zapojení finančních prostředků do rozpočtu Olomouckého kraje v celkové výši 1 144 310,97 Kč. Jedná se o zapojení finančních prostředků z revolvingového úvěru u Komerční banky, a.s., na financování projektu v oblasti školství "Bezbariérovost školy a Pořízení strojů pro zajištění výuky oborů Strojírenství, Elektrotechnika, Průmyslový a Interiérový design (Vyšší odborná škola a Střední průmyslová škola, Šumperk, Gen. Krátkého 1)", na základě usnesení Rady Olomouckého kraje č. UR/54/100/2018 ze dne 26.11.2018 (bod 16.3.). </t>
  </si>
  <si>
    <t xml:space="preserve">důvod: odbor investic  požádal ekonomický odbor dne 24.10. a 8.11.2018 o provedení rozpočtové změny. Důvodem navrhované změny je zapojení finančních prostředků do rozpočtu Olomouckého kraje v celkové výši 1 760 143,62 Kč. Jedná se o zapojení finančních prostředků z revolvingového úvěru u Komerční banky, a.s., na financování projektu v oblasti školství "Střední škola logistiky a chemie, Olomouc, U Hradiska 29 - Zateplení budovy školy b) vzduchotechnika", na základě usnesení Rady Olomouckého kraje č. UR/54/100/2018 ze dne 26.11.2018 (bod 16.3.). </t>
  </si>
  <si>
    <t>důvod: odbor dopravy a silničního hospodářství požádal ekonomický odbor dne 12.11.2018 o provedení rozpočtové změny. Důvodem navrhované změny je zapojení finančních prostředků do rozpočtu Olomouckého kraje ve výši 58 760,01 Kč. Finanční prostředky budou zapojeny jako odvod z fondu investic příspěvkové organizace Správa silnic Olomouckého kraje a budou převedeny do rezervy na investice Olomouckého kraje, na základě usnesení Rady Olomouckého kraje č. UR/54/24/2018 ze dne 26.11.2018 (bod 3.6.).</t>
  </si>
  <si>
    <t>důvod: odbor podpory řízení příspěvkových organizací požádal ekonomický odbor dne 19.11.2018 o provedení rozpočtové změny. Důvodem navrhované změny je úprava závazných ukazatelů na rok 2018 u příspěvkových organizací v oblasti školství. V oblasti příjmů budou odvody z odpisů sníženy o 599,- Kč, prostředky budou sníženy v rezervě odboru podpory řízení příspěvkových organizací, na základě usnesení Rady Olomouckého kraje č. UR/54/53/2018 ze dne 26.11.2018 (bod 8.4.).</t>
  </si>
  <si>
    <t>důvod: odbor podpory řízení příspěvkových organizací požádal ekonomický odbor dne 15.11.2018 o provedení rozpočtové změny. Důvodem navrhované změny je úprava závazných ukazatelů na rok 2018 u příspěvkových organizací v oblasti školství a zdravotnictví. V oblasti příjmů budou odvody z odpisů zvýšeny o 41 366,- Kč, v oblasti výdajů budou zvýšeny výdaje na neinvestiční příspěvky na provoz - odpisy zřízeným příspěvkovým organizacím o 41 366,- Kč, na základě usnesení Rady Olomouckého kraje č. UR/54/53/2018 ze dne 26.11.2018 (bod 8.4.).</t>
  </si>
  <si>
    <t>důvod: odbor podpory řízení příspěvkových organizací požádal ekonomický odbor dne 15.11.2018 o provedení rozpočtové změny. Důvodem navrhované změny je převedení finančních prostředků z rozpočtu odboru podpory řízení příspěvkových organizací na odbor ekonomický v celkové výši 441 393,52 Kč. Finanční prostředky nebudou použity na financování oprav a investic příspěvkových organizací Olomouckého kraje v oblasti sociální a školství, prostředky budou vráceny do rezervy na investice Olomouckého kraje,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</si>
  <si>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ve výši        129 810,49 Kč. Finanční prostředky budou použity na poskytnutí neinvestičního příspěvku pro příspěvkovou organizaci v oblasti školství Mateřská škola Olomouc na akci "Rekonstrukce výdejny stravy",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</si>
  <si>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 celkové výši 47 258,- Kč. Finanční prostředky budou použity na poskytnutí neinvestičního příspěvku na provoz pro příspěvkovou organizaci v oblasti školství Střední škola, Základní škola a Mateřská škola prof. V. Vejdovského Olomouc-Hejčín a neinvestičního příspěvku na provoz - mzdové náklady pro příspěvkovou organizaci v oblasti školství Střední škola gastronomie a farmářství, Jeseník, na základě usnesení Rady Olomouckého kraje č. UR/54/53/2018 ze dne 26.11.2018 (bod 8.4.).</t>
  </si>
  <si>
    <t>důvod: odbor podpory řízení příspěvkových organizací požádal ekonomický odbor dne 14.11.2018 o provedení rozpočtové změny. Důvodem navrhované změny je přesun finančních prostředků v rámci odboru podpory řízení příspěvkových organizací v celkové výši 188 000,- Kč. Finanční prostředky budou použity na poskytnutí příspěvku na provoz a příspěvku na provoz - mzdové náklady pro příspěvkovou organizaci v oblasti kultury Vlastivědné muzeum v Olomouci,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</si>
  <si>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15.11.2018 o provedení rozpočtové změny. Důvodem navrhované změny je přesun finančních prostředků v rámci odboru podpory řízení příspěvkových organizací v celkové výši 34 307,04 Kč. Finanční prostředky budou použity na poskytnutí příspěvku na provoz - účelově určeného příspěvku na pokrytí zvýšených nákladů souvisejících s předáváním majetkových dat ze SW PO do SW zřizovatele pro příspěvkové organizace Olomouckého kraje a budou převedeny z rezervy odboru podpory řízení příspěvkových organizací, na základě usnesení Rady Olomouckého kraje č. UR/54/53/2018 ze dne 26.11.2018 (bod 8.4.).</t>
  </si>
  <si>
    <t>důvod: odbor podpory řízení příspěvkových organizací požádal ekonomický odbor dne 15.11.2018 o provedení rozpočtové změny. Důvodem navrhované změny je přesun finančních prostředků v rámci odboru podpory řízení příspěvkových organizací ve výši     139 700,- Kč. Finanční prostředky budou použity na poskytnutí příspěvku na provoz - účelově určeného příspěvku pro příspěvkovou organizaci v oblasti školství Základní škola, Šternberk, na IT vybavení a výukové pomůcky,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</si>
  <si>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15.11.2018 o provedení rozpočtové změny. Důvodem navrhované změny je přesun finančních prostředků v rámci odboru podpory řízení příspěvkových organizací ve výši                        25 000,- Kč. Finanční prostředky budou použity na poskytnutí příspěvku na provoz - účelově určeného příspěvku pro příspěvkovou organizaci v oblasti školství Základní umělecká škola, Mohelnice, na akci "Světlo za Lidice",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</si>
  <si>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ve výši     200 000,- Kč. Finanční prostředky budou použity na poskytnutí neinvestičního příspěvku pro příspěvkovou organizaci v oblasti školství Střední škola zemědělská, Přerov, na akci "Malování DM",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</si>
  <si>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ve výši     150 000,- Kč. Finanční prostředky budou použity na poskytnutí investičního příspěvku pro příspěvkovou organizaci v oblasti školství Střední škola zemědělská, Přerov, na akci "Pořízení serveru včetně příslušenství",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</si>
  <si>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ve výši     120 000,- Kč. Finanční prostředky budou použity na poskytnutí investičního příspěvku pro příspěvkovou organizaci v oblasti školství Střední škola technická, Přerov, na akci "Pořízení přístupového systému",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</si>
  <si>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16.11.2018 o provedení rozpočtové změny. Důvodem navrhované změny je přesun finančních prostředků v rámci odboru podpory řízení příspěvkových organizací ve výši                    16 327,- Kč. Finanční prostředky budou použity na poskytnutí příspěvku na provoz - účelově určeného příspěvku pro příspěvkovou organizaci v oblasti školství Základní škola Uničov, na akci "Odstranění vad a čištění topného systému",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</si>
  <si>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6.11.2018 o provedení rozpočtové změny. Důvodem navrhované změny je přesun finančních prostředků v rámci odboru podpory řízení příspěvkových organizací ve výši                   75 000,- Kč. Finanční prostředky budou použity na poskytnutí příspěvku na provoz - účelově určeného příspěvku pro příspěvkovou organizaci v oblasti školství Střední průmyslová škola stavební, Lipník nad Bečvou, na akci "Kácení stromů", prostředky budou převedeny z rezervy odboru podpory řízení příspěvkových organizací, na základě usnesení Rady Olomouckého kraje č. UR/54/53/2018 ze dne 26.11.2018 (bod 8.4.).</t>
  </si>
  <si>
    <t>důvod: odbor podpory řízení příspěvkových organizací požádal ekonomický odbor dne 15.11.2018 o provedení rozpočtové změny. Důvodem navrhované změny je přesun finančních prostředků v rámci odboru podpory řízení příspěvkových organizací ve výši            63 740,- Kč. Finanční prostředky budou použity na poskytnutí příspěvku na provoz - účelově určeného příspěvku na pokrytí zvýšených nákladů souvisejících s předáváním majetkových dat ze SW PO do SW zřizovatele pro příspěvkovou organizaci Olomouckého kraje Gymnázium Jana Blahoslava a Střední pedagogická škola, Přerov, na základě usnesení Rady Olomouckého kraje č. UR/54/53/2018 ze dne 26.11.2018 (bod 8.4.).</t>
  </si>
  <si>
    <t>důvod: odbor podpory řízení příspěvkových organizací požádal ekonomický odbor dne 19.11.2018 o provedení rozpočtové změny. Důvodem navrhované změny je převedení finančních prostředků z rozpočtu odboru podpory řízení příspěvkových organizací na odbor ekonomický v celkové výši 8 885 557,- Kč. Finanční prostředky nebudou použity na poskytnutí příspěvku na provoz pro příspěvkové organizace Olomouckého kraje v oblasti sociální, prostředky budou vráceny do rezervy na investice Olomouckého kraje, na základě usnesení Rady Olomouckého kraje č. UR/54/53/2018 ze dne 26.11.2018 (bod 8.4.).</t>
  </si>
  <si>
    <t>důvod: odbor podpory řízení příspěvkových organizací požádal ekonomický odbor dne 19.11.2018 o provedení rozpočtové změny. Důvodem navrhované změny je převedení finančních prostředků z rozpočtu odboru podpory řízení příspěvkových organizací na odbor ekonomický ve výši 52 382,78 Kč. Finanční prostředky nebudou použity na poskytnutí účelově určeného příspěvku na provoz pro příspěvkovou organizaci v oblasti školství Slovanské gymnázium, Olomouc, na zabezpečení celostátního kola Středoškolské odborné činnosti (SOČ), prostředky budou vráceny do rezervy Olomouckého kraje, na základě usnesení Rady Olomouckého kraje č. UR/54/53/2018 ze dne 26.11.2018 (bod 8.4.).</t>
  </si>
  <si>
    <t>důvod: odbor podpory řízení příspěvkových organizací požádal ekonomický odbor dne 20.11.2018 o provedení rozpočtové změny. Důvodem navrhované změny je přesun finančních prostředků v rámci odboru podpory řízení příspěvkových organizací ve výši                      81 302,49 Kč. Finanční prostředky budou použity financování projektu "Rekonstrukce laboratoří biologie a chemie včetně odborných učeben biologie a chemie" pro příspěvkovou organizaci v oblasti školství Gymnázium, Šternberk, na základě usnesení Rady Olomouckého kraje č. UR/54/55/2018 ze dne 26.11.2018 (bod 8.6.).</t>
  </si>
  <si>
    <t>důvod: odbor podpory řízení příspěvkových organizací požádal ekonomický odbor dne 20.11.2018 o provedení rozpočtové změny. Důvodem navrhované změny je přesun finančních prostředků v rámci odboru podpory řízení příspěvkových organizací v celkové výši 457 183,80 Kč. Finanční prostředky budou použity financování projektu "Rekonstrukce laboratoří biologie a chemie včetně odborných učeben biologie a chemie" pro příspěvkovou organizaci v oblasti školství Gymnázium, Šternberk, na základě usnesení Rady Olomouckého kraje č. UR/54/55/2018 ze dne 26.11.2018 (bod 8.6.).</t>
  </si>
  <si>
    <t>důvod: odbor podpory řízení příspěvkových organizací požádal ekonomický odbor dne 20.11.2018 o provedení rozpočtové změny. Důvodem navrhované změny je přesun finančních prostředků v rámci odboru podpory řízení příspěvkových organizací ve výši                      42 526,42 Kč. Finanční prostředky budou použity financování projektu "Gymnázium Jana Blahoslava a Střední pedagogická škola Přerov - vybudování chemické laboratoře, dvou jazykových učeben, vybudování fyzikální učebny a konektivity školy" pro příspěvkovou organizaci v oblasti školství Gymnázium Jana Blahoslava a Střední pedagogická škola Přerov, na základě usnesení Rady Olomouckého kraje č. UR/54/55/2018 ze dne 26.11.2018 (bod 8.6.).</t>
  </si>
  <si>
    <t>důvod: odbor podpory řízení příspěvkových organizací požádal ekonomický odbor dne 20.11.2018 o provedení rozpočtové změny. Důvodem navrhované změny je přesun finančních prostředků v rámci odboru podpory řízení příspěvkových organizací ve výši                      30 927,75 Kč. Finanční prostředky budou použity financování projektu "Vybudování učebny polytechnického vzdělávání" pro příspěvkovou organizaci v oblasti školství Gymnázium Jakuba Škody, Přerov, na základě usnesení Rady Olomouckého kraje č. UR/54/55/2018 ze dne 26.11.2018 (bod 8.6.).</t>
  </si>
  <si>
    <t>důvod: odbor podpory řízení příspěvkových organizací požádal ekonomický odbor dne 20.11.2018 o provedení rozpočtové změny. Důvodem navrhované změny je přesun finančních prostředků v rámci odboru podpory řízení příspěvkových organizací v celkové výši 49 608,09 Kč. Finanční prostředky budou použity financování projektu "Zřízení jazykové laboratoře, laboratoře fyziky a odborné učebny fyziky" pro příspěvkovou organizaci Gymnázium, Zábřeh, na základě usnesení Rady Olomouckého kraje č. UR/54/55/2018 ze dne 26.11.2018 (bod 8.6.).</t>
  </si>
  <si>
    <t>důvod: odbor podpory řízení příspěvkových organizací požádal ekonomický odbor dne 20.11.2018 o provedení rozpočtové změny. Důvodem navrhované změny je přesun finančních prostředků v rámci odboru podpory řízení příspěvkových organizací v celkové výši 8 712,- Kč. Finanční prostředky budou použity financování projektu "Vybudování učebny polytechnického vzdělávání" pro příspěvkovou organizaci Gymnázium Jakuba Škody, Přerov, na základě usnesení Rady Olomouckého kraje č. UR/54/55/2018 ze dne 26.11.2018 (bod 8.6.).</t>
  </si>
  <si>
    <t>důvod: odbor podpory řízení příspěvkových organizací požádal ekonomický odbor dne 20.11.2018 o provedení rozpočtové změny. Důvodem navrhované změny je převedení finančních prostředků z rozpočtu odboru podpory řízení příspěvkových organizací na odbor ekonomický ve výši 561,93 Kč a přesun finančních prostředků v rámci odboru podpory řízení příspěvkových organizací ve výši 16 390,71 Kč. Finanční prostředky nebudou použity na financování projektu "Vybudování učebny polytechnického vzdělávání" pro příspěvkovou organizaci Gymnázium Jakuba Škody, Přerov, prostředky budou vráceny do rezervy na investice Olomouckého kraje, na základě usnesení Rady Olomouckého kraje č. UR/54/55/2018 ze dne 26.11.2018 (bod 8.6.).</t>
  </si>
  <si>
    <t>Dotace do oblasti školství</t>
  </si>
  <si>
    <t>Dotace do oblasti sociální</t>
  </si>
  <si>
    <t>Dotace do oblasti kultury</t>
  </si>
  <si>
    <t>Dotace do oblasti dopravy</t>
  </si>
  <si>
    <t>Dotace do oblasti zdravotnictví</t>
  </si>
  <si>
    <t>Dotace do oblasti životního prostředí a zemědělství</t>
  </si>
  <si>
    <t>Dotace pro Krajský úřad</t>
  </si>
  <si>
    <t>Depozita</t>
  </si>
  <si>
    <t>OP VVV, OPŽP, OPZ, OPPS, NF, OPTP, IROP</t>
  </si>
  <si>
    <t>Zapojení finančního vypořádání</t>
  </si>
  <si>
    <t>OP VVV, OPŽP, OPZ, OPPS, NF, OPTP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</si>
</sst>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
    <numFmt numFmtId="167" formatCode="00000000000"/>
  </numFmts>
  <fonts count="30"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
      <sz val="11"/>
      <color indexed="10"/>
      <name val="Arial"/>
      <family val="2"/>
      <charset val="238"/>
    </font>
    <font>
      <sz val="11"/>
      <name val="Calibri"/>
      <family val="2"/>
      <charset val="238"/>
      <scheme val="minor"/>
    </font>
    <font>
      <sz val="11"/>
      <color rgb="FFFF0000"/>
      <name val="Arial"/>
      <family val="2"/>
      <charset val="238"/>
    </font>
    <font>
      <b/>
      <sz val="10"/>
      <color indexed="81"/>
      <name val="Tahoma"/>
      <family val="2"/>
      <charset val="238"/>
    </font>
    <font>
      <sz val="10"/>
      <color indexed="81"/>
      <name val="Tahoma"/>
      <family val="2"/>
      <charset val="238"/>
    </font>
    <font>
      <sz val="10"/>
      <color indexed="81"/>
      <name val="Arial"/>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s>
  <cellStyleXfs count="2">
    <xf numFmtId="0" fontId="0" fillId="0" borderId="0"/>
    <xf numFmtId="0" fontId="5" fillId="0" borderId="0"/>
  </cellStyleXfs>
  <cellXfs count="206">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5" fillId="0" borderId="0" xfId="0" applyFont="1"/>
    <xf numFmtId="49" fontId="16" fillId="0" borderId="0" xfId="0" applyNumberFormat="1" applyFont="1" applyAlignment="1">
      <alignment horizontal="justify" wrapText="1"/>
    </xf>
    <xf numFmtId="0" fontId="7" fillId="0" borderId="0" xfId="0" applyFont="1" applyAlignment="1">
      <alignment horizontal="justify" vertical="top" wrapText="1"/>
    </xf>
    <xf numFmtId="0" fontId="9" fillId="0" borderId="0" xfId="0" applyFont="1"/>
    <xf numFmtId="0" fontId="17" fillId="0" borderId="0" xfId="0" applyFont="1" applyBorder="1" applyAlignment="1"/>
    <xf numFmtId="0" fontId="18" fillId="0" borderId="0" xfId="0" applyFont="1"/>
    <xf numFmtId="0" fontId="17" fillId="0" borderId="0" xfId="0" applyFont="1" applyBorder="1" applyAlignment="1">
      <alignment horizontal="center"/>
    </xf>
    <xf numFmtId="0" fontId="2" fillId="0" borderId="0" xfId="0" applyFont="1" applyAlignment="1">
      <alignment horizontal="left"/>
    </xf>
    <xf numFmtId="0" fontId="19" fillId="0" borderId="0" xfId="0" applyFont="1" applyAlignment="1">
      <alignment horizontal="right"/>
    </xf>
    <xf numFmtId="0" fontId="14" fillId="0" borderId="6" xfId="0" applyFont="1" applyFill="1" applyBorder="1" applyAlignment="1">
      <alignment horizontal="center"/>
    </xf>
    <xf numFmtId="0" fontId="14" fillId="0" borderId="6" xfId="0" applyFont="1" applyBorder="1" applyAlignment="1">
      <alignment horizontal="center"/>
    </xf>
    <xf numFmtId="0" fontId="20" fillId="0" borderId="7" xfId="0" applyFont="1" applyBorder="1" applyAlignment="1">
      <alignment horizontal="center"/>
    </xf>
    <xf numFmtId="0" fontId="14" fillId="0" borderId="6" xfId="0" applyFont="1" applyBorder="1" applyAlignment="1">
      <alignment horizontal="center" wrapText="1"/>
    </xf>
    <xf numFmtId="164" fontId="5" fillId="0" borderId="6" xfId="0" applyNumberFormat="1" applyFont="1" applyFill="1" applyBorder="1" applyAlignment="1">
      <alignment horizontal="center"/>
    </xf>
    <xf numFmtId="0" fontId="5" fillId="0" borderId="8" xfId="0" applyFont="1" applyBorder="1" applyAlignment="1">
      <alignment horizontal="center"/>
    </xf>
    <xf numFmtId="0" fontId="14" fillId="0" borderId="7" xfId="0" applyFont="1" applyFill="1" applyBorder="1"/>
    <xf numFmtId="4" fontId="14" fillId="0" borderId="8" xfId="0" applyNumberFormat="1" applyFont="1" applyBorder="1" applyAlignment="1">
      <alignment horizontal="right" wrapText="1"/>
    </xf>
    <xf numFmtId="165" fontId="5" fillId="0" borderId="6" xfId="0" applyNumberFormat="1" applyFont="1" applyFill="1" applyBorder="1" applyAlignment="1">
      <alignment horizontal="center"/>
    </xf>
    <xf numFmtId="0" fontId="21" fillId="0" borderId="6" xfId="0" applyFont="1" applyBorder="1"/>
    <xf numFmtId="0" fontId="17" fillId="0" borderId="9" xfId="0" applyFont="1" applyBorder="1" applyAlignment="1"/>
    <xf numFmtId="4" fontId="17" fillId="0" borderId="6" xfId="0" applyNumberFormat="1" applyFont="1" applyBorder="1" applyAlignment="1"/>
    <xf numFmtId="0" fontId="5" fillId="0" borderId="0" xfId="0" applyFont="1"/>
    <xf numFmtId="0" fontId="18" fillId="0" borderId="0" xfId="0" applyFont="1" applyFill="1"/>
    <xf numFmtId="0" fontId="22" fillId="0" borderId="0" xfId="0" applyFont="1"/>
    <xf numFmtId="0" fontId="14" fillId="0" borderId="0" xfId="0" applyFont="1" applyAlignment="1">
      <alignment horizontal="right"/>
    </xf>
    <xf numFmtId="0" fontId="14" fillId="0" borderId="7" xfId="0" applyFont="1" applyBorder="1" applyAlignment="1">
      <alignment horizontal="center"/>
    </xf>
    <xf numFmtId="3" fontId="0" fillId="0" borderId="6" xfId="0" applyNumberFormat="1" applyBorder="1" applyAlignment="1">
      <alignment horizontal="center"/>
    </xf>
    <xf numFmtId="0" fontId="5" fillId="0" borderId="6" xfId="0" applyFont="1" applyFill="1" applyBorder="1" applyAlignment="1">
      <alignment horizontal="center"/>
    </xf>
    <xf numFmtId="0" fontId="14" fillId="0" borderId="6" xfId="0" applyFont="1" applyBorder="1" applyAlignment="1"/>
    <xf numFmtId="4" fontId="14" fillId="0" borderId="6" xfId="0" applyNumberFormat="1" applyFont="1" applyBorder="1"/>
    <xf numFmtId="165" fontId="0" fillId="0" borderId="6" xfId="0" applyNumberFormat="1" applyBorder="1" applyAlignment="1">
      <alignment horizontal="center"/>
    </xf>
    <xf numFmtId="0" fontId="17" fillId="0" borderId="10" xfId="0" applyFont="1" applyBorder="1"/>
    <xf numFmtId="4" fontId="17" fillId="0" borderId="6" xfId="0" applyNumberFormat="1" applyFont="1" applyBorder="1"/>
    <xf numFmtId="0" fontId="7" fillId="0" borderId="0" xfId="0" applyFont="1" applyFill="1" applyAlignment="1">
      <alignment horizontal="justify" vertical="top" wrapText="1"/>
    </xf>
    <xf numFmtId="0" fontId="9" fillId="0" borderId="0" xfId="0" applyFont="1" applyFill="1"/>
    <xf numFmtId="0" fontId="17" fillId="0" borderId="0" xfId="0" applyFont="1" applyFill="1" applyBorder="1" applyAlignment="1"/>
    <xf numFmtId="0" fontId="2" fillId="0" borderId="0" xfId="0" applyFont="1" applyFill="1" applyAlignment="1">
      <alignment horizontal="left"/>
    </xf>
    <xf numFmtId="0" fontId="5" fillId="0" borderId="0" xfId="0" applyFont="1" applyFill="1"/>
    <xf numFmtId="0" fontId="19" fillId="0" borderId="0" xfId="0" applyFont="1" applyFill="1" applyAlignment="1">
      <alignment horizontal="right"/>
    </xf>
    <xf numFmtId="0" fontId="20" fillId="0" borderId="7" xfId="0" applyFont="1" applyFill="1" applyBorder="1" applyAlignment="1">
      <alignment horizontal="center"/>
    </xf>
    <xf numFmtId="0" fontId="5" fillId="0" borderId="8" xfId="0" applyFont="1" applyFill="1" applyBorder="1" applyAlignment="1">
      <alignment horizontal="center"/>
    </xf>
    <xf numFmtId="4" fontId="14" fillId="0" borderId="8" xfId="0" applyNumberFormat="1" applyFont="1" applyFill="1" applyBorder="1" applyAlignment="1">
      <alignment horizontal="right" wrapText="1"/>
    </xf>
    <xf numFmtId="0" fontId="21" fillId="0" borderId="6" xfId="0" applyFont="1" applyFill="1" applyBorder="1"/>
    <xf numFmtId="0" fontId="17" fillId="0" borderId="9" xfId="0" applyFont="1" applyFill="1" applyBorder="1" applyAlignment="1"/>
    <xf numFmtId="4" fontId="17" fillId="0" borderId="6" xfId="0" applyNumberFormat="1" applyFont="1" applyFill="1" applyBorder="1" applyAlignment="1"/>
    <xf numFmtId="0" fontId="15" fillId="0" borderId="0" xfId="0" applyFont="1" applyFill="1"/>
    <xf numFmtId="0" fontId="0" fillId="0" borderId="0" xfId="0" applyFill="1"/>
    <xf numFmtId="0" fontId="14" fillId="0" borderId="7" xfId="0" applyFont="1" applyFill="1" applyBorder="1" applyAlignment="1">
      <alignment horizontal="center"/>
    </xf>
    <xf numFmtId="165" fontId="5" fillId="0" borderId="0" xfId="0" applyNumberFormat="1" applyFont="1" applyFill="1" applyBorder="1" applyAlignment="1">
      <alignment horizontal="center"/>
    </xf>
    <xf numFmtId="0" fontId="17" fillId="0" borderId="6" xfId="0" applyFont="1" applyFill="1" applyBorder="1" applyAlignment="1"/>
    <xf numFmtId="0" fontId="17" fillId="0" borderId="10" xfId="0" applyFont="1" applyFill="1" applyBorder="1"/>
    <xf numFmtId="4" fontId="17" fillId="0" borderId="6" xfId="0" applyNumberFormat="1" applyFont="1" applyFill="1" applyBorder="1"/>
    <xf numFmtId="0" fontId="20" fillId="0" borderId="6" xfId="0" applyFont="1" applyBorder="1" applyAlignment="1">
      <alignment horizontal="center"/>
    </xf>
    <xf numFmtId="0" fontId="0" fillId="0" borderId="6" xfId="0" applyFill="1" applyBorder="1" applyAlignment="1">
      <alignment horizontal="center"/>
    </xf>
    <xf numFmtId="4" fontId="14" fillId="0" borderId="6" xfId="0" applyNumberFormat="1" applyFont="1" applyFill="1" applyBorder="1"/>
    <xf numFmtId="0" fontId="14" fillId="0" borderId="6" xfId="0" applyFont="1" applyFill="1" applyBorder="1" applyAlignment="1"/>
    <xf numFmtId="4" fontId="0" fillId="0" borderId="0" xfId="0" applyNumberFormat="1"/>
    <xf numFmtId="0" fontId="0" fillId="0" borderId="0" xfId="0" applyFont="1" applyFill="1"/>
    <xf numFmtId="166"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22" fillId="0" borderId="0" xfId="0" applyFont="1" applyFill="1"/>
    <xf numFmtId="0" fontId="14" fillId="0" borderId="0" xfId="0" applyFont="1" applyFill="1" applyAlignment="1">
      <alignment horizontal="right"/>
    </xf>
    <xf numFmtId="0" fontId="14" fillId="0" borderId="0" xfId="0" applyFont="1" applyFill="1" applyBorder="1" applyAlignment="1">
      <alignment horizontal="center"/>
    </xf>
    <xf numFmtId="164" fontId="5" fillId="0" borderId="0" xfId="0" applyNumberFormat="1" applyFont="1" applyFill="1" applyBorder="1" applyAlignment="1">
      <alignment horizontal="center"/>
    </xf>
    <xf numFmtId="0" fontId="16" fillId="0" borderId="0" xfId="0" applyFont="1" applyAlignment="1"/>
    <xf numFmtId="0" fontId="5" fillId="0" borderId="0" xfId="0" applyFont="1" applyBorder="1" applyAlignment="1">
      <alignment horizontal="center"/>
    </xf>
    <xf numFmtId="166" fontId="5" fillId="0" borderId="6" xfId="0" applyNumberFormat="1" applyFont="1" applyFill="1" applyBorder="1" applyAlignment="1">
      <alignment horizontal="center"/>
    </xf>
    <xf numFmtId="0" fontId="5" fillId="0" borderId="6" xfId="0" applyFont="1" applyBorder="1" applyAlignment="1">
      <alignment horizontal="center"/>
    </xf>
    <xf numFmtId="4" fontId="14" fillId="0" borderId="6" xfId="0" applyNumberFormat="1" applyFont="1" applyBorder="1" applyAlignment="1">
      <alignment wrapText="1"/>
    </xf>
    <xf numFmtId="3" fontId="5" fillId="0" borderId="0" xfId="0" applyNumberFormat="1" applyFont="1" applyBorder="1" applyAlignment="1">
      <alignment horizontal="center"/>
    </xf>
    <xf numFmtId="0" fontId="21" fillId="0" borderId="0" xfId="0" applyFont="1" applyBorder="1"/>
    <xf numFmtId="4" fontId="17" fillId="0" borderId="0" xfId="0" applyNumberFormat="1" applyFont="1" applyBorder="1" applyAlignment="1"/>
    <xf numFmtId="0" fontId="14" fillId="0" borderId="0" xfId="0" applyFont="1" applyBorder="1" applyAlignment="1">
      <alignment horizontal="center"/>
    </xf>
    <xf numFmtId="167" fontId="5" fillId="0" borderId="0" xfId="0" applyNumberFormat="1" applyFont="1" applyFill="1" applyBorder="1" applyAlignment="1">
      <alignment horizontal="center"/>
    </xf>
    <xf numFmtId="0" fontId="20" fillId="0" borderId="6" xfId="0" applyFont="1" applyFill="1" applyBorder="1" applyAlignment="1">
      <alignment horizontal="left"/>
    </xf>
    <xf numFmtId="166" fontId="5" fillId="0" borderId="6" xfId="0" applyNumberFormat="1" applyFont="1" applyBorder="1" applyAlignment="1">
      <alignment horizontal="center"/>
    </xf>
    <xf numFmtId="0" fontId="20" fillId="0" borderId="7" xfId="0" applyFont="1" applyFill="1" applyBorder="1" applyAlignment="1">
      <alignment horizontal="left"/>
    </xf>
    <xf numFmtId="3" fontId="5" fillId="0" borderId="6" xfId="0" applyNumberFormat="1" applyFont="1" applyBorder="1" applyAlignment="1">
      <alignment horizontal="center"/>
    </xf>
    <xf numFmtId="166" fontId="5" fillId="0" borderId="0" xfId="0" applyNumberFormat="1" applyFont="1" applyBorder="1" applyAlignment="1">
      <alignment horizontal="center"/>
    </xf>
    <xf numFmtId="0" fontId="0" fillId="0" borderId="0" xfId="0" applyBorder="1"/>
    <xf numFmtId="0" fontId="5" fillId="0" borderId="0" xfId="0" applyFont="1" applyFill="1" applyBorder="1" applyAlignment="1">
      <alignment horizontal="center"/>
    </xf>
    <xf numFmtId="0" fontId="20" fillId="0" borderId="6" xfId="0" applyFont="1" applyBorder="1" applyAlignment="1">
      <alignment horizontal="left"/>
    </xf>
    <xf numFmtId="0" fontId="0" fillId="0" borderId="0" xfId="0" applyFont="1"/>
    <xf numFmtId="164" fontId="0" fillId="0" borderId="6" xfId="0" applyNumberFormat="1" applyBorder="1" applyAlignment="1">
      <alignment horizontal="center"/>
    </xf>
    <xf numFmtId="4" fontId="14" fillId="0" borderId="6" xfId="0" applyNumberFormat="1" applyFont="1" applyFill="1" applyBorder="1" applyAlignment="1">
      <alignment horizontal="right" wrapText="1"/>
    </xf>
    <xf numFmtId="0" fontId="16" fillId="0" borderId="0" xfId="0" applyFont="1" applyFill="1" applyAlignment="1">
      <alignment horizontal="justify" vertical="top" wrapText="1"/>
    </xf>
    <xf numFmtId="0" fontId="21" fillId="0" borderId="0" xfId="0" applyFont="1" applyFill="1" applyBorder="1"/>
    <xf numFmtId="4" fontId="17" fillId="0" borderId="0" xfId="0" applyNumberFormat="1" applyFont="1" applyFill="1" applyBorder="1" applyAlignment="1"/>
    <xf numFmtId="164" fontId="0" fillId="0" borderId="0" xfId="0" applyNumberFormat="1" applyBorder="1" applyAlignment="1">
      <alignment horizontal="center"/>
    </xf>
    <xf numFmtId="0" fontId="20" fillId="0" borderId="9" xfId="0" applyFont="1" applyBorder="1" applyAlignment="1">
      <alignment horizontal="center"/>
    </xf>
    <xf numFmtId="0" fontId="20" fillId="0" borderId="11" xfId="0" applyFont="1" applyFill="1" applyBorder="1" applyAlignment="1">
      <alignment horizontal="left"/>
    </xf>
    <xf numFmtId="0" fontId="16" fillId="0" borderId="0" xfId="0" applyFont="1" applyAlignment="1">
      <alignment vertical="center"/>
    </xf>
    <xf numFmtId="0" fontId="5" fillId="0" borderId="0" xfId="0" applyFont="1" applyBorder="1"/>
    <xf numFmtId="2" fontId="17" fillId="0" borderId="0" xfId="0" applyNumberFormat="1" applyFont="1" applyBorder="1" applyAlignment="1"/>
    <xf numFmtId="164" fontId="5" fillId="0" borderId="0" xfId="0" applyNumberFormat="1" applyFont="1" applyBorder="1" applyAlignment="1">
      <alignment horizontal="center"/>
    </xf>
    <xf numFmtId="0" fontId="5" fillId="0" borderId="0" xfId="0" applyFont="1" applyAlignment="1">
      <alignment horizontal="center"/>
    </xf>
    <xf numFmtId="1" fontId="5" fillId="0" borderId="6" xfId="0" applyNumberFormat="1" applyFont="1" applyBorder="1" applyAlignment="1">
      <alignment horizontal="center"/>
    </xf>
    <xf numFmtId="4" fontId="14"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2" fillId="0" borderId="0" xfId="0" applyFont="1" applyAlignment="1">
      <alignment horizontal="center"/>
    </xf>
    <xf numFmtId="165" fontId="5" fillId="0" borderId="0" xfId="0" applyNumberFormat="1" applyFont="1" applyBorder="1" applyAlignment="1">
      <alignment horizontal="center"/>
    </xf>
    <xf numFmtId="4" fontId="14" fillId="0" borderId="6" xfId="0" applyNumberFormat="1" applyFont="1" applyFill="1" applyBorder="1" applyAlignment="1">
      <alignment wrapText="1"/>
    </xf>
    <xf numFmtId="0" fontId="0" fillId="0" borderId="0" xfId="0" applyNumberFormat="1" applyFont="1" applyFill="1" applyBorder="1" applyAlignment="1" applyProtection="1"/>
    <xf numFmtId="164" fontId="0" fillId="0" borderId="0" xfId="0" applyNumberFormat="1" applyFont="1" applyBorder="1" applyAlignment="1">
      <alignment horizontal="center"/>
    </xf>
    <xf numFmtId="167" fontId="0" fillId="0" borderId="0" xfId="0" applyNumberFormat="1" applyFont="1" applyFill="1" applyBorder="1" applyAlignment="1">
      <alignment horizontal="center"/>
    </xf>
    <xf numFmtId="0" fontId="0" fillId="0" borderId="6" xfId="0" applyFont="1" applyFill="1" applyBorder="1" applyAlignment="1">
      <alignment horizontal="center"/>
    </xf>
    <xf numFmtId="3" fontId="0" fillId="0" borderId="0" xfId="0" applyNumberFormat="1" applyFont="1" applyBorder="1" applyAlignment="1">
      <alignment horizontal="center"/>
    </xf>
    <xf numFmtId="0" fontId="16" fillId="0" borderId="0" xfId="0" applyFont="1" applyAlignment="1">
      <alignment horizontal="justify" vertical="top" wrapText="1"/>
    </xf>
    <xf numFmtId="0" fontId="22" fillId="0" borderId="0" xfId="0" applyFont="1" applyBorder="1"/>
    <xf numFmtId="167" fontId="0" fillId="0" borderId="0" xfId="0" applyNumberFormat="1"/>
    <xf numFmtId="0" fontId="23" fillId="0" borderId="0" xfId="0" applyFont="1"/>
    <xf numFmtId="5" fontId="17" fillId="0" borderId="0" xfId="0" applyNumberFormat="1" applyFont="1" applyAlignment="1">
      <alignment horizontal="right"/>
    </xf>
    <xf numFmtId="0" fontId="24" fillId="0" borderId="0" xfId="0" applyFont="1" applyFill="1" applyAlignment="1">
      <alignment horizontal="justify" vertical="top" wrapText="1"/>
    </xf>
    <xf numFmtId="0" fontId="20" fillId="0" borderId="12" xfId="0" applyFont="1" applyBorder="1" applyAlignment="1">
      <alignment horizontal="left"/>
    </xf>
    <xf numFmtId="0" fontId="14" fillId="0" borderId="6" xfId="0" applyFont="1" applyFill="1" applyBorder="1" applyAlignment="1">
      <alignment horizontal="center" wrapText="1"/>
    </xf>
    <xf numFmtId="3" fontId="0" fillId="0" borderId="0" xfId="0" applyNumberFormat="1" applyFill="1" applyBorder="1" applyAlignment="1">
      <alignment horizontal="center"/>
    </xf>
    <xf numFmtId="0" fontId="17" fillId="0" borderId="1" xfId="0" applyFont="1" applyFill="1" applyBorder="1"/>
    <xf numFmtId="0" fontId="16" fillId="0" borderId="0" xfId="0" applyFont="1" applyAlignment="1">
      <alignment horizontal="center" vertical="top" wrapText="1"/>
    </xf>
    <xf numFmtId="0" fontId="17" fillId="0" borderId="0" xfId="0" applyFont="1" applyFill="1" applyBorder="1" applyAlignment="1">
      <alignment horizontal="center"/>
    </xf>
    <xf numFmtId="0" fontId="9" fillId="0" borderId="0" xfId="0" applyFont="1" applyAlignment="1">
      <alignment horizontal="center"/>
    </xf>
    <xf numFmtId="165" fontId="5" fillId="0" borderId="6" xfId="0" applyNumberFormat="1" applyFont="1" applyBorder="1" applyAlignment="1">
      <alignment horizontal="center"/>
    </xf>
    <xf numFmtId="0" fontId="14" fillId="0" borderId="13" xfId="0" applyFont="1" applyFill="1" applyBorder="1" applyAlignment="1">
      <alignment horizontal="center"/>
    </xf>
    <xf numFmtId="164" fontId="5" fillId="0" borderId="13" xfId="0" applyNumberFormat="1" applyFont="1" applyFill="1" applyBorder="1" applyAlignment="1">
      <alignment horizontal="center"/>
    </xf>
    <xf numFmtId="165" fontId="5" fillId="0" borderId="13" xfId="0" applyNumberFormat="1" applyFont="1" applyFill="1" applyBorder="1" applyAlignment="1">
      <alignment horizontal="center"/>
    </xf>
    <xf numFmtId="164" fontId="5" fillId="0" borderId="13" xfId="0" applyNumberFormat="1" applyFont="1" applyFill="1" applyBorder="1" applyAlignment="1">
      <alignment horizontal="center" vertical="center"/>
    </xf>
    <xf numFmtId="4" fontId="14" fillId="0" borderId="8" xfId="0" applyNumberFormat="1" applyFont="1" applyFill="1" applyBorder="1" applyAlignment="1">
      <alignment horizontal="right" vertical="center" wrapText="1"/>
    </xf>
    <xf numFmtId="1" fontId="5" fillId="0" borderId="6" xfId="0" applyNumberFormat="1" applyFont="1" applyFill="1" applyBorder="1" applyAlignment="1">
      <alignment horizontal="center"/>
    </xf>
    <xf numFmtId="164" fontId="5" fillId="0" borderId="6" xfId="0" applyNumberFormat="1" applyFont="1" applyBorder="1" applyAlignment="1">
      <alignment horizontal="center"/>
    </xf>
    <xf numFmtId="165" fontId="0" fillId="0" borderId="6" xfId="0" applyNumberFormat="1" applyFont="1" applyBorder="1" applyAlignment="1">
      <alignment horizontal="center"/>
    </xf>
    <xf numFmtId="165" fontId="0" fillId="0" borderId="0" xfId="0" applyNumberFormat="1" applyFont="1" applyBorder="1" applyAlignment="1">
      <alignment horizontal="center"/>
    </xf>
    <xf numFmtId="0" fontId="20" fillId="0" borderId="12" xfId="0" applyFont="1" applyFill="1" applyBorder="1" applyAlignment="1">
      <alignment horizontal="left"/>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4" fontId="14" fillId="0" borderId="6" xfId="0" applyNumberFormat="1" applyFont="1" applyFill="1" applyBorder="1" applyAlignment="1"/>
    <xf numFmtId="0" fontId="0" fillId="0" borderId="6" xfId="0" applyFont="1" applyBorder="1" applyAlignment="1">
      <alignment horizontal="center"/>
    </xf>
    <xf numFmtId="164" fontId="0" fillId="0" borderId="0" xfId="0" applyNumberFormat="1" applyFill="1" applyBorder="1" applyAlignment="1">
      <alignment horizontal="center"/>
    </xf>
    <xf numFmtId="0" fontId="25" fillId="0" borderId="0" xfId="0" applyFont="1" applyAlignment="1">
      <alignment horizontal="justify" vertical="top" wrapText="1"/>
    </xf>
    <xf numFmtId="0" fontId="14" fillId="0" borderId="6" xfId="0" applyFont="1" applyFill="1" applyBorder="1"/>
    <xf numFmtId="166" fontId="5" fillId="0" borderId="0" xfId="0" applyNumberFormat="1" applyFont="1" applyFill="1" applyBorder="1" applyAlignment="1">
      <alignment horizontal="center"/>
    </xf>
    <xf numFmtId="49" fontId="16" fillId="0" borderId="0" xfId="0" applyNumberFormat="1" applyFont="1" applyAlignment="1">
      <alignment horizontal="justify" vertical="center" wrapText="1"/>
    </xf>
    <xf numFmtId="0" fontId="16" fillId="0" borderId="0" xfId="0" applyFont="1" applyAlignment="1">
      <alignment horizontal="justify" vertical="top" wrapText="1"/>
    </xf>
    <xf numFmtId="0" fontId="16" fillId="0" borderId="0" xfId="0" applyFont="1" applyFill="1" applyAlignment="1">
      <alignment horizontal="justify" vertical="top" wrapText="1"/>
    </xf>
    <xf numFmtId="49" fontId="16" fillId="0" borderId="0" xfId="0" applyNumberFormat="1" applyFont="1" applyAlignment="1">
      <alignment horizontal="justify" wrapText="1"/>
    </xf>
    <xf numFmtId="0" fontId="25" fillId="0" borderId="0" xfId="0" applyFont="1" applyAlignment="1">
      <alignment horizontal="justify" vertical="top" wrapText="1"/>
    </xf>
    <xf numFmtId="49" fontId="16" fillId="0" borderId="0" xfId="0" applyNumberFormat="1" applyFont="1" applyAlignment="1">
      <alignment horizontal="left" vertical="center" wrapText="1"/>
    </xf>
    <xf numFmtId="0" fontId="20" fillId="0" borderId="9" xfId="0" applyFont="1" applyBorder="1" applyAlignment="1">
      <alignment horizontal="left"/>
    </xf>
    <xf numFmtId="0" fontId="26" fillId="0" borderId="0" xfId="0" applyFont="1" applyFill="1" applyAlignment="1">
      <alignment horizontal="justify" vertical="top" wrapText="1"/>
    </xf>
    <xf numFmtId="0" fontId="20" fillId="0" borderId="9" xfId="0" applyFont="1" applyFill="1" applyBorder="1" applyAlignment="1">
      <alignment horizontal="left"/>
    </xf>
    <xf numFmtId="0" fontId="17" fillId="0" borderId="0" xfId="0" applyFont="1" applyBorder="1"/>
    <xf numFmtId="4" fontId="17" fillId="0" borderId="0" xfId="0" applyNumberFormat="1" applyFont="1" applyBorder="1"/>
    <xf numFmtId="4" fontId="14" fillId="0" borderId="6" xfId="0" applyNumberFormat="1" applyFont="1" applyBorder="1" applyAlignment="1">
      <alignment horizontal="right" wrapText="1"/>
    </xf>
    <xf numFmtId="0" fontId="17" fillId="0" borderId="6" xfId="0" applyFont="1" applyBorder="1"/>
    <xf numFmtId="0" fontId="7" fillId="0" borderId="0" xfId="0" applyFont="1" applyAlignment="1">
      <alignment horizontal="center" vertical="top" wrapText="1"/>
    </xf>
    <xf numFmtId="0" fontId="0" fillId="0" borderId="0" xfId="0" applyFont="1" applyAlignment="1">
      <alignment horizontal="center"/>
    </xf>
    <xf numFmtId="165" fontId="0" fillId="0" borderId="0" xfId="0" applyNumberFormat="1" applyFont="1" applyFill="1" applyBorder="1" applyAlignment="1">
      <alignment horizontal="center"/>
    </xf>
    <xf numFmtId="0" fontId="17" fillId="0" borderId="0" xfId="0" applyFont="1" applyFill="1" applyBorder="1"/>
    <xf numFmtId="4" fontId="17" fillId="0" borderId="0" xfId="0" applyNumberFormat="1" applyFont="1" applyFill="1" applyBorder="1"/>
    <xf numFmtId="0" fontId="20" fillId="0" borderId="1" xfId="0" applyFont="1" applyBorder="1" applyAlignment="1">
      <alignment horizontal="left"/>
    </xf>
    <xf numFmtId="0" fontId="9" fillId="0" borderId="0" xfId="0" applyFont="1" applyBorder="1"/>
    <xf numFmtId="0" fontId="22" fillId="0" borderId="0" xfId="0" applyFont="1" applyFill="1" applyBorder="1"/>
    <xf numFmtId="49" fontId="16" fillId="0" borderId="0" xfId="0" applyNumberFormat="1" applyFont="1" applyFill="1" applyAlignment="1">
      <alignment horizontal="justify" wrapText="1"/>
    </xf>
    <xf numFmtId="0" fontId="0" fillId="0" borderId="0" xfId="0" applyAlignment="1">
      <alignment horizontal="center"/>
    </xf>
    <xf numFmtId="164" fontId="0" fillId="0" borderId="6" xfId="0" applyNumberFormat="1" applyFont="1" applyBorder="1" applyAlignment="1">
      <alignment horizontal="center"/>
    </xf>
    <xf numFmtId="0" fontId="0" fillId="0" borderId="11" xfId="0" applyFont="1" applyBorder="1" applyAlignment="1">
      <alignment horizontal="center"/>
    </xf>
    <xf numFmtId="0" fontId="22" fillId="0" borderId="0" xfId="0" applyFont="1" applyFill="1" applyAlignment="1">
      <alignment horizontal="center"/>
    </xf>
    <xf numFmtId="0" fontId="17" fillId="0" borderId="6" xfId="0" applyFont="1" applyFill="1" applyBorder="1"/>
    <xf numFmtId="0" fontId="5" fillId="0" borderId="0" xfId="1" applyNumberFormat="1" applyFont="1" applyFill="1" applyBorder="1" applyAlignment="1" applyProtection="1"/>
    <xf numFmtId="0" fontId="7" fillId="0" borderId="0" xfId="1" applyFont="1" applyBorder="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1103</xdr:row>
      <xdr:rowOff>0</xdr:rowOff>
    </xdr:from>
    <xdr:ext cx="85725" cy="205408"/>
    <xdr:sp macro="" textlink="">
      <xdr:nvSpPr>
        <xdr:cNvPr id="2824" name="Text Box 25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25" name="Text Box 25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26" name="Text Box 25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27" name="Text Box 25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28" name="Text Box 25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29" name="Text Box 25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0" name="Text Box 25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1" name="Text Box 25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2" name="Text Box 25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3" name="Text Box 25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4" name="Text Box 25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5" name="Text Box 25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6" name="Text Box 25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7" name="Text Box 25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8" name="Text Box 26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39" name="Text Box 26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0" name="Text Box 26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1" name="Text Box 26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2" name="Text Box 26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3" name="Text Box 26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4" name="Text Box 26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5" name="Text Box 26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6" name="Text Box 26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7" name="Text Box 26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8" name="Text Box 26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49" name="Text Box 26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0" name="Text Box 26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1" name="Text Box 26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2" name="Text Box 26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3" name="Text Box 26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4" name="Text Box 26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5" name="Text Box 26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6" name="Text Box 26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7" name="Text Box 26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8" name="Text Box 26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59" name="Text Box 26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0" name="Text Box 26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1" name="Text Box 26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2" name="Text Box 26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3" name="Text Box 26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4" name="Text Box 26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5" name="Text Box 26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6" name="Text Box 26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7" name="Text Box 26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8" name="Text Box 26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69" name="Text Box 26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0" name="Text Box 26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1" name="Text Box 26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2" name="Text Box 26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3" name="Text Box 26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4" name="Text Box 26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5" name="Text Box 26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6" name="Text Box 26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7" name="Text Box 26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8" name="Text Box 26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79" name="Text Box 26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0" name="Text Box 26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1" name="Text Box 26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2" name="Text Box 26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3" name="Text Box 26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4" name="Text Box 26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5" name="Text Box 26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6" name="Text Box 26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7" name="Text Box 26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8" name="Text Box 26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89" name="Text Box 26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0" name="Text Box 26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1" name="Text Box 26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2" name="Text Box 26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3" name="Text Box 26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4" name="Text Box 26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5" name="Text Box 26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6" name="Text Box 27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7" name="Text Box 27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8" name="Text Box 27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899" name="Text Box 27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0" name="Text Box 27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1" name="Text Box 27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2" name="Text Box 27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3" name="Text Box 27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4" name="Text Box 27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5" name="Text Box 27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6" name="Text Box 27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7" name="Text Box 27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8" name="Text Box 27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09" name="Text Box 27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0" name="Text Box 27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1" name="Text Box 27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2" name="Text Box 27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3" name="Text Box 27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4" name="Text Box 27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5" name="Text Box 27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6" name="Text Box 27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7" name="Text Box 27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8" name="Text Box 27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19" name="Text Box 27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0" name="Text Box 27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1" name="Text Box 27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2" name="Text Box 27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3" name="Text Box 27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4" name="Text Box 27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5" name="Text Box 27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6" name="Text Box 27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7" name="Text Box 27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8" name="Text Box 27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29" name="Text Box 27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0" name="Text Box 27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1" name="Text Box 27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2" name="Text Box 27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3" name="Text Box 27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4" name="Text Box 27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5" name="Text Box 27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6" name="Text Box 27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7" name="Text Box 27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8" name="Text Box 27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39" name="Text Box 27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0" name="Text Box 27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1" name="Text Box 27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2" name="Text Box 27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3" name="Text Box 27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4" name="Text Box 27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5" name="Text Box 27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6" name="Text Box 27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7" name="Text Box 27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8" name="Text Box 27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49" name="Text Box 27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0" name="Text Box 27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1" name="Text Box 27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2" name="Text Box 27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3" name="Text Box 27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4" name="Text Box 27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5" name="Text Box 27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6" name="Text Box 27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7" name="Text Box 27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8" name="Text Box 27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59" name="Text Box 27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0" name="Text Box 27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1" name="Text Box 27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2" name="Text Box 27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3" name="Text Box 27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4" name="Text Box 27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5" name="Text Box 27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6" name="Text Box 27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7" name="Text Box 27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8" name="Text Box 27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69" name="Text Box 27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0" name="Text Box 27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1" name="Text Box 27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2" name="Text Box 27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3" name="Text Box 27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4" name="Text Box 27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5" name="Text Box 27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6" name="Text Box 27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7" name="Text Box 27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8" name="Text Box 27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79" name="Text Box 27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0" name="Text Box 27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1" name="Text Box 27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2" name="Text Box 27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3" name="Text Box 27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4" name="Text Box 27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5" name="Text Box 27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6" name="Text Box 27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7" name="Text Box 27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8" name="Text Box 27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89" name="Text Box 27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0" name="Text Box 27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1" name="Text Box 27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2" name="Text Box 27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3" name="Text Box 27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4" name="Text Box 27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5" name="Text Box 27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6" name="Text Box 28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7" name="Text Box 28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8" name="Text Box 28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2999" name="Text Box 28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0" name="Text Box 28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1" name="Text Box 28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2" name="Text Box 28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3" name="Text Box 28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4" name="Text Box 28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5" name="Text Box 28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6" name="Text Box 28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7" name="Text Box 28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8" name="Text Box 28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09" name="Text Box 28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0" name="Text Box 28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1" name="Text Box 28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2" name="Text Box 28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3" name="Text Box 28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4" name="Text Box 28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5" name="Text Box 28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6" name="Text Box 28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7" name="Text Box 28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8" name="Text Box 28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19" name="Text Box 28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0" name="Text Box 28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1" name="Text Box 28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2" name="Text Box 28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3" name="Text Box 28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4" name="Text Box 28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5" name="Text Box 28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6" name="Text Box 28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7" name="Text Box 28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8" name="Text Box 28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29" name="Text Box 28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0" name="Text Box 28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1" name="Text Box 28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2" name="Text Box 28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3" name="Text Box 28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4" name="Text Box 28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5" name="Text Box 28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6" name="Text Box 28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7" name="Text Box 28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8" name="Text Box 28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39" name="Text Box 28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0" name="Text Box 28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1" name="Text Box 28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2" name="Text Box 28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3" name="Text Box 28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4" name="Text Box 28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5" name="Text Box 28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6" name="Text Box 28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7" name="Text Box 28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8" name="Text Box 28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49" name="Text Box 28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0" name="Text Box 28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1" name="Text Box 28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2" name="Text Box 28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3" name="Text Box 28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4" name="Text Box 28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5" name="Text Box 28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6" name="Text Box 28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7" name="Text Box 28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8" name="Text Box 28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59" name="Text Box 28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0" name="Text Box 28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1" name="Text Box 28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2" name="Text Box 28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3" name="Text Box 28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4" name="Text Box 28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5" name="Text Box 28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6" name="Text Box 28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7" name="Text Box 28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8" name="Text Box 28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69" name="Text Box 28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0" name="Text Box 28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1" name="Text Box 28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2" name="Text Box 28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3" name="Text Box 28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4" name="Text Box 28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5" name="Text Box 28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6" name="Text Box 28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7" name="Text Box 28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8" name="Text Box 28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79" name="Text Box 28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0" name="Text Box 28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1" name="Text Box 28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2" name="Text Box 28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3" name="Text Box 28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4" name="Text Box 28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5" name="Text Box 28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6" name="Text Box 28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7" name="Text Box 28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8" name="Text Box 28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89" name="Text Box 28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0" name="Text Box 28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1" name="Text Box 28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2" name="Text Box 28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3" name="Text Box 28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4" name="Text Box 28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5" name="Text Box 28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6" name="Text Box 29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7" name="Text Box 29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8" name="Text Box 29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099" name="Text Box 29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0" name="Text Box 29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1" name="Text Box 29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2" name="Text Box 29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3" name="Text Box 29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4" name="Text Box 29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5" name="Text Box 29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6" name="Text Box 29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7" name="Text Box 29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8" name="Text Box 29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09" name="Text Box 29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0" name="Text Box 29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1" name="Text Box 29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2" name="Text Box 29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3" name="Text Box 29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4" name="Text Box 29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5" name="Text Box 29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6" name="Text Box 29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7" name="Text Box 29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8" name="Text Box 29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19" name="Text Box 29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0" name="Text Box 29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1" name="Text Box 29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2" name="Text Box 29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3" name="Text Box 29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4" name="Text Box 29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5" name="Text Box 29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6" name="Text Box 29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7" name="Text Box 29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8" name="Text Box 29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29" name="Text Box 29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0" name="Text Box 29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1" name="Text Box 29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2" name="Text Box 29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3" name="Text Box 29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4" name="Text Box 29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5" name="Text Box 29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6" name="Text Box 29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7" name="Text Box 29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8" name="Text Box 29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39" name="Text Box 29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0" name="Text Box 29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1" name="Text Box 29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2" name="Text Box 29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3" name="Text Box 29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4" name="Text Box 29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5" name="Text Box 29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6" name="Text Box 29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7" name="Text Box 29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8" name="Text Box 29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49" name="Text Box 29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0" name="Text Box 29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1" name="Text Box 29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2" name="Text Box 29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3" name="Text Box 29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4" name="Text Box 29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5" name="Text Box 29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6" name="Text Box 29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7" name="Text Box 29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8" name="Text Box 29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59" name="Text Box 29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0" name="Text Box 29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1" name="Text Box 29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2" name="Text Box 29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3" name="Text Box 29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4" name="Text Box 29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5" name="Text Box 29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6" name="Text Box 29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7" name="Text Box 29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8" name="Text Box 29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69" name="Text Box 29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0" name="Text Box 29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1" name="Text Box 29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2" name="Text Box 29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3" name="Text Box 29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4" name="Text Box 29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5" name="Text Box 29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6" name="Text Box 29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7" name="Text Box 29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8" name="Text Box 29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79" name="Text Box 29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0" name="Text Box 29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1" name="Text Box 29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2" name="Text Box 29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3" name="Text Box 29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4" name="Text Box 29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5" name="Text Box 29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6" name="Text Box 29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7" name="Text Box 29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8" name="Text Box 29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89" name="Text Box 29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0" name="Text Box 29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1" name="Text Box 29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2" name="Text Box 29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3" name="Text Box 29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4" name="Text Box 29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5" name="Text Box 29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6" name="Text Box 30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7" name="Text Box 30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8" name="Text Box 30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199" name="Text Box 30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0" name="Text Box 30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1" name="Text Box 30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2" name="Text Box 30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3" name="Text Box 30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4" name="Text Box 30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5" name="Text Box 30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6" name="Text Box 30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7" name="Text Box 30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8" name="Text Box 30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09" name="Text Box 30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0" name="Text Box 30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1" name="Text Box 30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2" name="Text Box 30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3" name="Text Box 30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4" name="Text Box 30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5" name="Text Box 30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6" name="Text Box 30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7" name="Text Box 30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8" name="Text Box 30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19" name="Text Box 30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0" name="Text Box 30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1" name="Text Box 30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2" name="Text Box 30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3" name="Text Box 30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4" name="Text Box 30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5" name="Text Box 30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6" name="Text Box 30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7" name="Text Box 30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8" name="Text Box 30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29" name="Text Box 30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0" name="Text Box 30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1" name="Text Box 30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2" name="Text Box 30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3" name="Text Box 30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4" name="Text Box 30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5" name="Text Box 30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6" name="Text Box 30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7" name="Text Box 30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8" name="Text Box 30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39" name="Text Box 30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0" name="Text Box 30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1" name="Text Box 30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2" name="Text Box 30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3" name="Text Box 30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4" name="Text Box 30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5" name="Text Box 30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6" name="Text Box 30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7" name="Text Box 30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8" name="Text Box 30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49" name="Text Box 30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0" name="Text Box 30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1" name="Text Box 30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2" name="Text Box 30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3" name="Text Box 30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4" name="Text Box 30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5" name="Text Box 30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6" name="Text Box 30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7" name="Text Box 30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8" name="Text Box 30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59" name="Text Box 30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0" name="Text Box 30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1" name="Text Box 30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2" name="Text Box 30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3" name="Text Box 30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4" name="Text Box 30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5" name="Text Box 30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6" name="Text Box 30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7" name="Text Box 30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8" name="Text Box 30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69" name="Text Box 30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0" name="Text Box 30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1" name="Text Box 30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2" name="Text Box 30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3" name="Text Box 30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4" name="Text Box 30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5" name="Text Box 30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6" name="Text Box 30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7" name="Text Box 30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8" name="Text Box 30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79" name="Text Box 30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0" name="Text Box 30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1" name="Text Box 30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2" name="Text Box 30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3" name="Text Box 30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4" name="Text Box 30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5" name="Text Box 30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6" name="Text Box 30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7" name="Text Box 30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8" name="Text Box 30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89" name="Text Box 30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0" name="Text Box 30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1" name="Text Box 30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2" name="Text Box 30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3" name="Text Box 30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4" name="Text Box 30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5" name="Text Box 30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6" name="Text Box 31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7" name="Text Box 31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8" name="Text Box 31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299" name="Text Box 31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0" name="Text Box 31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1" name="Text Box 31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2" name="Text Box 31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3" name="Text Box 31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4" name="Text Box 31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5" name="Text Box 31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6" name="Text Box 31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7" name="Text Box 31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8" name="Text Box 31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09" name="Text Box 31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0" name="Text Box 31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1" name="Text Box 31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2" name="Text Box 31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3" name="Text Box 31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4" name="Text Box 31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5" name="Text Box 31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6" name="Text Box 31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7" name="Text Box 31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8" name="Text Box 31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19" name="Text Box 31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0" name="Text Box 31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1" name="Text Box 31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2" name="Text Box 31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3" name="Text Box 31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4" name="Text Box 31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5" name="Text Box 31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6" name="Text Box 31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7" name="Text Box 31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8" name="Text Box 31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29" name="Text Box 31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0" name="Text Box 31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1" name="Text Box 31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2" name="Text Box 31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3" name="Text Box 31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4" name="Text Box 31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5" name="Text Box 31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6" name="Text Box 31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7" name="Text Box 31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8" name="Text Box 31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39" name="Text Box 31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0" name="Text Box 31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1" name="Text Box 31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2" name="Text Box 31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3" name="Text Box 31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4" name="Text Box 31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5" name="Text Box 31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6" name="Text Box 31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7" name="Text Box 31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8" name="Text Box 31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49" name="Text Box 31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0" name="Text Box 31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1" name="Text Box 31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2" name="Text Box 31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3" name="Text Box 31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4" name="Text Box 31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5" name="Text Box 31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6" name="Text Box 31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7" name="Text Box 31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8" name="Text Box 31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59" name="Text Box 31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0" name="Text Box 31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1" name="Text Box 31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2" name="Text Box 31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3" name="Text Box 31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4" name="Text Box 31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5" name="Text Box 31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6" name="Text Box 31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7" name="Text Box 31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8" name="Text Box 31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69" name="Text Box 31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0" name="Text Box 31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1" name="Text Box 31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2" name="Text Box 31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3" name="Text Box 31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4" name="Text Box 31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5" name="Text Box 31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6" name="Text Box 31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7" name="Text Box 31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8" name="Text Box 31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79" name="Text Box 31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0" name="Text Box 31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1" name="Text Box 31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2" name="Text Box 31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3" name="Text Box 31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4" name="Text Box 31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5" name="Text Box 31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6" name="Text Box 31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7" name="Text Box 31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8" name="Text Box 31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89" name="Text Box 31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0" name="Text Box 31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1" name="Text Box 31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2" name="Text Box 31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3" name="Text Box 31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4" name="Text Box 31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5" name="Text Box 31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6" name="Text Box 32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7" name="Text Box 32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8" name="Text Box 32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399" name="Text Box 32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0" name="Text Box 32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1" name="Text Box 32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2" name="Text Box 32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3" name="Text Box 32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4" name="Text Box 32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5" name="Text Box 32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6" name="Text Box 32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7" name="Text Box 32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8" name="Text Box 32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09" name="Text Box 32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0" name="Text Box 32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1" name="Text Box 32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2" name="Text Box 32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3" name="Text Box 32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4" name="Text Box 32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5" name="Text Box 32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6" name="Text Box 32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7" name="Text Box 32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8" name="Text Box 32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19" name="Text Box 32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0" name="Text Box 32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1" name="Text Box 32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2" name="Text Box 32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3" name="Text Box 32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4" name="Text Box 32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5" name="Text Box 32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6" name="Text Box 32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7" name="Text Box 32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8" name="Text Box 32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29" name="Text Box 32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0" name="Text Box 32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1" name="Text Box 32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2" name="Text Box 32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3" name="Text Box 32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4" name="Text Box 32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5" name="Text Box 32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6" name="Text Box 32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7" name="Text Box 32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8" name="Text Box 32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39" name="Text Box 32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0" name="Text Box 32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1" name="Text Box 32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2" name="Text Box 32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3" name="Text Box 32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4" name="Text Box 32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5" name="Text Box 32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6" name="Text Box 32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7" name="Text Box 32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8" name="Text Box 32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49" name="Text Box 32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0" name="Text Box 32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1" name="Text Box 32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2" name="Text Box 32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3" name="Text Box 32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4" name="Text Box 32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5" name="Text Box 32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6" name="Text Box 32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7" name="Text Box 32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8" name="Text Box 32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59" name="Text Box 32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0" name="Text Box 32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1" name="Text Box 32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2" name="Text Box 32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3" name="Text Box 32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4" name="Text Box 32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5" name="Text Box 32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6" name="Text Box 32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7" name="Text Box 32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8" name="Text Box 32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69" name="Text Box 32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0" name="Text Box 32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1" name="Text Box 32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2" name="Text Box 32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3" name="Text Box 32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4" name="Text Box 32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5" name="Text Box 32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6" name="Text Box 32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7" name="Text Box 32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8" name="Text Box 32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79" name="Text Box 32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0" name="Text Box 32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1" name="Text Box 32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2" name="Text Box 32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3" name="Text Box 32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4" name="Text Box 32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5" name="Text Box 32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6" name="Text Box 32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7" name="Text Box 32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8" name="Text Box 32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89" name="Text Box 32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0" name="Text Box 32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1" name="Text Box 32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2" name="Text Box 32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3" name="Text Box 32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4" name="Text Box 32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5" name="Text Box 32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6" name="Text Box 33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7" name="Text Box 33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8" name="Text Box 33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499" name="Text Box 33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0" name="Text Box 33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1" name="Text Box 33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2" name="Text Box 33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3" name="Text Box 33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4" name="Text Box 33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5" name="Text Box 33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6" name="Text Box 33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7" name="Text Box 33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8" name="Text Box 33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09" name="Text Box 33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0" name="Text Box 33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1" name="Text Box 33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2" name="Text Box 33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3" name="Text Box 33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4" name="Text Box 33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5" name="Text Box 33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6" name="Text Box 33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7" name="Text Box 33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8" name="Text Box 33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19" name="Text Box 33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0" name="Text Box 33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1" name="Text Box 33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2" name="Text Box 33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3" name="Text Box 33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4" name="Text Box 33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5" name="Text Box 33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6" name="Text Box 33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7" name="Text Box 33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8" name="Text Box 33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29" name="Text Box 33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0" name="Text Box 33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1" name="Text Box 33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2" name="Text Box 33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3" name="Text Box 33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4" name="Text Box 33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5" name="Text Box 33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6" name="Text Box 33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7" name="Text Box 33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8" name="Text Box 33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39" name="Text Box 33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0" name="Text Box 33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1" name="Text Box 33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2" name="Text Box 33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3" name="Text Box 33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4" name="Text Box 33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5" name="Text Box 33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6" name="Text Box 33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7" name="Text Box 33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8" name="Text Box 33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49" name="Text Box 33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0" name="Text Box 33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1" name="Text Box 33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2" name="Text Box 33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3" name="Text Box 33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4" name="Text Box 33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5" name="Text Box 33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6" name="Text Box 33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7" name="Text Box 33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8" name="Text Box 33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59" name="Text Box 33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0" name="Text Box 33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1" name="Text Box 33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2" name="Text Box 33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3" name="Text Box 33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4" name="Text Box 33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5" name="Text Box 33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6" name="Text Box 33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7" name="Text Box 33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8" name="Text Box 33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69" name="Text Box 33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0" name="Text Box 33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1" name="Text Box 33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2" name="Text Box 33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3" name="Text Box 33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4" name="Text Box 33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5" name="Text Box 33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6" name="Text Box 33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7" name="Text Box 33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8" name="Text Box 33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79" name="Text Box 33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0" name="Text Box 33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1" name="Text Box 33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2" name="Text Box 33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3" name="Text Box 33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4" name="Text Box 33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5" name="Text Box 33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6" name="Text Box 33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7" name="Text Box 33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8" name="Text Box 33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89" name="Text Box 33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0" name="Text Box 33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1" name="Text Box 33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2" name="Text Box 33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3" name="Text Box 33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4" name="Text Box 33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5" name="Text Box 33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6" name="Text Box 34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7" name="Text Box 34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8" name="Text Box 34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599" name="Text Box 34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0" name="Text Box 34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1" name="Text Box 34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2" name="Text Box 34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3" name="Text Box 34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4" name="Text Box 34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5" name="Text Box 34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6" name="Text Box 34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7" name="Text Box 34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8" name="Text Box 34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09" name="Text Box 34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0" name="Text Box 34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1" name="Text Box 34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2" name="Text Box 34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3" name="Text Box 34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4" name="Text Box 34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5" name="Text Box 34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6" name="Text Box 34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7" name="Text Box 34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8" name="Text Box 34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19" name="Text Box 34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0" name="Text Box 34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1" name="Text Box 34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2" name="Text Box 34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3" name="Text Box 34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4" name="Text Box 34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5" name="Text Box 34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6" name="Text Box 34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7" name="Text Box 34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8" name="Text Box 34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29" name="Text Box 34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0" name="Text Box 34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1" name="Text Box 34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2" name="Text Box 34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3" name="Text Box 34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4" name="Text Box 34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5" name="Text Box 34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6" name="Text Box 34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7" name="Text Box 34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8" name="Text Box 34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39" name="Text Box 34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0" name="Text Box 34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1" name="Text Box 34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2" name="Text Box 34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3" name="Text Box 34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4" name="Text Box 34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5" name="Text Box 34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6" name="Text Box 34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7" name="Text Box 34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8" name="Text Box 34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49" name="Text Box 34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0" name="Text Box 34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1" name="Text Box 34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2" name="Text Box 34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3" name="Text Box 34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4" name="Text Box 34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5" name="Text Box 34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6" name="Text Box 34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7" name="Text Box 34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8" name="Text Box 34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59" name="Text Box 34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0" name="Text Box 34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1" name="Text Box 34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2" name="Text Box 34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3" name="Text Box 34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4" name="Text Box 34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5" name="Text Box 34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6" name="Text Box 34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7" name="Text Box 34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8" name="Text Box 34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69" name="Text Box 34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0" name="Text Box 34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1" name="Text Box 34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2" name="Text Box 34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3" name="Text Box 34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4" name="Text Box 34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5" name="Text Box 34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6" name="Text Box 34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7" name="Text Box 34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8" name="Text Box 34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79" name="Text Box 34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0" name="Text Box 34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1" name="Text Box 34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2" name="Text Box 34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3" name="Text Box 34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4" name="Text Box 34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5" name="Text Box 34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6" name="Text Box 34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7" name="Text Box 34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8" name="Text Box 34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89" name="Text Box 34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0" name="Text Box 34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1" name="Text Box 34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2" name="Text Box 34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3" name="Text Box 34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4" name="Text Box 34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5" name="Text Box 34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6" name="Text Box 35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7" name="Text Box 35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8" name="Text Box 35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699" name="Text Box 35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0" name="Text Box 35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1" name="Text Box 35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2" name="Text Box 35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3" name="Text Box 35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4" name="Text Box 35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5" name="Text Box 35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6" name="Text Box 35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7" name="Text Box 35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8" name="Text Box 35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09" name="Text Box 35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0" name="Text Box 35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1" name="Text Box 35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2" name="Text Box 35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3" name="Text Box 35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4" name="Text Box 35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5" name="Text Box 35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6" name="Text Box 35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7" name="Text Box 35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8" name="Text Box 35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19" name="Text Box 35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0" name="Text Box 35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1" name="Text Box 35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2" name="Text Box 35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3" name="Text Box 35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4" name="Text Box 35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5" name="Text Box 35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6" name="Text Box 35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7" name="Text Box 35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8" name="Text Box 35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29" name="Text Box 35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0" name="Text Box 35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1" name="Text Box 35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2" name="Text Box 35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3" name="Text Box 35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4" name="Text Box 35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5" name="Text Box 35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6" name="Text Box 35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7" name="Text Box 35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8" name="Text Box 35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39" name="Text Box 35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0" name="Text Box 35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1" name="Text Box 35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2" name="Text Box 35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3" name="Text Box 35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4" name="Text Box 35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5" name="Text Box 35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6" name="Text Box 35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7" name="Text Box 35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8" name="Text Box 35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49" name="Text Box 35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0" name="Text Box 35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1" name="Text Box 35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2" name="Text Box 35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3" name="Text Box 35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4" name="Text Box 35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5" name="Text Box 35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6" name="Text Box 35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7" name="Text Box 35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8" name="Text Box 35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59" name="Text Box 35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0" name="Text Box 35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1" name="Text Box 35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2" name="Text Box 35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3" name="Text Box 35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4" name="Text Box 35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5" name="Text Box 35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6" name="Text Box 35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7" name="Text Box 35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8" name="Text Box 35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69" name="Text Box 35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0" name="Text Box 35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1" name="Text Box 35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2" name="Text Box 35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3" name="Text Box 35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4" name="Text Box 35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5" name="Text Box 35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6" name="Text Box 35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7" name="Text Box 35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8" name="Text Box 35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79" name="Text Box 35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0" name="Text Box 35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1" name="Text Box 35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2" name="Text Box 35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3" name="Text Box 35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4" name="Text Box 35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5" name="Text Box 35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6" name="Text Box 35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7" name="Text Box 35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8" name="Text Box 35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89" name="Text Box 35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0" name="Text Box 35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1" name="Text Box 35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2" name="Text Box 35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3" name="Text Box 35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4" name="Text Box 35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5" name="Text Box 35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6" name="Text Box 36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7" name="Text Box 36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8" name="Text Box 36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799" name="Text Box 36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0" name="Text Box 36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1" name="Text Box 36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2" name="Text Box 36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3" name="Text Box 36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4" name="Text Box 36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5" name="Text Box 36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6" name="Text Box 36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7" name="Text Box 36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8" name="Text Box 36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09" name="Text Box 36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0" name="Text Box 36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1" name="Text Box 36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2" name="Text Box 36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3" name="Text Box 36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4" name="Text Box 36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5" name="Text Box 36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6" name="Text Box 36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7" name="Text Box 36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8" name="Text Box 36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19" name="Text Box 36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0" name="Text Box 36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1" name="Text Box 36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2" name="Text Box 36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3" name="Text Box 36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4" name="Text Box 36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5" name="Text Box 36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6" name="Text Box 36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7" name="Text Box 36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8" name="Text Box 36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29" name="Text Box 36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0" name="Text Box 36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1" name="Text Box 36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2" name="Text Box 36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3" name="Text Box 36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4" name="Text Box 36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5" name="Text Box 36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6" name="Text Box 36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7" name="Text Box 36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8" name="Text Box 36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39" name="Text Box 36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0" name="Text Box 36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1" name="Text Box 36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2" name="Text Box 36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3" name="Text Box 36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4" name="Text Box 36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5" name="Text Box 36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6" name="Text Box 36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7" name="Text Box 36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8" name="Text Box 36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49" name="Text Box 36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0" name="Text Box 36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1" name="Text Box 36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2" name="Text Box 36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3" name="Text Box 36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4" name="Text Box 36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5" name="Text Box 36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6" name="Text Box 36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7" name="Text Box 36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8" name="Text Box 36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59" name="Text Box 36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0" name="Text Box 36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1" name="Text Box 36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2" name="Text Box 36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3" name="Text Box 36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4" name="Text Box 36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5" name="Text Box 36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6" name="Text Box 36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7" name="Text Box 36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8" name="Text Box 36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69" name="Text Box 36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0" name="Text Box 36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1" name="Text Box 36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2" name="Text Box 36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3" name="Text Box 36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4" name="Text Box 36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5" name="Text Box 36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6" name="Text Box 36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7" name="Text Box 36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8" name="Text Box 36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79" name="Text Box 36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0" name="Text Box 36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1" name="Text Box 36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2" name="Text Box 36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3" name="Text Box 36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4" name="Text Box 36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5" name="Text Box 36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6" name="Text Box 36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7" name="Text Box 36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8" name="Text Box 36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89" name="Text Box 36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0" name="Text Box 36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1" name="Text Box 36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2" name="Text Box 36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3" name="Text Box 36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4" name="Text Box 36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5" name="Text Box 36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6" name="Text Box 37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7" name="Text Box 37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8" name="Text Box 37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899" name="Text Box 37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0" name="Text Box 37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1" name="Text Box 37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2" name="Text Box 37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3" name="Text Box 37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4" name="Text Box 37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5" name="Text Box 37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6" name="Text Box 37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7" name="Text Box 37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8" name="Text Box 37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09" name="Text Box 37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0" name="Text Box 37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1" name="Text Box 37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2" name="Text Box 37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3" name="Text Box 37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4" name="Text Box 37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5" name="Text Box 37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6" name="Text Box 37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7" name="Text Box 37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8" name="Text Box 37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19" name="Text Box 37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0" name="Text Box 37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1" name="Text Box 37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2" name="Text Box 37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3" name="Text Box 37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4" name="Text Box 37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5" name="Text Box 37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6" name="Text Box 37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7" name="Text Box 37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8" name="Text Box 37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29" name="Text Box 37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0" name="Text Box 37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1" name="Text Box 37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2" name="Text Box 37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3" name="Text Box 37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4" name="Text Box 37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5" name="Text Box 37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6" name="Text Box 37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7" name="Text Box 37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8" name="Text Box 37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39" name="Text Box 37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0" name="Text Box 37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1" name="Text Box 37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2" name="Text Box 37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3" name="Text Box 37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4" name="Text Box 37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5" name="Text Box 37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6" name="Text Box 37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7" name="Text Box 37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8" name="Text Box 37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49" name="Text Box 37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0" name="Text Box 37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1" name="Text Box 37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2" name="Text Box 37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3" name="Text Box 37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4" name="Text Box 37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5" name="Text Box 37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6" name="Text Box 37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7" name="Text Box 37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8" name="Text Box 37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59" name="Text Box 37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0" name="Text Box 37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1" name="Text Box 37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2" name="Text Box 37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3" name="Text Box 37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4" name="Text Box 37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5" name="Text Box 37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6" name="Text Box 37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7" name="Text Box 37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8" name="Text Box 37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69" name="Text Box 37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0" name="Text Box 37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1" name="Text Box 37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2" name="Text Box 37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3" name="Text Box 37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4" name="Text Box 37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5" name="Text Box 37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6" name="Text Box 37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7" name="Text Box 37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8" name="Text Box 37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79" name="Text Box 37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0" name="Text Box 37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1" name="Text Box 37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2" name="Text Box 37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3" name="Text Box 37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4" name="Text Box 37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5" name="Text Box 37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6" name="Text Box 37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7" name="Text Box 37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8" name="Text Box 37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89" name="Text Box 37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0" name="Text Box 37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1" name="Text Box 37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2" name="Text Box 37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3" name="Text Box 37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4" name="Text Box 37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5" name="Text Box 37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6" name="Text Box 38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7" name="Text Box 38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8" name="Text Box 38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3999" name="Text Box 38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0" name="Text Box 38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1" name="Text Box 38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2" name="Text Box 38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3" name="Text Box 38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4" name="Text Box 38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5" name="Text Box 38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6" name="Text Box 38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7" name="Text Box 38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8" name="Text Box 38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09" name="Text Box 38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0" name="Text Box 38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1" name="Text Box 38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2" name="Text Box 38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3" name="Text Box 38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4" name="Text Box 38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5" name="Text Box 38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6" name="Text Box 38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7" name="Text Box 38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8" name="Text Box 38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19" name="Text Box 38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0" name="Text Box 38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1" name="Text Box 38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2" name="Text Box 38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3" name="Text Box 38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4" name="Text Box 38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5" name="Text Box 38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6" name="Text Box 38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7" name="Text Box 38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8" name="Text Box 38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29" name="Text Box 38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0" name="Text Box 38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1" name="Text Box 38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2" name="Text Box 38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3" name="Text Box 38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4" name="Text Box 38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5" name="Text Box 38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6" name="Text Box 38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7" name="Text Box 38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8" name="Text Box 38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39" name="Text Box 38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0" name="Text Box 38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1" name="Text Box 38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2" name="Text Box 38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3" name="Text Box 38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4" name="Text Box 38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5" name="Text Box 38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6" name="Text Box 38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7" name="Text Box 38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8" name="Text Box 38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49" name="Text Box 38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0" name="Text Box 38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1" name="Text Box 38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2" name="Text Box 38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3" name="Text Box 38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4" name="Text Box 38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5" name="Text Box 38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6" name="Text Box 38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7" name="Text Box 38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8" name="Text Box 38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59" name="Text Box 38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0" name="Text Box 38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1" name="Text Box 38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2" name="Text Box 38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3" name="Text Box 38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4" name="Text Box 38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5" name="Text Box 38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6" name="Text Box 38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7" name="Text Box 38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8" name="Text Box 38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69" name="Text Box 38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0" name="Text Box 38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1" name="Text Box 38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2" name="Text Box 38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3" name="Text Box 38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4" name="Text Box 38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5" name="Text Box 38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6" name="Text Box 38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7" name="Text Box 38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8" name="Text Box 38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79" name="Text Box 38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0" name="Text Box 38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1" name="Text Box 38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2" name="Text Box 38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3" name="Text Box 38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4" name="Text Box 38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5" name="Text Box 38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6" name="Text Box 38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7" name="Text Box 38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8" name="Text Box 38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89" name="Text Box 38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0" name="Text Box 38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1" name="Text Box 38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2" name="Text Box 38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3" name="Text Box 38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4" name="Text Box 38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5" name="Text Box 38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6" name="Text Box 39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7" name="Text Box 39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8" name="Text Box 39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099" name="Text Box 39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0" name="Text Box 39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1" name="Text Box 39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2" name="Text Box 39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3" name="Text Box 39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4" name="Text Box 39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5" name="Text Box 39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6" name="Text Box 39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7" name="Text Box 39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8" name="Text Box 39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09" name="Text Box 39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0" name="Text Box 39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1" name="Text Box 39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2" name="Text Box 39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3" name="Text Box 39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4" name="Text Box 39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5" name="Text Box 39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6" name="Text Box 39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7" name="Text Box 39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8" name="Text Box 39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19" name="Text Box 39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0" name="Text Box 39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1" name="Text Box 39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2" name="Text Box 39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3" name="Text Box 39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4" name="Text Box 39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5" name="Text Box 39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6" name="Text Box 39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7" name="Text Box 39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8" name="Text Box 39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29" name="Text Box 39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0" name="Text Box 39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1" name="Text Box 39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2" name="Text Box 39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3" name="Text Box 39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4" name="Text Box 39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5" name="Text Box 39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6" name="Text Box 39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7" name="Text Box 39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8" name="Text Box 39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39" name="Text Box 39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0" name="Text Box 39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1" name="Text Box 39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2" name="Text Box 39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3" name="Text Box 39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4" name="Text Box 39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5" name="Text Box 39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6" name="Text Box 39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7" name="Text Box 39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8" name="Text Box 39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49" name="Text Box 39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0" name="Text Box 39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1" name="Text Box 39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2" name="Text Box 39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3" name="Text Box 39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4" name="Text Box 39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5" name="Text Box 39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6" name="Text Box 39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7" name="Text Box 39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8" name="Text Box 39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59" name="Text Box 39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0" name="Text Box 39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1" name="Text Box 39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2" name="Text Box 39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3" name="Text Box 39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4" name="Text Box 39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5" name="Text Box 39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6" name="Text Box 39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7" name="Text Box 39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8" name="Text Box 39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69" name="Text Box 39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0" name="Text Box 39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1" name="Text Box 39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2" name="Text Box 39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3" name="Text Box 39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4" name="Text Box 39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5" name="Text Box 39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6" name="Text Box 39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7" name="Text Box 39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8" name="Text Box 39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79" name="Text Box 39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0" name="Text Box 39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1" name="Text Box 39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2" name="Text Box 39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3" name="Text Box 39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4" name="Text Box 39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5" name="Text Box 39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6" name="Text Box 39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7" name="Text Box 39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8" name="Text Box 39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89" name="Text Box 39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0" name="Text Box 39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1" name="Text Box 39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2" name="Text Box 39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3" name="Text Box 39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4" name="Text Box 39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5" name="Text Box 39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6" name="Text Box 40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7" name="Text Box 40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8" name="Text Box 40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199" name="Text Box 40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0" name="Text Box 40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1" name="Text Box 40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2" name="Text Box 40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3" name="Text Box 40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4" name="Text Box 40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5" name="Text Box 40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6" name="Text Box 40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7" name="Text Box 40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8" name="Text Box 40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09" name="Text Box 40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0" name="Text Box 40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1" name="Text Box 40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2" name="Text Box 40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3" name="Text Box 40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4" name="Text Box 40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5" name="Text Box 40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6" name="Text Box 40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7" name="Text Box 40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8" name="Text Box 40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19" name="Text Box 40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0" name="Text Box 40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1" name="Text Box 40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2" name="Text Box 40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3" name="Text Box 40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4" name="Text Box 40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5" name="Text Box 40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6" name="Text Box 40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7" name="Text Box 40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8" name="Text Box 40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29" name="Text Box 40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0" name="Text Box 40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1" name="Text Box 40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2" name="Text Box 40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3" name="Text Box 40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4" name="Text Box 40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5" name="Text Box 40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6" name="Text Box 40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7" name="Text Box 40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8" name="Text Box 40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39" name="Text Box 40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0" name="Text Box 40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1" name="Text Box 40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2" name="Text Box 40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3" name="Text Box 40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4" name="Text Box 40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5" name="Text Box 40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6" name="Text Box 40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7" name="Text Box 40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8" name="Text Box 40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49" name="Text Box 40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0" name="Text Box 40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1" name="Text Box 40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2" name="Text Box 40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3" name="Text Box 40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4" name="Text Box 40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5" name="Text Box 40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6" name="Text Box 40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7" name="Text Box 40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8" name="Text Box 40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59" name="Text Box 40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0" name="Text Box 40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1" name="Text Box 40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2" name="Text Box 40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3" name="Text Box 40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4" name="Text Box 40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5" name="Text Box 40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6" name="Text Box 40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7" name="Text Box 40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8" name="Text Box 40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69" name="Text Box 40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0" name="Text Box 40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1" name="Text Box 40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2" name="Text Box 40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3" name="Text Box 40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4" name="Text Box 40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5" name="Text Box 40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6" name="Text Box 40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7" name="Text Box 40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8" name="Text Box 40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79" name="Text Box 40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0" name="Text Box 40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1" name="Text Box 40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2" name="Text Box 40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3" name="Text Box 40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4" name="Text Box 40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5" name="Text Box 40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6" name="Text Box 40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7" name="Text Box 40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8" name="Text Box 40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89" name="Text Box 40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0" name="Text Box 40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1" name="Text Box 40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2" name="Text Box 40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3" name="Text Box 40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4" name="Text Box 40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5" name="Text Box 40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6" name="Text Box 41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7" name="Text Box 41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8" name="Text Box 41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299" name="Text Box 41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0" name="Text Box 41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1" name="Text Box 41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2" name="Text Box 41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3" name="Text Box 41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4" name="Text Box 41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5" name="Text Box 41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6" name="Text Box 41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7" name="Text Box 41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8" name="Text Box 41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09" name="Text Box 41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0" name="Text Box 41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1" name="Text Box 41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2" name="Text Box 41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3" name="Text Box 41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4" name="Text Box 41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5" name="Text Box 41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6" name="Text Box 41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7" name="Text Box 41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8" name="Text Box 41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19" name="Text Box 41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0" name="Text Box 41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1" name="Text Box 41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2" name="Text Box 41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3" name="Text Box 41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4" name="Text Box 41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5" name="Text Box 41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6" name="Text Box 41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7" name="Text Box 41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8" name="Text Box 41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29" name="Text Box 41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0" name="Text Box 41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1" name="Text Box 41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2" name="Text Box 41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3" name="Text Box 41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4" name="Text Box 41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5" name="Text Box 41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6" name="Text Box 41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7" name="Text Box 41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8" name="Text Box 41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39" name="Text Box 41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0" name="Text Box 41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1" name="Text Box 41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2" name="Text Box 41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3" name="Text Box 41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4" name="Text Box 41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5" name="Text Box 41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6" name="Text Box 41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7" name="Text Box 41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8" name="Text Box 41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49" name="Text Box 41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0" name="Text Box 41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1" name="Text Box 41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2" name="Text Box 41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3" name="Text Box 41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4" name="Text Box 41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5" name="Text Box 41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6" name="Text Box 41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7" name="Text Box 41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8" name="Text Box 41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59" name="Text Box 41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0" name="Text Box 41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1" name="Text Box 41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2" name="Text Box 41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3" name="Text Box 41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4" name="Text Box 41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5" name="Text Box 41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6" name="Text Box 41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7" name="Text Box 41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8" name="Text Box 41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69" name="Text Box 41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0" name="Text Box 41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1" name="Text Box 41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2" name="Text Box 41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3" name="Text Box 41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4" name="Text Box 41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5" name="Text Box 41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6" name="Text Box 41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7" name="Text Box 41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8" name="Text Box 41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79" name="Text Box 41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0" name="Text Box 41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1" name="Text Box 41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2" name="Text Box 41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3" name="Text Box 41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4" name="Text Box 41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5" name="Text Box 41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6" name="Text Box 41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7" name="Text Box 41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8" name="Text Box 41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89" name="Text Box 41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0" name="Text Box 41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1" name="Text Box 41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2" name="Text Box 41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3" name="Text Box 41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4" name="Text Box 41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5" name="Text Box 41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6" name="Text Box 42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7" name="Text Box 42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8" name="Text Box 42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399" name="Text Box 42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0" name="Text Box 42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1" name="Text Box 42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2" name="Text Box 42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3" name="Text Box 42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4" name="Text Box 42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5" name="Text Box 42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6" name="Text Box 42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7" name="Text Box 42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8" name="Text Box 42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09" name="Text Box 42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0" name="Text Box 42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1" name="Text Box 42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2" name="Text Box 42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3" name="Text Box 42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4" name="Text Box 42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5" name="Text Box 42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6" name="Text Box 42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7" name="Text Box 42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8" name="Text Box 42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19" name="Text Box 42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0" name="Text Box 42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1" name="Text Box 42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2" name="Text Box 42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3" name="Text Box 42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4" name="Text Box 42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5" name="Text Box 42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6" name="Text Box 42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7" name="Text Box 42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8" name="Text Box 42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29" name="Text Box 42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0" name="Text Box 42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1" name="Text Box 42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2" name="Text Box 42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3" name="Text Box 42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4" name="Text Box 42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5" name="Text Box 42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6" name="Text Box 42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7" name="Text Box 42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8" name="Text Box 42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39" name="Text Box 42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0" name="Text Box 42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1" name="Text Box 42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2" name="Text Box 42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3" name="Text Box 42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4" name="Text Box 42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5" name="Text Box 42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6" name="Text Box 42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7" name="Text Box 42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8" name="Text Box 42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49" name="Text Box 42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0" name="Text Box 42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1" name="Text Box 42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2" name="Text Box 42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3" name="Text Box 42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4" name="Text Box 42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5" name="Text Box 42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6" name="Text Box 42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7" name="Text Box 42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8" name="Text Box 42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59" name="Text Box 42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0" name="Text Box 42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1" name="Text Box 42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2" name="Text Box 42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3" name="Text Box 42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4" name="Text Box 42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5" name="Text Box 42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6" name="Text Box 42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7" name="Text Box 42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8" name="Text Box 42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69" name="Text Box 42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0" name="Text Box 42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1" name="Text Box 42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2" name="Text Box 42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3" name="Text Box 42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4" name="Text Box 42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5" name="Text Box 42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6" name="Text Box 42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7" name="Text Box 42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8" name="Text Box 42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79" name="Text Box 42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0" name="Text Box 42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1" name="Text Box 42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2" name="Text Box 42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3" name="Text Box 42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4" name="Text Box 42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5" name="Text Box 42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6" name="Text Box 42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7" name="Text Box 42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8" name="Text Box 42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89" name="Text Box 42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0" name="Text Box 42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1" name="Text Box 42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2" name="Text Box 42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3" name="Text Box 42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4" name="Text Box 42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5" name="Text Box 42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6" name="Text Box 43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7" name="Text Box 43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8" name="Text Box 43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499" name="Text Box 43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0" name="Text Box 43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1" name="Text Box 43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2" name="Text Box 43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3" name="Text Box 43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4" name="Text Box 43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5" name="Text Box 43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6" name="Text Box 43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7" name="Text Box 43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8" name="Text Box 43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09" name="Text Box 43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0" name="Text Box 43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1" name="Text Box 43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2" name="Text Box 43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3" name="Text Box 43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4" name="Text Box 43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5" name="Text Box 43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6" name="Text Box 43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7" name="Text Box 43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8" name="Text Box 43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19" name="Text Box 43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0" name="Text Box 43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1" name="Text Box 43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2" name="Text Box 43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3" name="Text Box 43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4" name="Text Box 43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5" name="Text Box 43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6" name="Text Box 43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7" name="Text Box 43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8" name="Text Box 43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29" name="Text Box 43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0" name="Text Box 43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1" name="Text Box 43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2" name="Text Box 43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3" name="Text Box 43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4" name="Text Box 43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5" name="Text Box 43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6" name="Text Box 43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7" name="Text Box 43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8" name="Text Box 43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39" name="Text Box 43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0" name="Text Box 43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1" name="Text Box 43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2" name="Text Box 43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3" name="Text Box 43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4" name="Text Box 43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5" name="Text Box 43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6" name="Text Box 43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7" name="Text Box 43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8" name="Text Box 43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49" name="Text Box 43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0" name="Text Box 43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1" name="Text Box 43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2" name="Text Box 43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3" name="Text Box 43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4" name="Text Box 43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5" name="Text Box 43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6" name="Text Box 43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7" name="Text Box 43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8" name="Text Box 43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59" name="Text Box 43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0" name="Text Box 43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1" name="Text Box 43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2" name="Text Box 43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3" name="Text Box 43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4" name="Text Box 43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5" name="Text Box 43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6" name="Text Box 43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7" name="Text Box 43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8" name="Text Box 43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69" name="Text Box 43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0" name="Text Box 43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1" name="Text Box 43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2" name="Text Box 43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3" name="Text Box 43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4" name="Text Box 43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5" name="Text Box 43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6" name="Text Box 43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7" name="Text Box 43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8" name="Text Box 43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79" name="Text Box 43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0" name="Text Box 43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1" name="Text Box 43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2" name="Text Box 43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3" name="Text Box 43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4" name="Text Box 43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5" name="Text Box 43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6" name="Text Box 43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7" name="Text Box 43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8" name="Text Box 43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89" name="Text Box 43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0" name="Text Box 43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1" name="Text Box 43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2" name="Text Box 43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3" name="Text Box 43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4" name="Text Box 43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5" name="Text Box 43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6" name="Text Box 44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7" name="Text Box 44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8" name="Text Box 44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599" name="Text Box 44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0" name="Text Box 44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1" name="Text Box 44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2" name="Text Box 44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3" name="Text Box 44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4" name="Text Box 44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5" name="Text Box 44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6" name="Text Box 44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7" name="Text Box 44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8" name="Text Box 44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09" name="Text Box 44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0" name="Text Box 44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1" name="Text Box 44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2" name="Text Box 44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3" name="Text Box 44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4" name="Text Box 44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5" name="Text Box 44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6" name="Text Box 44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7" name="Text Box 44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8" name="Text Box 44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19" name="Text Box 44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0" name="Text Box 44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1" name="Text Box 44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2" name="Text Box 44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3" name="Text Box 44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4" name="Text Box 44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5" name="Text Box 44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6" name="Text Box 44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7" name="Text Box 44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8" name="Text Box 44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29" name="Text Box 44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0" name="Text Box 44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1" name="Text Box 44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2" name="Text Box 44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3" name="Text Box 44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4" name="Text Box 44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5" name="Text Box 44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6" name="Text Box 44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7" name="Text Box 44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8" name="Text Box 44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39" name="Text Box 44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0" name="Text Box 44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1" name="Text Box 44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2" name="Text Box 44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3" name="Text Box 44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4" name="Text Box 44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5" name="Text Box 44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6" name="Text Box 44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7" name="Text Box 44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8" name="Text Box 44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49" name="Text Box 44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0" name="Text Box 44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1" name="Text Box 44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2" name="Text Box 44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3" name="Text Box 44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4" name="Text Box 44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5" name="Text Box 44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6" name="Text Box 44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7" name="Text Box 44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8" name="Text Box 44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59" name="Text Box 44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0" name="Text Box 44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1" name="Text Box 44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2" name="Text Box 44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3" name="Text Box 44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4" name="Text Box 44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5" name="Text Box 44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6" name="Text Box 44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7" name="Text Box 44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8" name="Text Box 44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69" name="Text Box 44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0" name="Text Box 44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1" name="Text Box 44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2" name="Text Box 44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3" name="Text Box 44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4" name="Text Box 44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5" name="Text Box 44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6" name="Text Box 44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7" name="Text Box 44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8" name="Text Box 44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79" name="Text Box 44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0" name="Text Box 44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1" name="Text Box 44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2" name="Text Box 44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3" name="Text Box 44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4" name="Text Box 44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5" name="Text Box 44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6" name="Text Box 44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7" name="Text Box 44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8" name="Text Box 44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89" name="Text Box 44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0" name="Text Box 44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1" name="Text Box 44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2" name="Text Box 44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3" name="Text Box 44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4" name="Text Box 44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5" name="Text Box 44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6" name="Text Box 45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7" name="Text Box 45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8" name="Text Box 45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699" name="Text Box 45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0" name="Text Box 45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1" name="Text Box 45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2" name="Text Box 45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3" name="Text Box 45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4" name="Text Box 45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5" name="Text Box 45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6" name="Text Box 45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7" name="Text Box 45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8" name="Text Box 45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09" name="Text Box 45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0" name="Text Box 45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1" name="Text Box 45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2" name="Text Box 45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3" name="Text Box 45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4" name="Text Box 45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5" name="Text Box 45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6" name="Text Box 45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7" name="Text Box 45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8" name="Text Box 45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19" name="Text Box 45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0" name="Text Box 45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1" name="Text Box 45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2" name="Text Box 45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3" name="Text Box 45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4" name="Text Box 45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5" name="Text Box 45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6" name="Text Box 45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7" name="Text Box 45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8" name="Text Box 45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29" name="Text Box 45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0" name="Text Box 45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1" name="Text Box 45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2" name="Text Box 45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3" name="Text Box 45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4" name="Text Box 45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5" name="Text Box 45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6" name="Text Box 45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7" name="Text Box 45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8" name="Text Box 45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39" name="Text Box 45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0" name="Text Box 45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1" name="Text Box 45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2" name="Text Box 45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3" name="Text Box 45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4" name="Text Box 45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5" name="Text Box 45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6" name="Text Box 45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7" name="Text Box 45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8" name="Text Box 45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49" name="Text Box 45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0" name="Text Box 45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1" name="Text Box 45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2" name="Text Box 45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3" name="Text Box 45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4" name="Text Box 45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5" name="Text Box 45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6" name="Text Box 45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7" name="Text Box 45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8" name="Text Box 45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59" name="Text Box 45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0" name="Text Box 45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1" name="Text Box 45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2" name="Text Box 45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3" name="Text Box 45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4" name="Text Box 45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5" name="Text Box 45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6" name="Text Box 45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7" name="Text Box 45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8" name="Text Box 45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69" name="Text Box 45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0" name="Text Box 45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1" name="Text Box 45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2" name="Text Box 45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3" name="Text Box 45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4" name="Text Box 45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5" name="Text Box 45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6" name="Text Box 45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7" name="Text Box 45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8" name="Text Box 45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79" name="Text Box 45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0" name="Text Box 45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1" name="Text Box 45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2" name="Text Box 45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3" name="Text Box 45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4" name="Text Box 45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5" name="Text Box 45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6" name="Text Box 45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7" name="Text Box 45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8" name="Text Box 45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89" name="Text Box 45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0" name="Text Box 45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1" name="Text Box 45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2" name="Text Box 45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3" name="Text Box 45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4" name="Text Box 45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5" name="Text Box 45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6" name="Text Box 46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7" name="Text Box 46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8" name="Text Box 46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799" name="Text Box 46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0" name="Text Box 46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1" name="Text Box 46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2" name="Text Box 46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3" name="Text Box 46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4" name="Text Box 46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5" name="Text Box 46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6" name="Text Box 46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7" name="Text Box 46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8" name="Text Box 46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09" name="Text Box 46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0" name="Text Box 46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1" name="Text Box 46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2" name="Text Box 46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3" name="Text Box 46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4" name="Text Box 46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5" name="Text Box 46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6" name="Text Box 46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7" name="Text Box 46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8" name="Text Box 46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19" name="Text Box 46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0" name="Text Box 46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1" name="Text Box 46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2" name="Text Box 46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3" name="Text Box 46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4" name="Text Box 46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5" name="Text Box 46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6" name="Text Box 46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7" name="Text Box 46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8" name="Text Box 46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29" name="Text Box 46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0" name="Text Box 46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1" name="Text Box 46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2" name="Text Box 46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3" name="Text Box 46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4" name="Text Box 46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5" name="Text Box 46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6" name="Text Box 46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7" name="Text Box 46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8" name="Text Box 46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39" name="Text Box 46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0" name="Text Box 46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1" name="Text Box 46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2" name="Text Box 46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3" name="Text Box 46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4" name="Text Box 46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5" name="Text Box 46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6" name="Text Box 46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7" name="Text Box 46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8" name="Text Box 46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49" name="Text Box 46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0" name="Text Box 46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1" name="Text Box 46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2" name="Text Box 46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3" name="Text Box 46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4" name="Text Box 46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5" name="Text Box 46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6" name="Text Box 46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7" name="Text Box 46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8" name="Text Box 46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59" name="Text Box 46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0" name="Text Box 46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1" name="Text Box 46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2" name="Text Box 46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3" name="Text Box 46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4" name="Text Box 46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5" name="Text Box 46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6" name="Text Box 46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7" name="Text Box 46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8" name="Text Box 46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69" name="Text Box 46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0" name="Text Box 46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1" name="Text Box 46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2" name="Text Box 46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3" name="Text Box 46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4" name="Text Box 46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5" name="Text Box 46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6" name="Text Box 46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7" name="Text Box 46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8" name="Text Box 46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79" name="Text Box 46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0" name="Text Box 46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1" name="Text Box 46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2" name="Text Box 46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3" name="Text Box 46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4" name="Text Box 46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5" name="Text Box 46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6" name="Text Box 46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7" name="Text Box 46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8" name="Text Box 46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89" name="Text Box 46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0" name="Text Box 46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1" name="Text Box 46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2" name="Text Box 46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3" name="Text Box 46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4" name="Text Box 46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5" name="Text Box 46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6" name="Text Box 47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7" name="Text Box 47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8" name="Text Box 47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899" name="Text Box 47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0" name="Text Box 47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1" name="Text Box 47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2" name="Text Box 47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3" name="Text Box 47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4" name="Text Box 47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5" name="Text Box 47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6" name="Text Box 47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7" name="Text Box 47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8" name="Text Box 47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09" name="Text Box 47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0" name="Text Box 47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1" name="Text Box 47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2" name="Text Box 47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3" name="Text Box 47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4" name="Text Box 47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5" name="Text Box 47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6" name="Text Box 47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7" name="Text Box 47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8" name="Text Box 47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19" name="Text Box 47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0" name="Text Box 47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1" name="Text Box 47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2" name="Text Box 47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3" name="Text Box 47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4" name="Text Box 47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5" name="Text Box 47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6" name="Text Box 47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7" name="Text Box 47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8" name="Text Box 47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29" name="Text Box 47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0" name="Text Box 47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1" name="Text Box 47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2" name="Text Box 47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3" name="Text Box 47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4" name="Text Box 47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5" name="Text Box 47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6" name="Text Box 47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7" name="Text Box 47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8" name="Text Box 47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39" name="Text Box 47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0" name="Text Box 47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1" name="Text Box 47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2" name="Text Box 47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3" name="Text Box 47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4" name="Text Box 47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5" name="Text Box 47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6" name="Text Box 47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7" name="Text Box 47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8" name="Text Box 47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49" name="Text Box 47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0" name="Text Box 47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1" name="Text Box 47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2" name="Text Box 47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3" name="Text Box 47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4" name="Text Box 47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5" name="Text Box 47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6" name="Text Box 47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7" name="Text Box 47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8" name="Text Box 47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59" name="Text Box 47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0" name="Text Box 47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1" name="Text Box 47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2" name="Text Box 47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3" name="Text Box 47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4" name="Text Box 47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5" name="Text Box 47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6" name="Text Box 47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7" name="Text Box 47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8" name="Text Box 47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69" name="Text Box 47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0" name="Text Box 47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1" name="Text Box 47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2" name="Text Box 47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3" name="Text Box 47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4" name="Text Box 47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5" name="Text Box 47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6" name="Text Box 47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7" name="Text Box 47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8" name="Text Box 47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79" name="Text Box 47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0" name="Text Box 47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1" name="Text Box 47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2" name="Text Box 47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3" name="Text Box 47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4" name="Text Box 47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5" name="Text Box 47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6" name="Text Box 47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7" name="Text Box 47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8" name="Text Box 47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89" name="Text Box 47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0" name="Text Box 47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1" name="Text Box 47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2" name="Text Box 47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3" name="Text Box 47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4" name="Text Box 47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5" name="Text Box 47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6" name="Text Box 48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7" name="Text Box 48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8" name="Text Box 48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4999" name="Text Box 48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0" name="Text Box 48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1" name="Text Box 48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2" name="Text Box 48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3" name="Text Box 48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4" name="Text Box 48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5" name="Text Box 48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6" name="Text Box 48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7" name="Text Box 48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8" name="Text Box 48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09" name="Text Box 48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0" name="Text Box 48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1" name="Text Box 48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2" name="Text Box 48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3" name="Text Box 48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4" name="Text Box 48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5" name="Text Box 48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6" name="Text Box 48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7" name="Text Box 48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8" name="Text Box 48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19" name="Text Box 48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0" name="Text Box 48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1" name="Text Box 48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2" name="Text Box 48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3" name="Text Box 48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4" name="Text Box 48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5" name="Text Box 48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6" name="Text Box 48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7" name="Text Box 48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8" name="Text Box 48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29" name="Text Box 48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0" name="Text Box 48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1" name="Text Box 48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2" name="Text Box 48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3" name="Text Box 48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4" name="Text Box 48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5" name="Text Box 48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6" name="Text Box 48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7" name="Text Box 48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8" name="Text Box 48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39" name="Text Box 48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0" name="Text Box 48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1" name="Text Box 48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2" name="Text Box 48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3" name="Text Box 48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4" name="Text Box 48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5" name="Text Box 48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6" name="Text Box 48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7" name="Text Box 48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8" name="Text Box 48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49" name="Text Box 48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0" name="Text Box 48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1" name="Text Box 48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2" name="Text Box 48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3" name="Text Box 48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4" name="Text Box 48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5" name="Text Box 48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6" name="Text Box 48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7" name="Text Box 48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8" name="Text Box 48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59" name="Text Box 48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0" name="Text Box 48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1" name="Text Box 48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2" name="Text Box 48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3" name="Text Box 48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4" name="Text Box 48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5" name="Text Box 48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6" name="Text Box 48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7" name="Text Box 48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8" name="Text Box 48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69" name="Text Box 48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0" name="Text Box 48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1" name="Text Box 48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2" name="Text Box 48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3" name="Text Box 48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4" name="Text Box 48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5" name="Text Box 48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6" name="Text Box 48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7" name="Text Box 48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8" name="Text Box 48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79" name="Text Box 48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0" name="Text Box 48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1" name="Text Box 48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2" name="Text Box 48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3" name="Text Box 48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4" name="Text Box 48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5" name="Text Box 48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6" name="Text Box 48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7" name="Text Box 48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8" name="Text Box 48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89" name="Text Box 48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0" name="Text Box 48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1" name="Text Box 48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2" name="Text Box 48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3" name="Text Box 48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4" name="Text Box 48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5" name="Text Box 48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6" name="Text Box 49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7" name="Text Box 49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8" name="Text Box 49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099" name="Text Box 49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0" name="Text Box 49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1" name="Text Box 49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2" name="Text Box 49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3" name="Text Box 49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4" name="Text Box 49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5" name="Text Box 49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6" name="Text Box 49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7" name="Text Box 49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8" name="Text Box 49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09" name="Text Box 49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0" name="Text Box 49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1" name="Text Box 49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2" name="Text Box 49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3" name="Text Box 49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4" name="Text Box 49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5" name="Text Box 49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6" name="Text Box 49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7" name="Text Box 49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8" name="Text Box 49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19" name="Text Box 49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0" name="Text Box 49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1" name="Text Box 49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2" name="Text Box 49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3" name="Text Box 49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4" name="Text Box 49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5" name="Text Box 49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6" name="Text Box 49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7" name="Text Box 49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8" name="Text Box 49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29" name="Text Box 49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0" name="Text Box 49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1" name="Text Box 49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2" name="Text Box 49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3" name="Text Box 49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4" name="Text Box 49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5" name="Text Box 49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6" name="Text Box 49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7" name="Text Box 49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8" name="Text Box 49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39" name="Text Box 49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0" name="Text Box 49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1" name="Text Box 49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2" name="Text Box 49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3" name="Text Box 49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4" name="Text Box 49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5" name="Text Box 49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6" name="Text Box 49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7" name="Text Box 49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8" name="Text Box 49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49" name="Text Box 49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0" name="Text Box 49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1" name="Text Box 49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2" name="Text Box 49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3" name="Text Box 49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4" name="Text Box 49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5" name="Text Box 49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6" name="Text Box 49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7" name="Text Box 49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8" name="Text Box 49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59" name="Text Box 49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0" name="Text Box 49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1" name="Text Box 49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2" name="Text Box 49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3" name="Text Box 49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4" name="Text Box 49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5" name="Text Box 49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6" name="Text Box 49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7" name="Text Box 49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8" name="Text Box 49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69" name="Text Box 49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0" name="Text Box 49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1" name="Text Box 49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2" name="Text Box 49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3" name="Text Box 49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4" name="Text Box 49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5" name="Text Box 49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6" name="Text Box 49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7" name="Text Box 49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8" name="Text Box 49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79" name="Text Box 49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0" name="Text Box 49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1" name="Text Box 49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2" name="Text Box 49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3" name="Text Box 49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4" name="Text Box 49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5" name="Text Box 49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6" name="Text Box 49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7" name="Text Box 49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8" name="Text Box 49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89" name="Text Box 49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0" name="Text Box 49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1" name="Text Box 49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2" name="Text Box 49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3" name="Text Box 49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4" name="Text Box 49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5" name="Text Box 49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6" name="Text Box 50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7" name="Text Box 50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8" name="Text Box 50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199" name="Text Box 50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0" name="Text Box 50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1" name="Text Box 50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2" name="Text Box 50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3" name="Text Box 50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4" name="Text Box 50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5" name="Text Box 50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6" name="Text Box 50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7" name="Text Box 50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8" name="Text Box 50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09" name="Text Box 50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0" name="Text Box 50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1" name="Text Box 50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2" name="Text Box 50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3" name="Text Box 50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4" name="Text Box 50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5" name="Text Box 50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6" name="Text Box 50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7" name="Text Box 50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8" name="Text Box 50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19" name="Text Box 50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0" name="Text Box 50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1" name="Text Box 50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2" name="Text Box 50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3" name="Text Box 50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4" name="Text Box 50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5" name="Text Box 50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6" name="Text Box 50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7" name="Text Box 50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8" name="Text Box 50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29" name="Text Box 50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0" name="Text Box 50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1" name="Text Box 50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2" name="Text Box 50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3" name="Text Box 50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4" name="Text Box 50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5" name="Text Box 50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6" name="Text Box 50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7" name="Text Box 50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8" name="Text Box 50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39" name="Text Box 50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0" name="Text Box 50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1" name="Text Box 50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2" name="Text Box 50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3" name="Text Box 50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4" name="Text Box 50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5" name="Text Box 50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6" name="Text Box 50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7" name="Text Box 50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8" name="Text Box 50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49" name="Text Box 50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0" name="Text Box 50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1" name="Text Box 50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2" name="Text Box 50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3" name="Text Box 50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4" name="Text Box 50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5" name="Text Box 50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6" name="Text Box 50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7" name="Text Box 50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8" name="Text Box 50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59" name="Text Box 50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0" name="Text Box 50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1" name="Text Box 50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2" name="Text Box 50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3" name="Text Box 50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4" name="Text Box 50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5" name="Text Box 50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6" name="Text Box 50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7" name="Text Box 50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8" name="Text Box 50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69" name="Text Box 50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0" name="Text Box 50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1" name="Text Box 50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2" name="Text Box 50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3" name="Text Box 50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4" name="Text Box 50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5" name="Text Box 50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6" name="Text Box 50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7" name="Text Box 50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8" name="Text Box 50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79" name="Text Box 50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0" name="Text Box 50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1" name="Text Box 50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2" name="Text Box 50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3" name="Text Box 50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4" name="Text Box 50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5" name="Text Box 50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6" name="Text Box 50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7" name="Text Box 50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8" name="Text Box 50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89" name="Text Box 50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0" name="Text Box 50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1" name="Text Box 50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2" name="Text Box 50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3" name="Text Box 50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4" name="Text Box 50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5" name="Text Box 50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6" name="Text Box 51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7" name="Text Box 51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8" name="Text Box 51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299" name="Text Box 51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0" name="Text Box 51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1" name="Text Box 51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2" name="Text Box 51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3" name="Text Box 51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4" name="Text Box 51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5" name="Text Box 51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6" name="Text Box 51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7" name="Text Box 51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8" name="Text Box 51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09" name="Text Box 51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0" name="Text Box 51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1" name="Text Box 51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2" name="Text Box 51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3" name="Text Box 51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4" name="Text Box 51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5" name="Text Box 51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6" name="Text Box 51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7" name="Text Box 51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8" name="Text Box 51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19" name="Text Box 51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0" name="Text Box 51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1" name="Text Box 51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2" name="Text Box 51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3" name="Text Box 51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4" name="Text Box 51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5" name="Text Box 51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6" name="Text Box 51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7" name="Text Box 51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8" name="Text Box 51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29" name="Text Box 51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0" name="Text Box 51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1" name="Text Box 51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2" name="Text Box 51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3" name="Text Box 51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4" name="Text Box 51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5" name="Text Box 51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6" name="Text Box 51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7" name="Text Box 51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8" name="Text Box 51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39" name="Text Box 51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0" name="Text Box 51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1" name="Text Box 51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2" name="Text Box 51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3" name="Text Box 51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4" name="Text Box 51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5" name="Text Box 51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6" name="Text Box 51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7" name="Text Box 51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8" name="Text Box 51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49" name="Text Box 51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0" name="Text Box 51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1" name="Text Box 51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2" name="Text Box 51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3" name="Text Box 51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4" name="Text Box 51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5" name="Text Box 51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6" name="Text Box 51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7" name="Text Box 51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8" name="Text Box 51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59" name="Text Box 51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0" name="Text Box 51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1" name="Text Box 51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2" name="Text Box 51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3" name="Text Box 51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4" name="Text Box 51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5" name="Text Box 51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6" name="Text Box 51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7" name="Text Box 51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8" name="Text Box 51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69" name="Text Box 51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0" name="Text Box 51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1" name="Text Box 51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2" name="Text Box 51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3" name="Text Box 51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4" name="Text Box 51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5" name="Text Box 51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6" name="Text Box 51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7" name="Text Box 51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8" name="Text Box 51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79" name="Text Box 51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0" name="Text Box 51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1" name="Text Box 51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2" name="Text Box 51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3" name="Text Box 51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4" name="Text Box 51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5" name="Text Box 51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6" name="Text Box 51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7" name="Text Box 51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8" name="Text Box 51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89" name="Text Box 51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0" name="Text Box 51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1" name="Text Box 51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2" name="Text Box 51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3" name="Text Box 51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4" name="Text Box 51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5" name="Text Box 51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6" name="Text Box 52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7" name="Text Box 52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8" name="Text Box 52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399" name="Text Box 52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0" name="Text Box 52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1" name="Text Box 52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2" name="Text Box 52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3" name="Text Box 52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4" name="Text Box 52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5" name="Text Box 52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6" name="Text Box 52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7" name="Text Box 52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8" name="Text Box 52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09" name="Text Box 52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0" name="Text Box 52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1" name="Text Box 52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2" name="Text Box 52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3" name="Text Box 52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4" name="Text Box 52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5" name="Text Box 52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6" name="Text Box 52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7" name="Text Box 52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8" name="Text Box 52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19" name="Text Box 52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0" name="Text Box 52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1" name="Text Box 52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2" name="Text Box 52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3" name="Text Box 52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4" name="Text Box 52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5" name="Text Box 52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6" name="Text Box 52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7" name="Text Box 52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8" name="Text Box 52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29" name="Text Box 52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0" name="Text Box 52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1" name="Text Box 52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2" name="Text Box 52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3" name="Text Box 52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4" name="Text Box 52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5" name="Text Box 52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6" name="Text Box 52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7" name="Text Box 52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8" name="Text Box 52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39" name="Text Box 52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0" name="Text Box 52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1" name="Text Box 52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2" name="Text Box 52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3" name="Text Box 52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4" name="Text Box 52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5" name="Text Box 52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6" name="Text Box 52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7" name="Text Box 52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8" name="Text Box 52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49" name="Text Box 52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0" name="Text Box 52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1" name="Text Box 52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2" name="Text Box 52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3" name="Text Box 52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4" name="Text Box 52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5" name="Text Box 52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6" name="Text Box 52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7" name="Text Box 52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8" name="Text Box 52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59" name="Text Box 52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0" name="Text Box 52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1" name="Text Box 52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2" name="Text Box 52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3" name="Text Box 52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4" name="Text Box 52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5" name="Text Box 52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6" name="Text Box 52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7" name="Text Box 52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8" name="Text Box 52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69" name="Text Box 52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0" name="Text Box 52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1" name="Text Box 52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2" name="Text Box 52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3" name="Text Box 52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4" name="Text Box 52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5" name="Text Box 52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6" name="Text Box 52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7" name="Text Box 52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8" name="Text Box 52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79" name="Text Box 52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0" name="Text Box 52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1" name="Text Box 52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2" name="Text Box 52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3" name="Text Box 52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4" name="Text Box 52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5" name="Text Box 52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6" name="Text Box 52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7" name="Text Box 52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8" name="Text Box 52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89" name="Text Box 52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0" name="Text Box 52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1" name="Text Box 52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2" name="Text Box 52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3" name="Text Box 52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4" name="Text Box 52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5" name="Text Box 52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6" name="Text Box 53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7" name="Text Box 53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8" name="Text Box 53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499" name="Text Box 53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0" name="Text Box 53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1" name="Text Box 53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2" name="Text Box 53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3" name="Text Box 53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4" name="Text Box 530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5" name="Text Box 530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6" name="Text Box 531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7" name="Text Box 531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8" name="Text Box 531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09" name="Text Box 531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0" name="Text Box 531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1" name="Text Box 531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2" name="Text Box 531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3" name="Text Box 531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4" name="Text Box 531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5" name="Text Box 531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6" name="Text Box 532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7" name="Text Box 532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8" name="Text Box 532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19" name="Text Box 532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0" name="Text Box 532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1" name="Text Box 532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2" name="Text Box 532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3" name="Text Box 532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4" name="Text Box 532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5" name="Text Box 532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6" name="Text Box 533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7" name="Text Box 533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8" name="Text Box 533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29" name="Text Box 533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0" name="Text Box 533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1" name="Text Box 533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2" name="Text Box 533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3" name="Text Box 533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4" name="Text Box 533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5" name="Text Box 533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6" name="Text Box 534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7" name="Text Box 534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8" name="Text Box 534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39" name="Text Box 534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0" name="Text Box 534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1" name="Text Box 534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2" name="Text Box 534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3" name="Text Box 534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4" name="Text Box 534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5" name="Text Box 534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6" name="Text Box 535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7" name="Text Box 535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8" name="Text Box 535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49" name="Text Box 535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0" name="Text Box 535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1" name="Text Box 535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2" name="Text Box 535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3" name="Text Box 535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4" name="Text Box 535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5" name="Text Box 535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6" name="Text Box 536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7" name="Text Box 536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8" name="Text Box 536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59" name="Text Box 536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0" name="Text Box 536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1" name="Text Box 536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2" name="Text Box 536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3" name="Text Box 536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4" name="Text Box 536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5" name="Text Box 536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6" name="Text Box 537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7" name="Text Box 537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8" name="Text Box 537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69" name="Text Box 537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0" name="Text Box 537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1" name="Text Box 537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2" name="Text Box 537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3" name="Text Box 537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4" name="Text Box 537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5" name="Text Box 537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6" name="Text Box 538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7" name="Text Box 538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8" name="Text Box 538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79" name="Text Box 538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0" name="Text Box 538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1" name="Text Box 538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2" name="Text Box 538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3" name="Text Box 538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4" name="Text Box 538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5" name="Text Box 538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6" name="Text Box 539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7" name="Text Box 539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8" name="Text Box 539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89" name="Text Box 539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0" name="Text Box 539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1" name="Text Box 539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2" name="Text Box 539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3" name="Text Box 539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4" name="Text Box 5398"/>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5" name="Text Box 5399"/>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6" name="Text Box 5400"/>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7" name="Text Box 5401"/>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8" name="Text Box 5402"/>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599" name="Text Box 5403"/>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600" name="Text Box 5404"/>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601" name="Text Box 5405"/>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602" name="Text Box 5406"/>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205408"/>
    <xdr:sp macro="" textlink="">
      <xdr:nvSpPr>
        <xdr:cNvPr id="5603" name="Text Box 5407"/>
        <xdr:cNvSpPr txBox="1">
          <a:spLocks noChangeArrowheads="1"/>
        </xdr:cNvSpPr>
      </xdr:nvSpPr>
      <xdr:spPr bwMode="auto">
        <a:xfrm>
          <a:off x="4686300" y="21012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4" name="Text Box 25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5" name="Text Box 25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6" name="Text Box 25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7" name="Text Box 25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8" name="Text Box 25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09" name="Text Box 25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0" name="Text Box 25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1" name="Text Box 25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2" name="Text Box 25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3" name="Text Box 25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4" name="Text Box 25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5" name="Text Box 25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6" name="Text Box 25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7" name="Text Box 25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8" name="Text Box 26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19" name="Text Box 26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0" name="Text Box 26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1" name="Text Box 26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2" name="Text Box 26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3" name="Text Box 26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4" name="Text Box 26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5" name="Text Box 26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6" name="Text Box 26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7" name="Text Box 26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8" name="Text Box 26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29" name="Text Box 26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0" name="Text Box 26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1" name="Text Box 26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2" name="Text Box 26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3" name="Text Box 26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4" name="Text Box 26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5" name="Text Box 26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6" name="Text Box 26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7" name="Text Box 26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8" name="Text Box 26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39" name="Text Box 26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0" name="Text Box 26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1" name="Text Box 26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2" name="Text Box 26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3" name="Text Box 26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4" name="Text Box 26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5" name="Text Box 26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6" name="Text Box 26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7" name="Text Box 26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8" name="Text Box 26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49" name="Text Box 26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0" name="Text Box 26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1" name="Text Box 26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2" name="Text Box 26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3" name="Text Box 26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4" name="Text Box 26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5" name="Text Box 26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6" name="Text Box 26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7" name="Text Box 26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8" name="Text Box 26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59" name="Text Box 26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0" name="Text Box 26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1" name="Text Box 26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2" name="Text Box 26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3" name="Text Box 26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4" name="Text Box 26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5" name="Text Box 26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6" name="Text Box 26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7" name="Text Box 26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8" name="Text Box 26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69" name="Text Box 26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0" name="Text Box 26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1" name="Text Box 26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2" name="Text Box 26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3" name="Text Box 26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4" name="Text Box 26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5" name="Text Box 26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6" name="Text Box 27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7" name="Text Box 27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8" name="Text Box 27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79" name="Text Box 27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0" name="Text Box 27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1" name="Text Box 27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2" name="Text Box 27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3" name="Text Box 27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4" name="Text Box 27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5" name="Text Box 27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6" name="Text Box 27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7" name="Text Box 27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8" name="Text Box 27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89" name="Text Box 27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0" name="Text Box 27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1" name="Text Box 27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2" name="Text Box 27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3" name="Text Box 27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4" name="Text Box 27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5" name="Text Box 27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6" name="Text Box 27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7" name="Text Box 27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8" name="Text Box 27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699" name="Text Box 27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0" name="Text Box 27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1" name="Text Box 27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2" name="Text Box 27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3" name="Text Box 27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4" name="Text Box 27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5" name="Text Box 27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6" name="Text Box 27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7" name="Text Box 27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8" name="Text Box 27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09" name="Text Box 27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0" name="Text Box 27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1" name="Text Box 27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2" name="Text Box 27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3" name="Text Box 27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4" name="Text Box 27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5" name="Text Box 27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6" name="Text Box 27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7" name="Text Box 27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8" name="Text Box 27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19" name="Text Box 27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0" name="Text Box 27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1" name="Text Box 27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2" name="Text Box 27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3" name="Text Box 27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4" name="Text Box 27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5" name="Text Box 27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6" name="Text Box 27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7" name="Text Box 27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8" name="Text Box 27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29" name="Text Box 27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0" name="Text Box 27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1" name="Text Box 27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2" name="Text Box 27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3" name="Text Box 27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4" name="Text Box 27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5" name="Text Box 27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6" name="Text Box 27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7" name="Text Box 27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8" name="Text Box 27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39" name="Text Box 27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0" name="Text Box 27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1" name="Text Box 27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2" name="Text Box 27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3" name="Text Box 27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4" name="Text Box 27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5" name="Text Box 27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6" name="Text Box 27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7" name="Text Box 27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8" name="Text Box 27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49" name="Text Box 27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0" name="Text Box 27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1" name="Text Box 27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2" name="Text Box 27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3" name="Text Box 27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4" name="Text Box 27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5" name="Text Box 27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6" name="Text Box 27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7" name="Text Box 27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8" name="Text Box 27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59" name="Text Box 27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0" name="Text Box 27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1" name="Text Box 27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2" name="Text Box 27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3" name="Text Box 27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4" name="Text Box 27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5" name="Text Box 27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6" name="Text Box 27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7" name="Text Box 27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8" name="Text Box 27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69" name="Text Box 27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0" name="Text Box 27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1" name="Text Box 27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2" name="Text Box 27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3" name="Text Box 27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4" name="Text Box 27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5" name="Text Box 27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6" name="Text Box 28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7" name="Text Box 28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8" name="Text Box 28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79" name="Text Box 28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0" name="Text Box 28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1" name="Text Box 28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2" name="Text Box 28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3" name="Text Box 28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4" name="Text Box 28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5" name="Text Box 28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6" name="Text Box 28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7" name="Text Box 28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8" name="Text Box 28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89" name="Text Box 28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0" name="Text Box 28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1" name="Text Box 28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2" name="Text Box 28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3" name="Text Box 28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4" name="Text Box 28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5" name="Text Box 28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6" name="Text Box 28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7" name="Text Box 28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8" name="Text Box 28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799" name="Text Box 28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0" name="Text Box 28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1" name="Text Box 28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2" name="Text Box 28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3" name="Text Box 28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4" name="Text Box 28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5" name="Text Box 28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6" name="Text Box 28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7" name="Text Box 28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8" name="Text Box 28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09" name="Text Box 28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0" name="Text Box 28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1" name="Text Box 28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2" name="Text Box 28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3" name="Text Box 28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4" name="Text Box 28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5" name="Text Box 28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6" name="Text Box 28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7" name="Text Box 28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8" name="Text Box 28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19" name="Text Box 28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0" name="Text Box 28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1" name="Text Box 28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2" name="Text Box 28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3" name="Text Box 28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4" name="Text Box 28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5" name="Text Box 28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6" name="Text Box 28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7" name="Text Box 28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8" name="Text Box 28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29" name="Text Box 28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0" name="Text Box 28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1" name="Text Box 28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2" name="Text Box 28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3" name="Text Box 28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4" name="Text Box 28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5" name="Text Box 28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6" name="Text Box 28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7" name="Text Box 28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8" name="Text Box 28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39" name="Text Box 28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0" name="Text Box 28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1" name="Text Box 28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2" name="Text Box 28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3" name="Text Box 28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4" name="Text Box 28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5" name="Text Box 28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6" name="Text Box 28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7" name="Text Box 28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8" name="Text Box 28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49" name="Text Box 28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0" name="Text Box 28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1" name="Text Box 28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2" name="Text Box 28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3" name="Text Box 28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4" name="Text Box 28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5" name="Text Box 28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6" name="Text Box 28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7" name="Text Box 28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8" name="Text Box 28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59" name="Text Box 28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0" name="Text Box 28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1" name="Text Box 28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2" name="Text Box 28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3" name="Text Box 28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4" name="Text Box 28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5" name="Text Box 28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6" name="Text Box 28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7" name="Text Box 28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8" name="Text Box 28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69" name="Text Box 28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0" name="Text Box 28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1" name="Text Box 28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2" name="Text Box 28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3" name="Text Box 28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4" name="Text Box 28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5" name="Text Box 28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6" name="Text Box 29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7" name="Text Box 29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8" name="Text Box 29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79" name="Text Box 29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0" name="Text Box 29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1" name="Text Box 29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2" name="Text Box 29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3" name="Text Box 29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4" name="Text Box 29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5" name="Text Box 29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6" name="Text Box 29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7" name="Text Box 29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8" name="Text Box 29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89" name="Text Box 29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0" name="Text Box 29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1" name="Text Box 29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2" name="Text Box 29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3" name="Text Box 29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4" name="Text Box 29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5" name="Text Box 29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6" name="Text Box 29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7" name="Text Box 29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8" name="Text Box 29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899" name="Text Box 29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0" name="Text Box 29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1" name="Text Box 29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2" name="Text Box 29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3" name="Text Box 29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4" name="Text Box 29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5" name="Text Box 29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6" name="Text Box 29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7" name="Text Box 29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8" name="Text Box 29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09" name="Text Box 29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0" name="Text Box 29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1" name="Text Box 29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2" name="Text Box 29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3" name="Text Box 29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4" name="Text Box 29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5" name="Text Box 29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6" name="Text Box 29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7" name="Text Box 29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8" name="Text Box 29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19" name="Text Box 29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0" name="Text Box 29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1" name="Text Box 29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2" name="Text Box 29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3" name="Text Box 29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4" name="Text Box 29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5" name="Text Box 29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6" name="Text Box 29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7" name="Text Box 29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8" name="Text Box 29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29" name="Text Box 29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0" name="Text Box 29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1" name="Text Box 29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2" name="Text Box 29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3" name="Text Box 29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4" name="Text Box 29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5" name="Text Box 29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6" name="Text Box 29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7" name="Text Box 29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8" name="Text Box 29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39" name="Text Box 29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0" name="Text Box 29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1" name="Text Box 29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2" name="Text Box 29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3" name="Text Box 29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4" name="Text Box 29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5" name="Text Box 29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6" name="Text Box 29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7" name="Text Box 29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8" name="Text Box 29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49" name="Text Box 29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0" name="Text Box 29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1" name="Text Box 29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2" name="Text Box 29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3" name="Text Box 29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4" name="Text Box 29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5" name="Text Box 29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6" name="Text Box 29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7" name="Text Box 29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8" name="Text Box 29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59" name="Text Box 29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0" name="Text Box 29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1" name="Text Box 29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2" name="Text Box 29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3" name="Text Box 29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4" name="Text Box 29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5" name="Text Box 29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6" name="Text Box 29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7" name="Text Box 29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8" name="Text Box 29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69" name="Text Box 29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0" name="Text Box 29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1" name="Text Box 29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2" name="Text Box 29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3" name="Text Box 29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4" name="Text Box 29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5" name="Text Box 29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6" name="Text Box 30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7" name="Text Box 30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8" name="Text Box 30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79" name="Text Box 30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0" name="Text Box 30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1" name="Text Box 30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2" name="Text Box 30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3" name="Text Box 30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4" name="Text Box 30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5" name="Text Box 30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6" name="Text Box 30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7" name="Text Box 30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8" name="Text Box 30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89" name="Text Box 30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0" name="Text Box 30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1" name="Text Box 30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2" name="Text Box 30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3" name="Text Box 30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4" name="Text Box 30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5" name="Text Box 30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6" name="Text Box 30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7" name="Text Box 30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8" name="Text Box 30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5999" name="Text Box 30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0" name="Text Box 30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1" name="Text Box 30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2" name="Text Box 30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3" name="Text Box 30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4" name="Text Box 30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5" name="Text Box 30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6" name="Text Box 30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7" name="Text Box 30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8" name="Text Box 30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09" name="Text Box 30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0" name="Text Box 30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1" name="Text Box 30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2" name="Text Box 30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3" name="Text Box 30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4" name="Text Box 30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5" name="Text Box 30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6" name="Text Box 30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7" name="Text Box 30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8" name="Text Box 30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19" name="Text Box 30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0" name="Text Box 30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1" name="Text Box 30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2" name="Text Box 30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3" name="Text Box 30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4" name="Text Box 30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5" name="Text Box 30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6" name="Text Box 30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7" name="Text Box 30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8" name="Text Box 30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29" name="Text Box 30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0" name="Text Box 30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1" name="Text Box 30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2" name="Text Box 30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3" name="Text Box 30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4" name="Text Box 30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5" name="Text Box 30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6" name="Text Box 30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7" name="Text Box 30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8" name="Text Box 30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39" name="Text Box 30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0" name="Text Box 30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1" name="Text Box 30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2" name="Text Box 30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3" name="Text Box 30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4" name="Text Box 30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5" name="Text Box 30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6" name="Text Box 30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7" name="Text Box 30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8" name="Text Box 30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49" name="Text Box 30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0" name="Text Box 30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1" name="Text Box 30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2" name="Text Box 30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3" name="Text Box 30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4" name="Text Box 30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5" name="Text Box 30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6" name="Text Box 30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7" name="Text Box 30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8" name="Text Box 30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59" name="Text Box 30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0" name="Text Box 30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1" name="Text Box 30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2" name="Text Box 30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3" name="Text Box 30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4" name="Text Box 30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5" name="Text Box 30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6" name="Text Box 30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7" name="Text Box 30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8" name="Text Box 30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69" name="Text Box 30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0" name="Text Box 30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1" name="Text Box 30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2" name="Text Box 30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3" name="Text Box 30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4" name="Text Box 30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5" name="Text Box 30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6" name="Text Box 31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7" name="Text Box 31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8" name="Text Box 31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79" name="Text Box 31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0" name="Text Box 31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1" name="Text Box 31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2" name="Text Box 31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3" name="Text Box 31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4" name="Text Box 31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5" name="Text Box 31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6" name="Text Box 31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7" name="Text Box 31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8" name="Text Box 31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89" name="Text Box 31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0" name="Text Box 31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1" name="Text Box 31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2" name="Text Box 31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3" name="Text Box 31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4" name="Text Box 31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5" name="Text Box 31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6" name="Text Box 31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7" name="Text Box 31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8" name="Text Box 31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099" name="Text Box 31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0" name="Text Box 31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1" name="Text Box 31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2" name="Text Box 31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3" name="Text Box 31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4" name="Text Box 31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5" name="Text Box 31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6" name="Text Box 31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7" name="Text Box 31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8" name="Text Box 31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09" name="Text Box 31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0" name="Text Box 31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1" name="Text Box 31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2" name="Text Box 31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3" name="Text Box 31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4" name="Text Box 31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5" name="Text Box 31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6" name="Text Box 31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7" name="Text Box 31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8" name="Text Box 31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19" name="Text Box 31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0" name="Text Box 31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1" name="Text Box 31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2" name="Text Box 31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3" name="Text Box 31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4" name="Text Box 31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5" name="Text Box 31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6" name="Text Box 31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7" name="Text Box 31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8" name="Text Box 31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29" name="Text Box 31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0" name="Text Box 31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1" name="Text Box 31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2" name="Text Box 31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3" name="Text Box 31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4" name="Text Box 31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5" name="Text Box 31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6" name="Text Box 31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7" name="Text Box 31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8" name="Text Box 31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39" name="Text Box 31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0" name="Text Box 31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1" name="Text Box 31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2" name="Text Box 31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3" name="Text Box 31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4" name="Text Box 31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5" name="Text Box 31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6" name="Text Box 31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7" name="Text Box 31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8" name="Text Box 31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49" name="Text Box 31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0" name="Text Box 31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1" name="Text Box 31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2" name="Text Box 31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3" name="Text Box 31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4" name="Text Box 31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5" name="Text Box 31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6" name="Text Box 31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7" name="Text Box 31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8" name="Text Box 31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59" name="Text Box 31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0" name="Text Box 31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1" name="Text Box 31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2" name="Text Box 31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3" name="Text Box 31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4" name="Text Box 31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5" name="Text Box 31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6" name="Text Box 31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7" name="Text Box 31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8" name="Text Box 31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69" name="Text Box 31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0" name="Text Box 31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1" name="Text Box 31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2" name="Text Box 31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3" name="Text Box 31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4" name="Text Box 31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5" name="Text Box 31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6" name="Text Box 32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7" name="Text Box 32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8" name="Text Box 32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79" name="Text Box 32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0" name="Text Box 32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1" name="Text Box 32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2" name="Text Box 32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3" name="Text Box 32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4" name="Text Box 32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5" name="Text Box 32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6" name="Text Box 32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7" name="Text Box 32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8" name="Text Box 32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89" name="Text Box 32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0" name="Text Box 32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1" name="Text Box 32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2" name="Text Box 32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3" name="Text Box 32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4" name="Text Box 32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5" name="Text Box 32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6" name="Text Box 32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7" name="Text Box 32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8" name="Text Box 32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199" name="Text Box 32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0" name="Text Box 32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1" name="Text Box 32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2" name="Text Box 32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3" name="Text Box 32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4" name="Text Box 32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5" name="Text Box 32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6" name="Text Box 32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7" name="Text Box 32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8" name="Text Box 32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09" name="Text Box 32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0" name="Text Box 32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1" name="Text Box 32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2" name="Text Box 32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3" name="Text Box 32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4" name="Text Box 32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5" name="Text Box 32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6" name="Text Box 32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7" name="Text Box 32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8" name="Text Box 32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19" name="Text Box 32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0" name="Text Box 32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1" name="Text Box 32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2" name="Text Box 32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3" name="Text Box 32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4" name="Text Box 32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5" name="Text Box 32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6" name="Text Box 32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7" name="Text Box 32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8" name="Text Box 32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29" name="Text Box 32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0" name="Text Box 32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1" name="Text Box 32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2" name="Text Box 32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3" name="Text Box 32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4" name="Text Box 32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5" name="Text Box 32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6" name="Text Box 32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7" name="Text Box 32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8" name="Text Box 32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39" name="Text Box 32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0" name="Text Box 32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1" name="Text Box 32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2" name="Text Box 32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3" name="Text Box 32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4" name="Text Box 32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5" name="Text Box 32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6" name="Text Box 32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7" name="Text Box 32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8" name="Text Box 32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49" name="Text Box 32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0" name="Text Box 32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1" name="Text Box 32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2" name="Text Box 32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3" name="Text Box 32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4" name="Text Box 32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5" name="Text Box 32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6" name="Text Box 32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7" name="Text Box 32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8" name="Text Box 32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59" name="Text Box 32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0" name="Text Box 32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1" name="Text Box 32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2" name="Text Box 32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3" name="Text Box 32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4" name="Text Box 32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5" name="Text Box 32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6" name="Text Box 32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7" name="Text Box 32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8" name="Text Box 32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69" name="Text Box 32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0" name="Text Box 32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1" name="Text Box 32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2" name="Text Box 32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3" name="Text Box 32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4" name="Text Box 32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5" name="Text Box 32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6" name="Text Box 33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7" name="Text Box 33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8" name="Text Box 33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79" name="Text Box 33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0" name="Text Box 33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1" name="Text Box 33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2" name="Text Box 33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3" name="Text Box 33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4" name="Text Box 33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5" name="Text Box 33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6" name="Text Box 33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7" name="Text Box 33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8" name="Text Box 33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89" name="Text Box 33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0" name="Text Box 33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1" name="Text Box 33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2" name="Text Box 33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3" name="Text Box 33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4" name="Text Box 33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5" name="Text Box 33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6" name="Text Box 33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7" name="Text Box 33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8" name="Text Box 33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299" name="Text Box 33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0" name="Text Box 33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1" name="Text Box 33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2" name="Text Box 33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3" name="Text Box 33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4" name="Text Box 33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5" name="Text Box 33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6" name="Text Box 33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7" name="Text Box 33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8" name="Text Box 33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09" name="Text Box 33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0" name="Text Box 33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1" name="Text Box 33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2" name="Text Box 33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3" name="Text Box 33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4" name="Text Box 33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5" name="Text Box 33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6" name="Text Box 33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7" name="Text Box 33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8" name="Text Box 33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19" name="Text Box 33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0" name="Text Box 33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1" name="Text Box 33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2" name="Text Box 33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3" name="Text Box 33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4" name="Text Box 33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5" name="Text Box 33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6" name="Text Box 33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7" name="Text Box 33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8" name="Text Box 33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29" name="Text Box 33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0" name="Text Box 33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1" name="Text Box 33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2" name="Text Box 33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3" name="Text Box 33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4" name="Text Box 33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5" name="Text Box 33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6" name="Text Box 33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7" name="Text Box 33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8" name="Text Box 33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39" name="Text Box 33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0" name="Text Box 33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1" name="Text Box 33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2" name="Text Box 33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3" name="Text Box 33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4" name="Text Box 33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5" name="Text Box 33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6" name="Text Box 33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7" name="Text Box 33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8" name="Text Box 33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49" name="Text Box 33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0" name="Text Box 33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1" name="Text Box 33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2" name="Text Box 33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3" name="Text Box 33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4" name="Text Box 33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5" name="Text Box 33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6" name="Text Box 33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7" name="Text Box 33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8" name="Text Box 33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59" name="Text Box 33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0" name="Text Box 33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1" name="Text Box 33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2" name="Text Box 33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3" name="Text Box 33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4" name="Text Box 33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5" name="Text Box 33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6" name="Text Box 33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7" name="Text Box 33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8" name="Text Box 33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69" name="Text Box 33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0" name="Text Box 33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1" name="Text Box 33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2" name="Text Box 33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3" name="Text Box 33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4" name="Text Box 33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5" name="Text Box 33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6" name="Text Box 34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7" name="Text Box 34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8" name="Text Box 34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79" name="Text Box 34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0" name="Text Box 34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1" name="Text Box 34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2" name="Text Box 34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3" name="Text Box 34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4" name="Text Box 34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5" name="Text Box 34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6" name="Text Box 34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7" name="Text Box 34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8" name="Text Box 34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89" name="Text Box 34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0" name="Text Box 34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1" name="Text Box 34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2" name="Text Box 34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3" name="Text Box 34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4" name="Text Box 34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5" name="Text Box 34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6" name="Text Box 34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7" name="Text Box 34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8" name="Text Box 34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399" name="Text Box 34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0" name="Text Box 34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1" name="Text Box 34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2" name="Text Box 34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3" name="Text Box 34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4" name="Text Box 34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5" name="Text Box 34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6" name="Text Box 34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7" name="Text Box 34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8" name="Text Box 34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09" name="Text Box 34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0" name="Text Box 34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1" name="Text Box 34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2" name="Text Box 34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3" name="Text Box 34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4" name="Text Box 34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5" name="Text Box 34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6" name="Text Box 34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7" name="Text Box 34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8" name="Text Box 34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19" name="Text Box 34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0" name="Text Box 34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1" name="Text Box 34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2" name="Text Box 34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3" name="Text Box 34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4" name="Text Box 34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5" name="Text Box 34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6" name="Text Box 34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7" name="Text Box 34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8" name="Text Box 34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29" name="Text Box 34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0" name="Text Box 34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1" name="Text Box 34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2" name="Text Box 34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3" name="Text Box 34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4" name="Text Box 34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5" name="Text Box 34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6" name="Text Box 34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7" name="Text Box 34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8" name="Text Box 34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39" name="Text Box 34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0" name="Text Box 34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1" name="Text Box 34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2" name="Text Box 34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3" name="Text Box 34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4" name="Text Box 34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5" name="Text Box 34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6" name="Text Box 34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7" name="Text Box 34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8" name="Text Box 34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49" name="Text Box 34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0" name="Text Box 34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1" name="Text Box 34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2" name="Text Box 34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3" name="Text Box 34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4" name="Text Box 34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5" name="Text Box 34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6" name="Text Box 34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7" name="Text Box 34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8" name="Text Box 34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59" name="Text Box 34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0" name="Text Box 34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1" name="Text Box 34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2" name="Text Box 34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3" name="Text Box 34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4" name="Text Box 34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5" name="Text Box 34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6" name="Text Box 34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7" name="Text Box 34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8" name="Text Box 34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69" name="Text Box 34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0" name="Text Box 34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1" name="Text Box 34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2" name="Text Box 34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3" name="Text Box 34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4" name="Text Box 34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5" name="Text Box 34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6" name="Text Box 35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7" name="Text Box 35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8" name="Text Box 35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79" name="Text Box 35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0" name="Text Box 35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1" name="Text Box 35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2" name="Text Box 35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3" name="Text Box 35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4" name="Text Box 35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5" name="Text Box 35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6" name="Text Box 35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7" name="Text Box 35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8" name="Text Box 35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89" name="Text Box 35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0" name="Text Box 35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1" name="Text Box 35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2" name="Text Box 35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3" name="Text Box 35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4" name="Text Box 35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5" name="Text Box 35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6" name="Text Box 35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7" name="Text Box 35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8" name="Text Box 35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499" name="Text Box 35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0" name="Text Box 35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1" name="Text Box 35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2" name="Text Box 35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3" name="Text Box 35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4" name="Text Box 35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5" name="Text Box 35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6" name="Text Box 35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7" name="Text Box 35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8" name="Text Box 35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09" name="Text Box 35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0" name="Text Box 35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1" name="Text Box 35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2" name="Text Box 35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3" name="Text Box 35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4" name="Text Box 35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5" name="Text Box 35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6" name="Text Box 35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7" name="Text Box 35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8" name="Text Box 35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19" name="Text Box 35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0" name="Text Box 35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1" name="Text Box 35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2" name="Text Box 35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3" name="Text Box 35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4" name="Text Box 35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5" name="Text Box 35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6" name="Text Box 35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7" name="Text Box 35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8" name="Text Box 35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29" name="Text Box 35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0" name="Text Box 35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1" name="Text Box 35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2" name="Text Box 35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3" name="Text Box 35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4" name="Text Box 35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5" name="Text Box 35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6" name="Text Box 35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7" name="Text Box 35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8" name="Text Box 35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39" name="Text Box 35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0" name="Text Box 35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1" name="Text Box 35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2" name="Text Box 35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3" name="Text Box 35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4" name="Text Box 35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5" name="Text Box 35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6" name="Text Box 35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7" name="Text Box 35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8" name="Text Box 35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49" name="Text Box 35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0" name="Text Box 35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1" name="Text Box 35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2" name="Text Box 35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3" name="Text Box 35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4" name="Text Box 35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5" name="Text Box 35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6" name="Text Box 35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7" name="Text Box 35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8" name="Text Box 35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59" name="Text Box 35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0" name="Text Box 35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1" name="Text Box 35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2" name="Text Box 35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3" name="Text Box 35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4" name="Text Box 35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5" name="Text Box 35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6" name="Text Box 35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7" name="Text Box 35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8" name="Text Box 35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69" name="Text Box 35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0" name="Text Box 35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1" name="Text Box 35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2" name="Text Box 35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3" name="Text Box 35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4" name="Text Box 35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5" name="Text Box 35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6" name="Text Box 36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7" name="Text Box 36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8" name="Text Box 36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79" name="Text Box 36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0" name="Text Box 36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1" name="Text Box 36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2" name="Text Box 36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3" name="Text Box 36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4" name="Text Box 36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5" name="Text Box 36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6" name="Text Box 36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7" name="Text Box 36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8" name="Text Box 36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89" name="Text Box 36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0" name="Text Box 36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1" name="Text Box 36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2" name="Text Box 36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3" name="Text Box 36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4" name="Text Box 36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5" name="Text Box 36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6" name="Text Box 36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7" name="Text Box 36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8" name="Text Box 36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599" name="Text Box 36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0" name="Text Box 36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1" name="Text Box 36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2" name="Text Box 36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3" name="Text Box 36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4" name="Text Box 36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5" name="Text Box 36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6" name="Text Box 36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7" name="Text Box 36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8" name="Text Box 36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09" name="Text Box 36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0" name="Text Box 36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1" name="Text Box 36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2" name="Text Box 36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3" name="Text Box 36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4" name="Text Box 36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5" name="Text Box 36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6" name="Text Box 36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7" name="Text Box 36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8" name="Text Box 36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19" name="Text Box 36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0" name="Text Box 36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1" name="Text Box 36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2" name="Text Box 36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3" name="Text Box 36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4" name="Text Box 36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5" name="Text Box 36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6" name="Text Box 36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7" name="Text Box 36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8" name="Text Box 36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29" name="Text Box 36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0" name="Text Box 36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1" name="Text Box 36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2" name="Text Box 36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3" name="Text Box 36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4" name="Text Box 36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5" name="Text Box 36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6" name="Text Box 36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7" name="Text Box 36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8" name="Text Box 36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39" name="Text Box 36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0" name="Text Box 36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1" name="Text Box 36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2" name="Text Box 36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3" name="Text Box 36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4" name="Text Box 36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5" name="Text Box 36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6" name="Text Box 36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7" name="Text Box 36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8" name="Text Box 36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49" name="Text Box 36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0" name="Text Box 36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1" name="Text Box 36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2" name="Text Box 36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3" name="Text Box 36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4" name="Text Box 36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5" name="Text Box 36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6" name="Text Box 36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7" name="Text Box 36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8" name="Text Box 36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59" name="Text Box 36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0" name="Text Box 36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1" name="Text Box 36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2" name="Text Box 36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3" name="Text Box 36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4" name="Text Box 36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5" name="Text Box 36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6" name="Text Box 36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7" name="Text Box 36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8" name="Text Box 36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69" name="Text Box 36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0" name="Text Box 36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1" name="Text Box 36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2" name="Text Box 36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3" name="Text Box 36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4" name="Text Box 36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5" name="Text Box 36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6" name="Text Box 37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7" name="Text Box 37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8" name="Text Box 37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79" name="Text Box 37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0" name="Text Box 37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1" name="Text Box 37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2" name="Text Box 37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3" name="Text Box 37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4" name="Text Box 37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5" name="Text Box 37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6" name="Text Box 37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7" name="Text Box 37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8" name="Text Box 37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89" name="Text Box 37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0" name="Text Box 37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1" name="Text Box 37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2" name="Text Box 37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3" name="Text Box 37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4" name="Text Box 37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5" name="Text Box 37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6" name="Text Box 37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7" name="Text Box 37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8" name="Text Box 37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699" name="Text Box 37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0" name="Text Box 37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1" name="Text Box 37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2" name="Text Box 37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3" name="Text Box 37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4" name="Text Box 37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5" name="Text Box 37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6" name="Text Box 37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7" name="Text Box 37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8" name="Text Box 37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09" name="Text Box 37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0" name="Text Box 37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1" name="Text Box 37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2" name="Text Box 37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3" name="Text Box 37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4" name="Text Box 37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5" name="Text Box 37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6" name="Text Box 37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7" name="Text Box 37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8" name="Text Box 37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19" name="Text Box 37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0" name="Text Box 37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1" name="Text Box 37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2" name="Text Box 37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3" name="Text Box 37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4" name="Text Box 37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5" name="Text Box 37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6" name="Text Box 37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7" name="Text Box 37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8" name="Text Box 37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29" name="Text Box 37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0" name="Text Box 37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1" name="Text Box 37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2" name="Text Box 37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3" name="Text Box 37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4" name="Text Box 37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5" name="Text Box 37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6" name="Text Box 37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7" name="Text Box 37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8" name="Text Box 37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39" name="Text Box 37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0" name="Text Box 37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1" name="Text Box 37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2" name="Text Box 37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3" name="Text Box 37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4" name="Text Box 37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5" name="Text Box 37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6" name="Text Box 37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7" name="Text Box 37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8" name="Text Box 37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49" name="Text Box 37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0" name="Text Box 37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1" name="Text Box 37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2" name="Text Box 37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3" name="Text Box 37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4" name="Text Box 37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5" name="Text Box 37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6" name="Text Box 37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7" name="Text Box 37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8" name="Text Box 37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59" name="Text Box 37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0" name="Text Box 37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1" name="Text Box 37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2" name="Text Box 37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3" name="Text Box 37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4" name="Text Box 37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5" name="Text Box 37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6" name="Text Box 37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7" name="Text Box 37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8" name="Text Box 37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69" name="Text Box 37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0" name="Text Box 37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1" name="Text Box 37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2" name="Text Box 37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3" name="Text Box 37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4" name="Text Box 37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5" name="Text Box 37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6" name="Text Box 38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7" name="Text Box 38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8" name="Text Box 38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79" name="Text Box 38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0" name="Text Box 38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1" name="Text Box 38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2" name="Text Box 38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3" name="Text Box 38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4" name="Text Box 38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5" name="Text Box 38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6" name="Text Box 38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7" name="Text Box 38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8" name="Text Box 38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89" name="Text Box 38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0" name="Text Box 38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1" name="Text Box 38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2" name="Text Box 38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3" name="Text Box 38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4" name="Text Box 38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5" name="Text Box 38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6" name="Text Box 38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7" name="Text Box 38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8" name="Text Box 38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799" name="Text Box 38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0" name="Text Box 38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1" name="Text Box 38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2" name="Text Box 38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3" name="Text Box 38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4" name="Text Box 38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5" name="Text Box 38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6" name="Text Box 38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7" name="Text Box 38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8" name="Text Box 38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09" name="Text Box 38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0" name="Text Box 38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1" name="Text Box 38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2" name="Text Box 38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3" name="Text Box 38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4" name="Text Box 38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5" name="Text Box 38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6" name="Text Box 38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7" name="Text Box 38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8" name="Text Box 38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19" name="Text Box 38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0" name="Text Box 38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1" name="Text Box 38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2" name="Text Box 38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3" name="Text Box 38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4" name="Text Box 38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5" name="Text Box 38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6" name="Text Box 38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7" name="Text Box 38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8" name="Text Box 38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29" name="Text Box 38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0" name="Text Box 38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1" name="Text Box 38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2" name="Text Box 38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3" name="Text Box 38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4" name="Text Box 38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5" name="Text Box 38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6" name="Text Box 38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7" name="Text Box 38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8" name="Text Box 38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39" name="Text Box 38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0" name="Text Box 38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1" name="Text Box 38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2" name="Text Box 38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3" name="Text Box 38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4" name="Text Box 38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5" name="Text Box 38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6" name="Text Box 38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7" name="Text Box 38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8" name="Text Box 38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49" name="Text Box 38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0" name="Text Box 38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1" name="Text Box 38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2" name="Text Box 38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3" name="Text Box 38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4" name="Text Box 38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5" name="Text Box 38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6" name="Text Box 38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7" name="Text Box 38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8" name="Text Box 38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59" name="Text Box 38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0" name="Text Box 38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1" name="Text Box 38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2" name="Text Box 38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3" name="Text Box 38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4" name="Text Box 38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5" name="Text Box 38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6" name="Text Box 38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7" name="Text Box 38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8" name="Text Box 38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69" name="Text Box 38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0" name="Text Box 38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1" name="Text Box 38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2" name="Text Box 38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3" name="Text Box 38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4" name="Text Box 38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5" name="Text Box 38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6" name="Text Box 39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7" name="Text Box 39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8" name="Text Box 39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79" name="Text Box 39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0" name="Text Box 39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1" name="Text Box 39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2" name="Text Box 39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3" name="Text Box 39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4" name="Text Box 39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5" name="Text Box 39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6" name="Text Box 39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7" name="Text Box 39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8" name="Text Box 39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89" name="Text Box 39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0" name="Text Box 39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1" name="Text Box 39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2" name="Text Box 39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3" name="Text Box 39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4" name="Text Box 39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5" name="Text Box 39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6" name="Text Box 39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7" name="Text Box 39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8" name="Text Box 39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899" name="Text Box 39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0" name="Text Box 39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1" name="Text Box 39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2" name="Text Box 39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3" name="Text Box 39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4" name="Text Box 39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5" name="Text Box 39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6" name="Text Box 39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7" name="Text Box 39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8" name="Text Box 39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09" name="Text Box 39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0" name="Text Box 39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1" name="Text Box 39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2" name="Text Box 39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3" name="Text Box 39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4" name="Text Box 39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5" name="Text Box 39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6" name="Text Box 39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7" name="Text Box 39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8" name="Text Box 39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19" name="Text Box 39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0" name="Text Box 39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1" name="Text Box 39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2" name="Text Box 39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3" name="Text Box 39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4" name="Text Box 39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5" name="Text Box 39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6" name="Text Box 39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7" name="Text Box 39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8" name="Text Box 39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29" name="Text Box 39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0" name="Text Box 39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1" name="Text Box 39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2" name="Text Box 39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3" name="Text Box 39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4" name="Text Box 39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5" name="Text Box 39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6" name="Text Box 39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7" name="Text Box 39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8" name="Text Box 39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39" name="Text Box 39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0" name="Text Box 39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1" name="Text Box 39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2" name="Text Box 39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3" name="Text Box 39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4" name="Text Box 39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5" name="Text Box 39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6" name="Text Box 39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7" name="Text Box 39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8" name="Text Box 39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49" name="Text Box 39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0" name="Text Box 39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1" name="Text Box 39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2" name="Text Box 39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3" name="Text Box 39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4" name="Text Box 39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5" name="Text Box 39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6" name="Text Box 39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7" name="Text Box 39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8" name="Text Box 39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59" name="Text Box 39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0" name="Text Box 39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1" name="Text Box 39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2" name="Text Box 39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3" name="Text Box 39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4" name="Text Box 39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5" name="Text Box 39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6" name="Text Box 39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7" name="Text Box 39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8" name="Text Box 39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69" name="Text Box 39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0" name="Text Box 39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1" name="Text Box 39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2" name="Text Box 39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3" name="Text Box 39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4" name="Text Box 39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5" name="Text Box 39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6" name="Text Box 40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7" name="Text Box 40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8" name="Text Box 40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79" name="Text Box 40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0" name="Text Box 40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1" name="Text Box 40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2" name="Text Box 40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3" name="Text Box 40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4" name="Text Box 40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5" name="Text Box 40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6" name="Text Box 40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7" name="Text Box 40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8" name="Text Box 40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89" name="Text Box 40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0" name="Text Box 40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1" name="Text Box 40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2" name="Text Box 40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3" name="Text Box 40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4" name="Text Box 40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5" name="Text Box 40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6" name="Text Box 40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7" name="Text Box 40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8" name="Text Box 40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6999" name="Text Box 40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0" name="Text Box 40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1" name="Text Box 40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2" name="Text Box 40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3" name="Text Box 40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4" name="Text Box 40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5" name="Text Box 40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6" name="Text Box 40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7" name="Text Box 40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8" name="Text Box 40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09" name="Text Box 40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0" name="Text Box 40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1" name="Text Box 40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2" name="Text Box 40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3" name="Text Box 40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4" name="Text Box 40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5" name="Text Box 40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6" name="Text Box 40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7" name="Text Box 40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8" name="Text Box 40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19" name="Text Box 40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0" name="Text Box 40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1" name="Text Box 40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2" name="Text Box 40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3" name="Text Box 40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4" name="Text Box 40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5" name="Text Box 40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6" name="Text Box 40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7" name="Text Box 40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8" name="Text Box 40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29" name="Text Box 40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0" name="Text Box 40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1" name="Text Box 40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2" name="Text Box 40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3" name="Text Box 40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4" name="Text Box 40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5" name="Text Box 40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6" name="Text Box 40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7" name="Text Box 40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8" name="Text Box 40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39" name="Text Box 40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0" name="Text Box 40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1" name="Text Box 40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2" name="Text Box 40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3" name="Text Box 40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4" name="Text Box 40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5" name="Text Box 40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6" name="Text Box 40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7" name="Text Box 40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8" name="Text Box 40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49" name="Text Box 40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0" name="Text Box 40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1" name="Text Box 40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2" name="Text Box 40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3" name="Text Box 40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4" name="Text Box 40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5" name="Text Box 40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6" name="Text Box 40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7" name="Text Box 40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8" name="Text Box 40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59" name="Text Box 40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0" name="Text Box 40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1" name="Text Box 40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2" name="Text Box 40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3" name="Text Box 40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4" name="Text Box 40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5" name="Text Box 40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6" name="Text Box 40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7" name="Text Box 40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8" name="Text Box 40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69" name="Text Box 40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0" name="Text Box 40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1" name="Text Box 40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2" name="Text Box 40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3" name="Text Box 40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4" name="Text Box 40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5" name="Text Box 40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6" name="Text Box 41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7" name="Text Box 41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8" name="Text Box 41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79" name="Text Box 41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0" name="Text Box 41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1" name="Text Box 41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2" name="Text Box 41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3" name="Text Box 41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4" name="Text Box 41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5" name="Text Box 41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6" name="Text Box 41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7" name="Text Box 41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8" name="Text Box 41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89" name="Text Box 41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0" name="Text Box 41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1" name="Text Box 41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2" name="Text Box 41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3" name="Text Box 41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4" name="Text Box 41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5" name="Text Box 41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6" name="Text Box 41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7" name="Text Box 41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8" name="Text Box 41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099" name="Text Box 41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0" name="Text Box 41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1" name="Text Box 41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2" name="Text Box 41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3" name="Text Box 41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4" name="Text Box 41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5" name="Text Box 41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6" name="Text Box 41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7" name="Text Box 41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8" name="Text Box 41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09" name="Text Box 41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0" name="Text Box 41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1" name="Text Box 41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2" name="Text Box 41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3" name="Text Box 41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4" name="Text Box 41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5" name="Text Box 41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6" name="Text Box 41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7" name="Text Box 41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8" name="Text Box 41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19" name="Text Box 41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0" name="Text Box 41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1" name="Text Box 41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2" name="Text Box 41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3" name="Text Box 41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4" name="Text Box 41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5" name="Text Box 41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6" name="Text Box 41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7" name="Text Box 41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8" name="Text Box 41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29" name="Text Box 41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0" name="Text Box 41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1" name="Text Box 41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2" name="Text Box 41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3" name="Text Box 41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4" name="Text Box 41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5" name="Text Box 41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6" name="Text Box 41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7" name="Text Box 41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8" name="Text Box 41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39" name="Text Box 41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0" name="Text Box 41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1" name="Text Box 41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2" name="Text Box 41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3" name="Text Box 41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4" name="Text Box 41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5" name="Text Box 41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6" name="Text Box 41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7" name="Text Box 41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8" name="Text Box 41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49" name="Text Box 41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0" name="Text Box 41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1" name="Text Box 41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2" name="Text Box 41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3" name="Text Box 41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4" name="Text Box 41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5" name="Text Box 41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6" name="Text Box 41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7" name="Text Box 41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8" name="Text Box 41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59" name="Text Box 41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0" name="Text Box 41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1" name="Text Box 41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2" name="Text Box 41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3" name="Text Box 41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4" name="Text Box 41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5" name="Text Box 41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6" name="Text Box 41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7" name="Text Box 41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8" name="Text Box 41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69" name="Text Box 41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0" name="Text Box 41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1" name="Text Box 41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2" name="Text Box 41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3" name="Text Box 41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4" name="Text Box 41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5" name="Text Box 41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6" name="Text Box 42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7" name="Text Box 42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8" name="Text Box 42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79" name="Text Box 42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0" name="Text Box 42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1" name="Text Box 42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2" name="Text Box 42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3" name="Text Box 42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4" name="Text Box 42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5" name="Text Box 42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6" name="Text Box 42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7" name="Text Box 42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8" name="Text Box 42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89" name="Text Box 42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0" name="Text Box 42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1" name="Text Box 42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2" name="Text Box 42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3" name="Text Box 42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4" name="Text Box 42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5" name="Text Box 42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6" name="Text Box 42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7" name="Text Box 42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8" name="Text Box 42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199" name="Text Box 42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0" name="Text Box 42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1" name="Text Box 42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2" name="Text Box 42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3" name="Text Box 42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4" name="Text Box 42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5" name="Text Box 42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6" name="Text Box 42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7" name="Text Box 42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8" name="Text Box 42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09" name="Text Box 42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0" name="Text Box 42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1" name="Text Box 42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2" name="Text Box 42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3" name="Text Box 42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4" name="Text Box 42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5" name="Text Box 42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6" name="Text Box 42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7" name="Text Box 42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8" name="Text Box 42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19" name="Text Box 42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0" name="Text Box 42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1" name="Text Box 42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2" name="Text Box 42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3" name="Text Box 42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4" name="Text Box 42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5" name="Text Box 42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6" name="Text Box 42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7" name="Text Box 42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8" name="Text Box 42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29" name="Text Box 42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0" name="Text Box 42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1" name="Text Box 42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2" name="Text Box 42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3" name="Text Box 42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4" name="Text Box 42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5" name="Text Box 42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6" name="Text Box 42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7" name="Text Box 42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8" name="Text Box 42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39" name="Text Box 42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0" name="Text Box 42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1" name="Text Box 42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2" name="Text Box 42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3" name="Text Box 42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4" name="Text Box 42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5" name="Text Box 42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6" name="Text Box 42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7" name="Text Box 42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8" name="Text Box 42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49" name="Text Box 42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0" name="Text Box 42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1" name="Text Box 42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2" name="Text Box 42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3" name="Text Box 42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4" name="Text Box 42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5" name="Text Box 42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6" name="Text Box 42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7" name="Text Box 42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8" name="Text Box 42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59" name="Text Box 42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0" name="Text Box 42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1" name="Text Box 42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2" name="Text Box 42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3" name="Text Box 42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4" name="Text Box 42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5" name="Text Box 42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6" name="Text Box 42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7" name="Text Box 42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8" name="Text Box 42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69" name="Text Box 42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0" name="Text Box 42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1" name="Text Box 42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2" name="Text Box 42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3" name="Text Box 42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4" name="Text Box 42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5" name="Text Box 42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6" name="Text Box 43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7" name="Text Box 43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8" name="Text Box 43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79" name="Text Box 43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0" name="Text Box 43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1" name="Text Box 43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2" name="Text Box 43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3" name="Text Box 43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4" name="Text Box 43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5" name="Text Box 43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6" name="Text Box 43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7" name="Text Box 43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8" name="Text Box 43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89" name="Text Box 43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0" name="Text Box 43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1" name="Text Box 43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2" name="Text Box 43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3" name="Text Box 43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4" name="Text Box 43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5" name="Text Box 43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6" name="Text Box 43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7" name="Text Box 43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8" name="Text Box 43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299" name="Text Box 43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0" name="Text Box 43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1" name="Text Box 43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2" name="Text Box 43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3" name="Text Box 43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4" name="Text Box 43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5" name="Text Box 43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6" name="Text Box 43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7" name="Text Box 43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8" name="Text Box 43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09" name="Text Box 43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0" name="Text Box 43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1" name="Text Box 43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2" name="Text Box 43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3" name="Text Box 43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4" name="Text Box 43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5" name="Text Box 43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6" name="Text Box 43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7" name="Text Box 43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8" name="Text Box 43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19" name="Text Box 43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0" name="Text Box 43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1" name="Text Box 43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2" name="Text Box 43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3" name="Text Box 43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4" name="Text Box 43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5" name="Text Box 43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6" name="Text Box 43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7" name="Text Box 43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8" name="Text Box 43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29" name="Text Box 43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0" name="Text Box 43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1" name="Text Box 43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2" name="Text Box 43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3" name="Text Box 43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4" name="Text Box 43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5" name="Text Box 43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6" name="Text Box 43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7" name="Text Box 43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8" name="Text Box 43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39" name="Text Box 43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0" name="Text Box 43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1" name="Text Box 43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2" name="Text Box 43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3" name="Text Box 43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4" name="Text Box 43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5" name="Text Box 43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6" name="Text Box 43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7" name="Text Box 43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8" name="Text Box 43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49" name="Text Box 43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0" name="Text Box 43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1" name="Text Box 43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2" name="Text Box 43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3" name="Text Box 43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4" name="Text Box 43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5" name="Text Box 43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6" name="Text Box 43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7" name="Text Box 43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8" name="Text Box 43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59" name="Text Box 43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0" name="Text Box 43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1" name="Text Box 43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2" name="Text Box 43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3" name="Text Box 43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4" name="Text Box 43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5" name="Text Box 43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6" name="Text Box 43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7" name="Text Box 43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8" name="Text Box 43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69" name="Text Box 43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0" name="Text Box 43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1" name="Text Box 43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2" name="Text Box 43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3" name="Text Box 43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4" name="Text Box 43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5" name="Text Box 43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6" name="Text Box 44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7" name="Text Box 44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8" name="Text Box 44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79" name="Text Box 44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0" name="Text Box 44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1" name="Text Box 44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2" name="Text Box 44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3" name="Text Box 44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4" name="Text Box 44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5" name="Text Box 44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6" name="Text Box 44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7" name="Text Box 44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8" name="Text Box 44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89" name="Text Box 44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0" name="Text Box 44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1" name="Text Box 44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2" name="Text Box 44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3" name="Text Box 44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4" name="Text Box 44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5" name="Text Box 44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6" name="Text Box 44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7" name="Text Box 44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8" name="Text Box 44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399" name="Text Box 44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0" name="Text Box 44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1" name="Text Box 44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2" name="Text Box 44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3" name="Text Box 44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4" name="Text Box 44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5" name="Text Box 44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6" name="Text Box 44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7" name="Text Box 44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8" name="Text Box 44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09" name="Text Box 44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0" name="Text Box 44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1" name="Text Box 44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2" name="Text Box 44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3" name="Text Box 44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4" name="Text Box 44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5" name="Text Box 44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6" name="Text Box 44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7" name="Text Box 44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8" name="Text Box 44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19" name="Text Box 44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0" name="Text Box 44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1" name="Text Box 44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2" name="Text Box 44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3" name="Text Box 44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4" name="Text Box 44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5" name="Text Box 44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6" name="Text Box 44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7" name="Text Box 44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8" name="Text Box 44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29" name="Text Box 44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0" name="Text Box 44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1" name="Text Box 44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2" name="Text Box 44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3" name="Text Box 44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4" name="Text Box 44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5" name="Text Box 44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6" name="Text Box 44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7" name="Text Box 44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8" name="Text Box 44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39" name="Text Box 44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0" name="Text Box 44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1" name="Text Box 44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2" name="Text Box 44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3" name="Text Box 44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4" name="Text Box 44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5" name="Text Box 44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6" name="Text Box 44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7" name="Text Box 44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8" name="Text Box 44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49" name="Text Box 44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0" name="Text Box 44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1" name="Text Box 44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2" name="Text Box 44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3" name="Text Box 44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4" name="Text Box 44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5" name="Text Box 44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6" name="Text Box 44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7" name="Text Box 44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8" name="Text Box 44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59" name="Text Box 44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0" name="Text Box 44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1" name="Text Box 44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2" name="Text Box 44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3" name="Text Box 44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4" name="Text Box 44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5" name="Text Box 44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6" name="Text Box 44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7" name="Text Box 44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8" name="Text Box 44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69" name="Text Box 44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0" name="Text Box 44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1" name="Text Box 44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2" name="Text Box 44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3" name="Text Box 44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4" name="Text Box 44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5" name="Text Box 44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6" name="Text Box 45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7" name="Text Box 45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8" name="Text Box 45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79" name="Text Box 45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0" name="Text Box 45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1" name="Text Box 45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2" name="Text Box 45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3" name="Text Box 45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4" name="Text Box 45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5" name="Text Box 45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6" name="Text Box 45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7" name="Text Box 45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8" name="Text Box 45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89" name="Text Box 45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0" name="Text Box 45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1" name="Text Box 45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2" name="Text Box 45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3" name="Text Box 45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4" name="Text Box 45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5" name="Text Box 45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6" name="Text Box 45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7" name="Text Box 45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8" name="Text Box 45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499" name="Text Box 45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0" name="Text Box 45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1" name="Text Box 45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2" name="Text Box 45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3" name="Text Box 45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4" name="Text Box 45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5" name="Text Box 45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6" name="Text Box 45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7" name="Text Box 45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8" name="Text Box 45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09" name="Text Box 45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0" name="Text Box 45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1" name="Text Box 45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2" name="Text Box 45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3" name="Text Box 45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4" name="Text Box 45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5" name="Text Box 45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6" name="Text Box 45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7" name="Text Box 45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8" name="Text Box 45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19" name="Text Box 45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0" name="Text Box 45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1" name="Text Box 45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2" name="Text Box 45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3" name="Text Box 45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4" name="Text Box 45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5" name="Text Box 45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6" name="Text Box 45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7" name="Text Box 45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8" name="Text Box 45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29" name="Text Box 45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0" name="Text Box 45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1" name="Text Box 45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2" name="Text Box 45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3" name="Text Box 45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4" name="Text Box 45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5" name="Text Box 45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6" name="Text Box 45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7" name="Text Box 45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8" name="Text Box 45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39" name="Text Box 45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0" name="Text Box 45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1" name="Text Box 45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2" name="Text Box 45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3" name="Text Box 45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4" name="Text Box 45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5" name="Text Box 45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6" name="Text Box 45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7" name="Text Box 45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8" name="Text Box 45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49" name="Text Box 45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0" name="Text Box 45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1" name="Text Box 45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2" name="Text Box 45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3" name="Text Box 45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4" name="Text Box 45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5" name="Text Box 45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6" name="Text Box 45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7" name="Text Box 45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8" name="Text Box 45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59" name="Text Box 45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0" name="Text Box 45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1" name="Text Box 45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2" name="Text Box 45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3" name="Text Box 45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4" name="Text Box 45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5" name="Text Box 45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6" name="Text Box 45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7" name="Text Box 45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8" name="Text Box 45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69" name="Text Box 45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0" name="Text Box 45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1" name="Text Box 45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2" name="Text Box 45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3" name="Text Box 45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4" name="Text Box 45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5" name="Text Box 45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6" name="Text Box 46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7" name="Text Box 46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8" name="Text Box 46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79" name="Text Box 46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0" name="Text Box 46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1" name="Text Box 46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2" name="Text Box 46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3" name="Text Box 46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4" name="Text Box 46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5" name="Text Box 46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6" name="Text Box 46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7" name="Text Box 46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8" name="Text Box 46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89" name="Text Box 46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0" name="Text Box 46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1" name="Text Box 46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2" name="Text Box 46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3" name="Text Box 46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4" name="Text Box 46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5" name="Text Box 46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6" name="Text Box 46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7" name="Text Box 46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8" name="Text Box 46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599" name="Text Box 46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0" name="Text Box 46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1" name="Text Box 46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2" name="Text Box 46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3" name="Text Box 46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4" name="Text Box 46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5" name="Text Box 46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6" name="Text Box 46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7" name="Text Box 46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8" name="Text Box 46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09" name="Text Box 46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0" name="Text Box 46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1" name="Text Box 46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2" name="Text Box 46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3" name="Text Box 46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4" name="Text Box 46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5" name="Text Box 46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6" name="Text Box 46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7" name="Text Box 46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8" name="Text Box 46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19" name="Text Box 46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0" name="Text Box 46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1" name="Text Box 46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2" name="Text Box 46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3" name="Text Box 46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4" name="Text Box 46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5" name="Text Box 46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6" name="Text Box 46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7" name="Text Box 46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8" name="Text Box 46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29" name="Text Box 46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0" name="Text Box 46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1" name="Text Box 46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2" name="Text Box 46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3" name="Text Box 46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4" name="Text Box 46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5" name="Text Box 46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6" name="Text Box 46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7" name="Text Box 46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8" name="Text Box 46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39" name="Text Box 46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0" name="Text Box 46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1" name="Text Box 46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2" name="Text Box 46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3" name="Text Box 46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4" name="Text Box 46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5" name="Text Box 46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6" name="Text Box 46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7" name="Text Box 46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8" name="Text Box 46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49" name="Text Box 46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0" name="Text Box 46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1" name="Text Box 46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2" name="Text Box 46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3" name="Text Box 46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4" name="Text Box 46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5" name="Text Box 46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6" name="Text Box 46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7" name="Text Box 46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8" name="Text Box 46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59" name="Text Box 46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0" name="Text Box 46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1" name="Text Box 46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2" name="Text Box 46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3" name="Text Box 46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4" name="Text Box 46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5" name="Text Box 46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6" name="Text Box 46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7" name="Text Box 46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8" name="Text Box 46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69" name="Text Box 46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0" name="Text Box 46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1" name="Text Box 46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2" name="Text Box 46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3" name="Text Box 46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4" name="Text Box 46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5" name="Text Box 46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6" name="Text Box 47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7" name="Text Box 47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8" name="Text Box 47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79" name="Text Box 47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0" name="Text Box 47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1" name="Text Box 47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2" name="Text Box 47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3" name="Text Box 47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4" name="Text Box 47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5" name="Text Box 47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6" name="Text Box 47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7" name="Text Box 47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8" name="Text Box 47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89" name="Text Box 47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0" name="Text Box 47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1" name="Text Box 47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2" name="Text Box 47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3" name="Text Box 47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4" name="Text Box 47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5" name="Text Box 47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6" name="Text Box 47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7" name="Text Box 47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8" name="Text Box 47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699" name="Text Box 47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0" name="Text Box 47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1" name="Text Box 47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2" name="Text Box 47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3" name="Text Box 47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4" name="Text Box 47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5" name="Text Box 47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6" name="Text Box 47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7" name="Text Box 47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8" name="Text Box 47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09" name="Text Box 47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0" name="Text Box 47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1" name="Text Box 47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2" name="Text Box 47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3" name="Text Box 47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4" name="Text Box 47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5" name="Text Box 47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6" name="Text Box 47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7" name="Text Box 47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8" name="Text Box 47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19" name="Text Box 47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0" name="Text Box 47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1" name="Text Box 47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2" name="Text Box 47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3" name="Text Box 47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4" name="Text Box 47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5" name="Text Box 47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6" name="Text Box 47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7" name="Text Box 47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8" name="Text Box 47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29" name="Text Box 47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0" name="Text Box 47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1" name="Text Box 47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2" name="Text Box 47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3" name="Text Box 47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4" name="Text Box 47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5" name="Text Box 47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6" name="Text Box 47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7" name="Text Box 47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8" name="Text Box 47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39" name="Text Box 47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0" name="Text Box 47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1" name="Text Box 47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2" name="Text Box 47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3" name="Text Box 47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4" name="Text Box 47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5" name="Text Box 47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6" name="Text Box 47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7" name="Text Box 47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8" name="Text Box 47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49" name="Text Box 47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0" name="Text Box 47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1" name="Text Box 47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2" name="Text Box 47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3" name="Text Box 47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4" name="Text Box 47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5" name="Text Box 47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6" name="Text Box 47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7" name="Text Box 47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8" name="Text Box 47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59" name="Text Box 47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0" name="Text Box 47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1" name="Text Box 47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2" name="Text Box 47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3" name="Text Box 47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4" name="Text Box 47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5" name="Text Box 47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6" name="Text Box 47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7" name="Text Box 47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8" name="Text Box 47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69" name="Text Box 47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0" name="Text Box 47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1" name="Text Box 47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2" name="Text Box 47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3" name="Text Box 47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4" name="Text Box 47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5" name="Text Box 47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6" name="Text Box 48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7" name="Text Box 48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8" name="Text Box 48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79" name="Text Box 48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0" name="Text Box 48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1" name="Text Box 48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2" name="Text Box 48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3" name="Text Box 48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4" name="Text Box 48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5" name="Text Box 48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6" name="Text Box 48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7" name="Text Box 48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8" name="Text Box 48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89" name="Text Box 48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0" name="Text Box 48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1" name="Text Box 48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2" name="Text Box 48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3" name="Text Box 48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4" name="Text Box 48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5" name="Text Box 48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6" name="Text Box 48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7" name="Text Box 48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8" name="Text Box 48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799" name="Text Box 48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0" name="Text Box 48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1" name="Text Box 48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2" name="Text Box 48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3" name="Text Box 48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4" name="Text Box 48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5" name="Text Box 48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6" name="Text Box 48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7" name="Text Box 48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8" name="Text Box 48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09" name="Text Box 48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0" name="Text Box 48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1" name="Text Box 48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2" name="Text Box 48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3" name="Text Box 48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4" name="Text Box 48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5" name="Text Box 48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6" name="Text Box 48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7" name="Text Box 48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8" name="Text Box 48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19" name="Text Box 48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0" name="Text Box 48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1" name="Text Box 48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2" name="Text Box 48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3" name="Text Box 48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4" name="Text Box 48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5" name="Text Box 48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6" name="Text Box 48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7" name="Text Box 48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8" name="Text Box 48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29" name="Text Box 48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0" name="Text Box 48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1" name="Text Box 48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2" name="Text Box 48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3" name="Text Box 48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4" name="Text Box 48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5" name="Text Box 48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6" name="Text Box 48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7" name="Text Box 48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8" name="Text Box 48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39" name="Text Box 48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0" name="Text Box 48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1" name="Text Box 48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2" name="Text Box 48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3" name="Text Box 48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4" name="Text Box 48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5" name="Text Box 48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6" name="Text Box 48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7" name="Text Box 48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8" name="Text Box 48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49" name="Text Box 48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0" name="Text Box 48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1" name="Text Box 48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2" name="Text Box 48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3" name="Text Box 48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4" name="Text Box 48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5" name="Text Box 48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6" name="Text Box 48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7" name="Text Box 48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8" name="Text Box 48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59" name="Text Box 48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0" name="Text Box 48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1" name="Text Box 48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2" name="Text Box 48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3" name="Text Box 48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4" name="Text Box 48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5" name="Text Box 48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6" name="Text Box 48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7" name="Text Box 48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8" name="Text Box 48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69" name="Text Box 48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0" name="Text Box 48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1" name="Text Box 48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2" name="Text Box 48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3" name="Text Box 48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4" name="Text Box 48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5" name="Text Box 48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6" name="Text Box 49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7" name="Text Box 49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8" name="Text Box 49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79" name="Text Box 49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0" name="Text Box 49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1" name="Text Box 49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2" name="Text Box 49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3" name="Text Box 49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4" name="Text Box 49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5" name="Text Box 49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6" name="Text Box 49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7" name="Text Box 49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8" name="Text Box 49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89" name="Text Box 49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0" name="Text Box 49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1" name="Text Box 49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2" name="Text Box 49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3" name="Text Box 49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4" name="Text Box 49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5" name="Text Box 49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6" name="Text Box 49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7" name="Text Box 49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8" name="Text Box 49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899" name="Text Box 49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0" name="Text Box 49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1" name="Text Box 49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2" name="Text Box 49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3" name="Text Box 49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4" name="Text Box 49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5" name="Text Box 49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6" name="Text Box 49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7" name="Text Box 49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8" name="Text Box 49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09" name="Text Box 49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0" name="Text Box 49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1" name="Text Box 49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2" name="Text Box 49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3" name="Text Box 49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4" name="Text Box 49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5" name="Text Box 49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6" name="Text Box 49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7" name="Text Box 49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8" name="Text Box 49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19" name="Text Box 49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0" name="Text Box 49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1" name="Text Box 49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2" name="Text Box 49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3" name="Text Box 49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4" name="Text Box 49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5" name="Text Box 49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6" name="Text Box 49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7" name="Text Box 49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8" name="Text Box 49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29" name="Text Box 49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0" name="Text Box 49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1" name="Text Box 49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2" name="Text Box 49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3" name="Text Box 49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4" name="Text Box 49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5" name="Text Box 49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6" name="Text Box 49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7" name="Text Box 49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8" name="Text Box 49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39" name="Text Box 49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0" name="Text Box 49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1" name="Text Box 49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2" name="Text Box 49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3" name="Text Box 49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4" name="Text Box 49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5" name="Text Box 49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6" name="Text Box 49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7" name="Text Box 49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8" name="Text Box 49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49" name="Text Box 49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0" name="Text Box 49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1" name="Text Box 49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2" name="Text Box 49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3" name="Text Box 49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4" name="Text Box 49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5" name="Text Box 49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6" name="Text Box 49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7" name="Text Box 49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8" name="Text Box 49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59" name="Text Box 49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0" name="Text Box 49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1" name="Text Box 49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2" name="Text Box 49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3" name="Text Box 49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4" name="Text Box 49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5" name="Text Box 49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6" name="Text Box 49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7" name="Text Box 49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8" name="Text Box 49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69" name="Text Box 49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0" name="Text Box 49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1" name="Text Box 49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2" name="Text Box 49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3" name="Text Box 49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4" name="Text Box 49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5" name="Text Box 49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6" name="Text Box 50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7" name="Text Box 50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8" name="Text Box 50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79" name="Text Box 50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0" name="Text Box 50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1" name="Text Box 50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2" name="Text Box 50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3" name="Text Box 50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4" name="Text Box 50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5" name="Text Box 50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6" name="Text Box 50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7" name="Text Box 50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8" name="Text Box 50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89" name="Text Box 50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0" name="Text Box 50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1" name="Text Box 50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2" name="Text Box 50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3" name="Text Box 50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4" name="Text Box 50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5" name="Text Box 50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6" name="Text Box 50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7" name="Text Box 50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8" name="Text Box 50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7999" name="Text Box 50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0" name="Text Box 50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1" name="Text Box 50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2" name="Text Box 50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3" name="Text Box 50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4" name="Text Box 50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5" name="Text Box 50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6" name="Text Box 50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7" name="Text Box 50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8" name="Text Box 50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09" name="Text Box 50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0" name="Text Box 50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1" name="Text Box 50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2" name="Text Box 50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3" name="Text Box 50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4" name="Text Box 50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5" name="Text Box 50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6" name="Text Box 50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7" name="Text Box 50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8" name="Text Box 50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19" name="Text Box 50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0" name="Text Box 50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1" name="Text Box 50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2" name="Text Box 50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3" name="Text Box 50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4" name="Text Box 50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5" name="Text Box 50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6" name="Text Box 50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7" name="Text Box 50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8" name="Text Box 50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29" name="Text Box 50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0" name="Text Box 50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1" name="Text Box 50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2" name="Text Box 50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3" name="Text Box 50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4" name="Text Box 50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5" name="Text Box 50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6" name="Text Box 50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7" name="Text Box 50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8" name="Text Box 50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39" name="Text Box 50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0" name="Text Box 50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1" name="Text Box 50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2" name="Text Box 50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3" name="Text Box 50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4" name="Text Box 50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5" name="Text Box 50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6" name="Text Box 50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7" name="Text Box 50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8" name="Text Box 50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49" name="Text Box 50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0" name="Text Box 50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1" name="Text Box 50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2" name="Text Box 50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3" name="Text Box 50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4" name="Text Box 50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5" name="Text Box 50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6" name="Text Box 50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7" name="Text Box 50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8" name="Text Box 50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59" name="Text Box 50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0" name="Text Box 50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1" name="Text Box 50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2" name="Text Box 50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3" name="Text Box 50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4" name="Text Box 50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5" name="Text Box 50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6" name="Text Box 50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7" name="Text Box 50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8" name="Text Box 50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69" name="Text Box 50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0" name="Text Box 50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1" name="Text Box 50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2" name="Text Box 50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3" name="Text Box 50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4" name="Text Box 50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5" name="Text Box 50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6" name="Text Box 51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7" name="Text Box 51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8" name="Text Box 51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79" name="Text Box 51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0" name="Text Box 51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1" name="Text Box 51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2" name="Text Box 51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3" name="Text Box 51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4" name="Text Box 51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5" name="Text Box 51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6" name="Text Box 51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7" name="Text Box 51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8" name="Text Box 51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89" name="Text Box 51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0" name="Text Box 51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1" name="Text Box 51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2" name="Text Box 51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3" name="Text Box 51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4" name="Text Box 51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5" name="Text Box 51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6" name="Text Box 51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7" name="Text Box 51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8" name="Text Box 51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099" name="Text Box 51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0" name="Text Box 51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1" name="Text Box 51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2" name="Text Box 51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3" name="Text Box 51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4" name="Text Box 51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5" name="Text Box 51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6" name="Text Box 51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7" name="Text Box 51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8" name="Text Box 51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09" name="Text Box 51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0" name="Text Box 51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1" name="Text Box 51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2" name="Text Box 51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3" name="Text Box 51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4" name="Text Box 51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5" name="Text Box 51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6" name="Text Box 51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7" name="Text Box 51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8" name="Text Box 51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19" name="Text Box 51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0" name="Text Box 51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1" name="Text Box 51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2" name="Text Box 51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3" name="Text Box 51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4" name="Text Box 51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5" name="Text Box 51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6" name="Text Box 51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7" name="Text Box 51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8" name="Text Box 51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29" name="Text Box 51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0" name="Text Box 51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1" name="Text Box 51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2" name="Text Box 51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3" name="Text Box 51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4" name="Text Box 51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5" name="Text Box 51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6" name="Text Box 51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7" name="Text Box 51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8" name="Text Box 51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39" name="Text Box 51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0" name="Text Box 51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1" name="Text Box 51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2" name="Text Box 51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3" name="Text Box 51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4" name="Text Box 51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5" name="Text Box 51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6" name="Text Box 51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7" name="Text Box 51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8" name="Text Box 51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49" name="Text Box 51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0" name="Text Box 51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1" name="Text Box 51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2" name="Text Box 51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3" name="Text Box 51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4" name="Text Box 51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5" name="Text Box 51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6" name="Text Box 51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7" name="Text Box 51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8" name="Text Box 51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59" name="Text Box 51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0" name="Text Box 51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1" name="Text Box 51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2" name="Text Box 51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3" name="Text Box 51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4" name="Text Box 51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5" name="Text Box 51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6" name="Text Box 51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7" name="Text Box 51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8" name="Text Box 51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69" name="Text Box 51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0" name="Text Box 51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1" name="Text Box 51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2" name="Text Box 51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3" name="Text Box 51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4" name="Text Box 51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5" name="Text Box 51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6" name="Text Box 52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7" name="Text Box 52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8" name="Text Box 52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79" name="Text Box 52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0" name="Text Box 52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1" name="Text Box 52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2" name="Text Box 52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3" name="Text Box 52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4" name="Text Box 52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5" name="Text Box 52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6" name="Text Box 52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7" name="Text Box 52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8" name="Text Box 52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89" name="Text Box 52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0" name="Text Box 52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1" name="Text Box 52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2" name="Text Box 52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3" name="Text Box 52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4" name="Text Box 52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5" name="Text Box 52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6" name="Text Box 52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7" name="Text Box 52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8" name="Text Box 52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199" name="Text Box 52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0" name="Text Box 52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1" name="Text Box 52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2" name="Text Box 52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3" name="Text Box 52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4" name="Text Box 52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5" name="Text Box 52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6" name="Text Box 52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7" name="Text Box 52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8" name="Text Box 52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09" name="Text Box 52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0" name="Text Box 52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1" name="Text Box 52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2" name="Text Box 52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3" name="Text Box 52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4" name="Text Box 52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5" name="Text Box 52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6" name="Text Box 52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7" name="Text Box 52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8" name="Text Box 52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19" name="Text Box 52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0" name="Text Box 52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1" name="Text Box 52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2" name="Text Box 52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3" name="Text Box 52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4" name="Text Box 52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5" name="Text Box 52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6" name="Text Box 52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7" name="Text Box 52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8" name="Text Box 52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29" name="Text Box 52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0" name="Text Box 52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1" name="Text Box 52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2" name="Text Box 52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3" name="Text Box 52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4" name="Text Box 52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5" name="Text Box 52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6" name="Text Box 52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7" name="Text Box 52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8" name="Text Box 52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39" name="Text Box 52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0" name="Text Box 52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1" name="Text Box 52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2" name="Text Box 52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3" name="Text Box 52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4" name="Text Box 52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5" name="Text Box 52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6" name="Text Box 52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7" name="Text Box 52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8" name="Text Box 52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49" name="Text Box 52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0" name="Text Box 52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1" name="Text Box 52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2" name="Text Box 527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3" name="Text Box 527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4" name="Text Box 527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5" name="Text Box 527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6" name="Text Box 528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7" name="Text Box 528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8" name="Text Box 528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59" name="Text Box 528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0" name="Text Box 528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1" name="Text Box 528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2" name="Text Box 528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3" name="Text Box 528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4" name="Text Box 528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5" name="Text Box 528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6" name="Text Box 529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7" name="Text Box 529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8" name="Text Box 529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69" name="Text Box 529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0" name="Text Box 529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1" name="Text Box 529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2" name="Text Box 529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3" name="Text Box 529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4" name="Text Box 529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5" name="Text Box 529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6" name="Text Box 530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7" name="Text Box 530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8" name="Text Box 530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79" name="Text Box 530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0" name="Text Box 530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1" name="Text Box 530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2" name="Text Box 530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3" name="Text Box 530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4" name="Text Box 530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5" name="Text Box 530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6" name="Text Box 531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7" name="Text Box 531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8" name="Text Box 531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89" name="Text Box 531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0" name="Text Box 531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1" name="Text Box 531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2" name="Text Box 531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3" name="Text Box 531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4" name="Text Box 531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5" name="Text Box 531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6" name="Text Box 532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7" name="Text Box 532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8" name="Text Box 532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299" name="Text Box 532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0" name="Text Box 532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1" name="Text Box 532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2" name="Text Box 532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3" name="Text Box 532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4" name="Text Box 532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5" name="Text Box 532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6" name="Text Box 533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7" name="Text Box 533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8" name="Text Box 533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09" name="Text Box 533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0" name="Text Box 533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1" name="Text Box 533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2" name="Text Box 533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3" name="Text Box 533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4" name="Text Box 533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5" name="Text Box 533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6" name="Text Box 534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7" name="Text Box 534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8" name="Text Box 534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19" name="Text Box 534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0" name="Text Box 534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1" name="Text Box 534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2" name="Text Box 534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3" name="Text Box 534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4" name="Text Box 534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5" name="Text Box 534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6" name="Text Box 535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7" name="Text Box 535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8" name="Text Box 535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29" name="Text Box 535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0" name="Text Box 535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1" name="Text Box 535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2" name="Text Box 535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3" name="Text Box 535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4" name="Text Box 535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5" name="Text Box 535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6" name="Text Box 536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7" name="Text Box 536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8" name="Text Box 536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39" name="Text Box 536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0" name="Text Box 536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1" name="Text Box 536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2" name="Text Box 5366"/>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3" name="Text Box 5367"/>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4" name="Text Box 5368"/>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5" name="Text Box 5369"/>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6" name="Text Box 5370"/>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7" name="Text Box 5371"/>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8" name="Text Box 5372"/>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49" name="Text Box 5373"/>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50" name="Text Box 5374"/>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1103</xdr:row>
      <xdr:rowOff>0</xdr:rowOff>
    </xdr:from>
    <xdr:ext cx="85725" cy="186689"/>
    <xdr:sp macro="" textlink="">
      <xdr:nvSpPr>
        <xdr:cNvPr id="8351" name="Text Box 5375"/>
        <xdr:cNvSpPr txBox="1">
          <a:spLocks noChangeArrowheads="1"/>
        </xdr:cNvSpPr>
      </xdr:nvSpPr>
      <xdr:spPr bwMode="auto">
        <a:xfrm>
          <a:off x="4686300" y="21012150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54</xdr:row>
      <xdr:rowOff>0</xdr:rowOff>
    </xdr:from>
    <xdr:ext cx="85725" cy="205411"/>
    <xdr:sp macro="" textlink="">
      <xdr:nvSpPr>
        <xdr:cNvPr id="2824" name="Text Box 25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25" name="Text Box 25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26" name="Text Box 25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27" name="Text Box 25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28" name="Text Box 25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29" name="Text Box 25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0" name="Text Box 25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1" name="Text Box 25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2" name="Text Box 25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3" name="Text Box 25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4" name="Text Box 25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5" name="Text Box 25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6" name="Text Box 25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7" name="Text Box 26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8" name="Text Box 26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39" name="Text Box 26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0" name="Text Box 26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1" name="Text Box 26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2" name="Text Box 26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3" name="Text Box 26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4" name="Text Box 26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5" name="Text Box 26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6" name="Text Box 26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7" name="Text Box 26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8" name="Text Box 26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49" name="Text Box 26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0" name="Text Box 26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1" name="Text Box 26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2" name="Text Box 26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3" name="Text Box 26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4" name="Text Box 26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5" name="Text Box 26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6" name="Text Box 26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7" name="Text Box 26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8" name="Text Box 26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59" name="Text Box 26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0" name="Text Box 26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1" name="Text Box 26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2" name="Text Box 26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3" name="Text Box 26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4" name="Text Box 26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5" name="Text Box 26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6" name="Text Box 26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7" name="Text Box 26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8" name="Text Box 26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69" name="Text Box 26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0" name="Text Box 26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1" name="Text Box 26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2" name="Text Box 26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3" name="Text Box 26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4" name="Text Box 26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5" name="Text Box 26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6" name="Text Box 26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7" name="Text Box 26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8" name="Text Box 26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79" name="Text Box 26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0" name="Text Box 26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1" name="Text Box 26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2" name="Text Box 26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3" name="Text Box 26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4" name="Text Box 26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5" name="Text Box 26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6" name="Text Box 26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7" name="Text Box 26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8" name="Text Box 26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89" name="Text Box 26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0" name="Text Box 26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1" name="Text Box 26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2" name="Text Box 26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3" name="Text Box 26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4" name="Text Box 26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5" name="Text Box 27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6" name="Text Box 27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7" name="Text Box 27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8" name="Text Box 27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899" name="Text Box 27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0" name="Text Box 27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1" name="Text Box 27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2" name="Text Box 27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3" name="Text Box 27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4" name="Text Box 27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5" name="Text Box 27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6" name="Text Box 27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7" name="Text Box 27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8" name="Text Box 27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09" name="Text Box 27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0" name="Text Box 27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1" name="Text Box 27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2" name="Text Box 27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3" name="Text Box 27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4" name="Text Box 27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5" name="Text Box 27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6" name="Text Box 27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7" name="Text Box 27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8" name="Text Box 27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19" name="Text Box 27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0" name="Text Box 27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1" name="Text Box 27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2" name="Text Box 27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3" name="Text Box 27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4" name="Text Box 27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5" name="Text Box 27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6" name="Text Box 27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7" name="Text Box 27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8" name="Text Box 27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29" name="Text Box 27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0" name="Text Box 27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1" name="Text Box 27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2" name="Text Box 27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3" name="Text Box 27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4" name="Text Box 27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5" name="Text Box 27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6" name="Text Box 27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7" name="Text Box 27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8" name="Text Box 27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39" name="Text Box 27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0" name="Text Box 27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1" name="Text Box 27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2" name="Text Box 27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3" name="Text Box 27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4" name="Text Box 27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5" name="Text Box 27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6" name="Text Box 27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7" name="Text Box 27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8" name="Text Box 27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49" name="Text Box 27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0" name="Text Box 27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1" name="Text Box 27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2" name="Text Box 27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3" name="Text Box 27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4" name="Text Box 27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5" name="Text Box 27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6" name="Text Box 27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7" name="Text Box 27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8" name="Text Box 27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59" name="Text Box 27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0" name="Text Box 27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1" name="Text Box 27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2" name="Text Box 27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3" name="Text Box 27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4" name="Text Box 27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5" name="Text Box 27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6" name="Text Box 27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7" name="Text Box 27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8" name="Text Box 27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69" name="Text Box 27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0" name="Text Box 27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1" name="Text Box 27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2" name="Text Box 27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3" name="Text Box 27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4" name="Text Box 27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5" name="Text Box 27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6" name="Text Box 27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7" name="Text Box 27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8" name="Text Box 27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79" name="Text Box 27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0" name="Text Box 27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1" name="Text Box 27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2" name="Text Box 27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3" name="Text Box 27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4" name="Text Box 27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5" name="Text Box 27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6" name="Text Box 27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7" name="Text Box 27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8" name="Text Box 27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89" name="Text Box 27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0" name="Text Box 27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1" name="Text Box 27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2" name="Text Box 27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3" name="Text Box 27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4" name="Text Box 27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5" name="Text Box 28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6" name="Text Box 28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7" name="Text Box 28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8" name="Text Box 28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2999" name="Text Box 28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0" name="Text Box 28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1" name="Text Box 28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2" name="Text Box 28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3" name="Text Box 28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4" name="Text Box 28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5" name="Text Box 28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6" name="Text Box 28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7" name="Text Box 28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8" name="Text Box 28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09" name="Text Box 28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0" name="Text Box 28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1" name="Text Box 28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2" name="Text Box 28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3" name="Text Box 28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4" name="Text Box 28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5" name="Text Box 28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6" name="Text Box 28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7" name="Text Box 28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8" name="Text Box 28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19" name="Text Box 28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0" name="Text Box 28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1" name="Text Box 28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2" name="Text Box 28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3" name="Text Box 28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4" name="Text Box 28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5" name="Text Box 28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6" name="Text Box 28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7" name="Text Box 28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8" name="Text Box 28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29" name="Text Box 28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0" name="Text Box 28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1" name="Text Box 28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2" name="Text Box 28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3" name="Text Box 28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4" name="Text Box 28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5" name="Text Box 28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6" name="Text Box 28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7" name="Text Box 28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8" name="Text Box 28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39" name="Text Box 28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0" name="Text Box 28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1" name="Text Box 28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2" name="Text Box 28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3" name="Text Box 28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4" name="Text Box 28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5" name="Text Box 28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6" name="Text Box 28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7" name="Text Box 28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8" name="Text Box 28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49" name="Text Box 28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0" name="Text Box 28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1" name="Text Box 28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2" name="Text Box 28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3" name="Text Box 28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4" name="Text Box 28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5" name="Text Box 28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6" name="Text Box 28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7" name="Text Box 28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8" name="Text Box 28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59" name="Text Box 28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0" name="Text Box 28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1" name="Text Box 28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2" name="Text Box 28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3" name="Text Box 28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4" name="Text Box 28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5" name="Text Box 28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6" name="Text Box 28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7" name="Text Box 28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8" name="Text Box 28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69" name="Text Box 28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0" name="Text Box 28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1" name="Text Box 28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2" name="Text Box 28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3" name="Text Box 28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4" name="Text Box 28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5" name="Text Box 28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6" name="Text Box 28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7" name="Text Box 28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8" name="Text Box 28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79" name="Text Box 28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0" name="Text Box 28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1" name="Text Box 28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2" name="Text Box 28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3" name="Text Box 28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4" name="Text Box 28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5" name="Text Box 28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6" name="Text Box 28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7" name="Text Box 28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8" name="Text Box 28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89" name="Text Box 28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0" name="Text Box 28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1" name="Text Box 28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2" name="Text Box 28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3" name="Text Box 28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4" name="Text Box 28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5" name="Text Box 29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6" name="Text Box 29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7" name="Text Box 29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8" name="Text Box 29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099" name="Text Box 29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0" name="Text Box 29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1" name="Text Box 29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2" name="Text Box 29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3" name="Text Box 29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4" name="Text Box 29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5" name="Text Box 29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6" name="Text Box 29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7" name="Text Box 29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8" name="Text Box 29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09" name="Text Box 29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0" name="Text Box 29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1" name="Text Box 29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2" name="Text Box 29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3" name="Text Box 29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4" name="Text Box 29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5" name="Text Box 29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6" name="Text Box 29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7" name="Text Box 29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8" name="Text Box 29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19" name="Text Box 29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0" name="Text Box 29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1" name="Text Box 29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2" name="Text Box 29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3" name="Text Box 29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4" name="Text Box 29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5" name="Text Box 29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6" name="Text Box 29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7" name="Text Box 29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8" name="Text Box 29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29" name="Text Box 29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0" name="Text Box 29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1" name="Text Box 29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2" name="Text Box 29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3" name="Text Box 29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4" name="Text Box 29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5" name="Text Box 29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6" name="Text Box 29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7" name="Text Box 29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8" name="Text Box 29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39" name="Text Box 29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0" name="Text Box 29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1" name="Text Box 29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2" name="Text Box 29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3" name="Text Box 29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4" name="Text Box 29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5" name="Text Box 29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6" name="Text Box 29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7" name="Text Box 29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8" name="Text Box 29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49" name="Text Box 29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0" name="Text Box 29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1" name="Text Box 29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2" name="Text Box 29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3" name="Text Box 29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4" name="Text Box 29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5" name="Text Box 29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6" name="Text Box 29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7" name="Text Box 29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8" name="Text Box 29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59" name="Text Box 29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0" name="Text Box 29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1" name="Text Box 29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2" name="Text Box 29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3" name="Text Box 29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4" name="Text Box 29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5" name="Text Box 29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6" name="Text Box 29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7" name="Text Box 29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8" name="Text Box 29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69" name="Text Box 29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0" name="Text Box 29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1" name="Text Box 29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2" name="Text Box 29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3" name="Text Box 29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4" name="Text Box 29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5" name="Text Box 29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6" name="Text Box 29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7" name="Text Box 29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8" name="Text Box 29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79" name="Text Box 29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0" name="Text Box 29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1" name="Text Box 29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2" name="Text Box 29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3" name="Text Box 29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4" name="Text Box 29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5" name="Text Box 29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6" name="Text Box 29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7" name="Text Box 29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8" name="Text Box 29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89" name="Text Box 29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0" name="Text Box 29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1" name="Text Box 29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2" name="Text Box 29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3" name="Text Box 29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4" name="Text Box 29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5" name="Text Box 30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6" name="Text Box 30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7" name="Text Box 30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8" name="Text Box 30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199" name="Text Box 30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0" name="Text Box 30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1" name="Text Box 30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2" name="Text Box 30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3" name="Text Box 30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4" name="Text Box 30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5" name="Text Box 30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6" name="Text Box 30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7" name="Text Box 30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8" name="Text Box 30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09" name="Text Box 30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0" name="Text Box 30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1" name="Text Box 30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2" name="Text Box 30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3" name="Text Box 30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4" name="Text Box 30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5" name="Text Box 30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6" name="Text Box 30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7" name="Text Box 30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8" name="Text Box 30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19" name="Text Box 30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0" name="Text Box 30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1" name="Text Box 30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2" name="Text Box 30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3" name="Text Box 30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4" name="Text Box 30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5" name="Text Box 30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6" name="Text Box 30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7" name="Text Box 30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8" name="Text Box 30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29" name="Text Box 30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0" name="Text Box 30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1" name="Text Box 30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2" name="Text Box 30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3" name="Text Box 30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4" name="Text Box 30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5" name="Text Box 30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6" name="Text Box 30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7" name="Text Box 30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8" name="Text Box 30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39" name="Text Box 30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0" name="Text Box 30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1" name="Text Box 30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2" name="Text Box 30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3" name="Text Box 30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4" name="Text Box 30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5" name="Text Box 30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6" name="Text Box 30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7" name="Text Box 30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8" name="Text Box 30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49" name="Text Box 30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0" name="Text Box 30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1" name="Text Box 30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2" name="Text Box 30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3" name="Text Box 30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4" name="Text Box 30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5" name="Text Box 30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6" name="Text Box 30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7" name="Text Box 30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8" name="Text Box 30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59" name="Text Box 30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0" name="Text Box 30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1" name="Text Box 30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2" name="Text Box 30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3" name="Text Box 30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4" name="Text Box 30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5" name="Text Box 30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6" name="Text Box 30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7" name="Text Box 30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8" name="Text Box 30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69" name="Text Box 30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0" name="Text Box 30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1" name="Text Box 30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2" name="Text Box 30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3" name="Text Box 30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4" name="Text Box 30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5" name="Text Box 30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6" name="Text Box 30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7" name="Text Box 30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8" name="Text Box 30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79" name="Text Box 30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0" name="Text Box 30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1" name="Text Box 30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2" name="Text Box 30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3" name="Text Box 30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4" name="Text Box 30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5" name="Text Box 30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6" name="Text Box 30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7" name="Text Box 30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8" name="Text Box 30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89" name="Text Box 30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0" name="Text Box 30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1" name="Text Box 30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2" name="Text Box 30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3" name="Text Box 30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4" name="Text Box 30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5" name="Text Box 31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6" name="Text Box 31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7" name="Text Box 31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8" name="Text Box 31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299" name="Text Box 31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0" name="Text Box 31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1" name="Text Box 31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2" name="Text Box 31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3" name="Text Box 31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4" name="Text Box 31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5" name="Text Box 31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6" name="Text Box 31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7" name="Text Box 31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8" name="Text Box 31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09" name="Text Box 31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0" name="Text Box 31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1" name="Text Box 31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2" name="Text Box 31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3" name="Text Box 31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4" name="Text Box 31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5" name="Text Box 31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6" name="Text Box 31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7" name="Text Box 31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8" name="Text Box 31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19" name="Text Box 31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0" name="Text Box 31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1" name="Text Box 31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2" name="Text Box 31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3" name="Text Box 31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4" name="Text Box 31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5" name="Text Box 31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6" name="Text Box 31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7" name="Text Box 31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8" name="Text Box 31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29" name="Text Box 31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0" name="Text Box 31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1" name="Text Box 31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2" name="Text Box 31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3" name="Text Box 31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4" name="Text Box 31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5" name="Text Box 31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6" name="Text Box 31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7" name="Text Box 31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8" name="Text Box 31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39" name="Text Box 31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0" name="Text Box 31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1" name="Text Box 31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2" name="Text Box 31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3" name="Text Box 31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4" name="Text Box 31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5" name="Text Box 31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6" name="Text Box 31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7" name="Text Box 31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8" name="Text Box 31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49" name="Text Box 31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0" name="Text Box 31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1" name="Text Box 31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2" name="Text Box 31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3" name="Text Box 31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4" name="Text Box 31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5" name="Text Box 31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6" name="Text Box 31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7" name="Text Box 31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8" name="Text Box 31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59" name="Text Box 31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0" name="Text Box 31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1" name="Text Box 31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2" name="Text Box 31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3" name="Text Box 31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4" name="Text Box 31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5" name="Text Box 31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6" name="Text Box 31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7" name="Text Box 31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8" name="Text Box 31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69" name="Text Box 31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0" name="Text Box 31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1" name="Text Box 31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2" name="Text Box 31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3" name="Text Box 31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4" name="Text Box 31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5" name="Text Box 31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6" name="Text Box 31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7" name="Text Box 31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8" name="Text Box 31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79" name="Text Box 31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0" name="Text Box 31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1" name="Text Box 31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2" name="Text Box 31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3" name="Text Box 31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4" name="Text Box 31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5" name="Text Box 31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6" name="Text Box 31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7" name="Text Box 31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8" name="Text Box 31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89" name="Text Box 31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0" name="Text Box 31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1" name="Text Box 31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2" name="Text Box 31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3" name="Text Box 31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4" name="Text Box 31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5" name="Text Box 32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6" name="Text Box 32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7" name="Text Box 32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8" name="Text Box 32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399" name="Text Box 32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0" name="Text Box 32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1" name="Text Box 32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2" name="Text Box 32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3" name="Text Box 32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4" name="Text Box 32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5" name="Text Box 32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6" name="Text Box 32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7" name="Text Box 32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8" name="Text Box 32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09" name="Text Box 32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0" name="Text Box 32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1" name="Text Box 32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2" name="Text Box 32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3" name="Text Box 32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4" name="Text Box 32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5" name="Text Box 32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6" name="Text Box 32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7" name="Text Box 32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8" name="Text Box 32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19" name="Text Box 32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0" name="Text Box 32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1" name="Text Box 32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2" name="Text Box 32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3" name="Text Box 32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4" name="Text Box 32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5" name="Text Box 32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6" name="Text Box 32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7" name="Text Box 32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8" name="Text Box 32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29" name="Text Box 32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0" name="Text Box 32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1" name="Text Box 32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2" name="Text Box 32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3" name="Text Box 32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4" name="Text Box 32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5" name="Text Box 32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6" name="Text Box 32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7" name="Text Box 32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8" name="Text Box 32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39" name="Text Box 32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0" name="Text Box 32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1" name="Text Box 32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2" name="Text Box 32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3" name="Text Box 32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4" name="Text Box 32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5" name="Text Box 32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6" name="Text Box 32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7" name="Text Box 32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8" name="Text Box 32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49" name="Text Box 32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0" name="Text Box 32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1" name="Text Box 32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2" name="Text Box 32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3" name="Text Box 32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4" name="Text Box 32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5" name="Text Box 32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6" name="Text Box 32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7" name="Text Box 32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8" name="Text Box 32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59" name="Text Box 32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0" name="Text Box 32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1" name="Text Box 32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2" name="Text Box 32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3" name="Text Box 32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4" name="Text Box 32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5" name="Text Box 32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6" name="Text Box 32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7" name="Text Box 32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8" name="Text Box 32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69" name="Text Box 32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0" name="Text Box 32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1" name="Text Box 32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2" name="Text Box 32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3" name="Text Box 32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4" name="Text Box 32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5" name="Text Box 32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6" name="Text Box 32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7" name="Text Box 32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8" name="Text Box 32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79" name="Text Box 32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0" name="Text Box 32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1" name="Text Box 32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2" name="Text Box 32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3" name="Text Box 32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4" name="Text Box 32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5" name="Text Box 32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6" name="Text Box 32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7" name="Text Box 32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8" name="Text Box 32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89" name="Text Box 32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0" name="Text Box 32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1" name="Text Box 32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2" name="Text Box 32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3" name="Text Box 32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4" name="Text Box 32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5" name="Text Box 33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6" name="Text Box 33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7" name="Text Box 33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8" name="Text Box 33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499" name="Text Box 33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0" name="Text Box 33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1" name="Text Box 33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2" name="Text Box 33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3" name="Text Box 33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4" name="Text Box 33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5" name="Text Box 33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6" name="Text Box 33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7" name="Text Box 33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8" name="Text Box 33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09" name="Text Box 33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0" name="Text Box 33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1" name="Text Box 33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2" name="Text Box 33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3" name="Text Box 33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4" name="Text Box 33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5" name="Text Box 33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6" name="Text Box 33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7" name="Text Box 33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8" name="Text Box 33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19" name="Text Box 33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0" name="Text Box 33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1" name="Text Box 33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2" name="Text Box 33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3" name="Text Box 33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4" name="Text Box 33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5" name="Text Box 33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6" name="Text Box 33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7" name="Text Box 33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8" name="Text Box 33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29" name="Text Box 33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0" name="Text Box 33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1" name="Text Box 33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2" name="Text Box 33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3" name="Text Box 33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4" name="Text Box 33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5" name="Text Box 33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6" name="Text Box 33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7" name="Text Box 33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8" name="Text Box 33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39" name="Text Box 33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0" name="Text Box 33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1" name="Text Box 33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2" name="Text Box 33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3" name="Text Box 33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4" name="Text Box 33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5" name="Text Box 33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6" name="Text Box 33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7" name="Text Box 33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8" name="Text Box 33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49" name="Text Box 33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0" name="Text Box 33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1" name="Text Box 33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2" name="Text Box 33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3" name="Text Box 33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4" name="Text Box 33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5" name="Text Box 33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6" name="Text Box 33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7" name="Text Box 33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8" name="Text Box 33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59" name="Text Box 33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0" name="Text Box 33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1" name="Text Box 33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2" name="Text Box 33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3" name="Text Box 33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4" name="Text Box 33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5" name="Text Box 33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6" name="Text Box 33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7" name="Text Box 33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8" name="Text Box 33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69" name="Text Box 33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0" name="Text Box 33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1" name="Text Box 33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2" name="Text Box 33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3" name="Text Box 33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4" name="Text Box 33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5" name="Text Box 33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6" name="Text Box 33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7" name="Text Box 33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8" name="Text Box 33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79" name="Text Box 33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0" name="Text Box 33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1" name="Text Box 33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2" name="Text Box 33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3" name="Text Box 33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4" name="Text Box 33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5" name="Text Box 33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6" name="Text Box 33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7" name="Text Box 33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8" name="Text Box 33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89" name="Text Box 33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0" name="Text Box 33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1" name="Text Box 33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2" name="Text Box 33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3" name="Text Box 33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4" name="Text Box 33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5" name="Text Box 34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6" name="Text Box 34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7" name="Text Box 34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8" name="Text Box 34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599" name="Text Box 34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0" name="Text Box 34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1" name="Text Box 34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2" name="Text Box 34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3" name="Text Box 34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4" name="Text Box 34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5" name="Text Box 34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6" name="Text Box 34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7" name="Text Box 34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8" name="Text Box 34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09" name="Text Box 34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0" name="Text Box 34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1" name="Text Box 34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2" name="Text Box 34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3" name="Text Box 34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4" name="Text Box 34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5" name="Text Box 34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6" name="Text Box 34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7" name="Text Box 34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8" name="Text Box 34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19" name="Text Box 34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0" name="Text Box 34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1" name="Text Box 34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2" name="Text Box 34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3" name="Text Box 34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4" name="Text Box 34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5" name="Text Box 34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6" name="Text Box 34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7" name="Text Box 34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8" name="Text Box 34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29" name="Text Box 34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0" name="Text Box 34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1" name="Text Box 34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2" name="Text Box 34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3" name="Text Box 34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4" name="Text Box 34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5" name="Text Box 34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6" name="Text Box 34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7" name="Text Box 34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8" name="Text Box 34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39" name="Text Box 34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0" name="Text Box 34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1" name="Text Box 34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2" name="Text Box 34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3" name="Text Box 34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4" name="Text Box 34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5" name="Text Box 34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6" name="Text Box 34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7" name="Text Box 34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8" name="Text Box 34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49" name="Text Box 34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0" name="Text Box 34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1" name="Text Box 34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2" name="Text Box 34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3" name="Text Box 34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4" name="Text Box 34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5" name="Text Box 34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6" name="Text Box 34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7" name="Text Box 34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8" name="Text Box 34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59" name="Text Box 34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0" name="Text Box 34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1" name="Text Box 34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2" name="Text Box 34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3" name="Text Box 34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4" name="Text Box 34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5" name="Text Box 34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6" name="Text Box 34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7" name="Text Box 34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8" name="Text Box 34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69" name="Text Box 34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0" name="Text Box 34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1" name="Text Box 34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2" name="Text Box 34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3" name="Text Box 34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4" name="Text Box 34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5" name="Text Box 34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6" name="Text Box 34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7" name="Text Box 34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8" name="Text Box 34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79" name="Text Box 34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0" name="Text Box 34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1" name="Text Box 34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2" name="Text Box 34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3" name="Text Box 34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4" name="Text Box 34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5" name="Text Box 34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6" name="Text Box 34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7" name="Text Box 34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8" name="Text Box 34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89" name="Text Box 34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0" name="Text Box 34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1" name="Text Box 34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2" name="Text Box 34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3" name="Text Box 34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4" name="Text Box 34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5" name="Text Box 35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6" name="Text Box 35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7" name="Text Box 35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8" name="Text Box 35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699" name="Text Box 35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0" name="Text Box 35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1" name="Text Box 35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2" name="Text Box 35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3" name="Text Box 35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4" name="Text Box 35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5" name="Text Box 35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6" name="Text Box 35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7" name="Text Box 35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8" name="Text Box 35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09" name="Text Box 35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0" name="Text Box 35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1" name="Text Box 35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2" name="Text Box 35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3" name="Text Box 35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4" name="Text Box 35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5" name="Text Box 35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6" name="Text Box 35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7" name="Text Box 35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8" name="Text Box 35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19" name="Text Box 35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0" name="Text Box 35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1" name="Text Box 35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2" name="Text Box 35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3" name="Text Box 35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4" name="Text Box 35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5" name="Text Box 35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6" name="Text Box 35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7" name="Text Box 35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8" name="Text Box 35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29" name="Text Box 35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0" name="Text Box 35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1" name="Text Box 35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2" name="Text Box 35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3" name="Text Box 35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4" name="Text Box 35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5" name="Text Box 35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6" name="Text Box 35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7" name="Text Box 35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8" name="Text Box 35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39" name="Text Box 35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0" name="Text Box 35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1" name="Text Box 35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2" name="Text Box 35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3" name="Text Box 35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4" name="Text Box 35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5" name="Text Box 35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6" name="Text Box 35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7" name="Text Box 35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8" name="Text Box 35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49" name="Text Box 35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0" name="Text Box 35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1" name="Text Box 35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2" name="Text Box 35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3" name="Text Box 35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4" name="Text Box 35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5" name="Text Box 35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6" name="Text Box 35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7" name="Text Box 35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8" name="Text Box 35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59" name="Text Box 35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0" name="Text Box 35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1" name="Text Box 35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2" name="Text Box 35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3" name="Text Box 35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4" name="Text Box 35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5" name="Text Box 35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6" name="Text Box 35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7" name="Text Box 35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8" name="Text Box 35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69" name="Text Box 35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0" name="Text Box 35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1" name="Text Box 35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2" name="Text Box 35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3" name="Text Box 35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4" name="Text Box 35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5" name="Text Box 35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6" name="Text Box 35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7" name="Text Box 35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8" name="Text Box 35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79" name="Text Box 35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0" name="Text Box 35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1" name="Text Box 35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2" name="Text Box 35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3" name="Text Box 35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4" name="Text Box 35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5" name="Text Box 35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6" name="Text Box 35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7" name="Text Box 35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8" name="Text Box 35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89" name="Text Box 35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0" name="Text Box 35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1" name="Text Box 35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2" name="Text Box 35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3" name="Text Box 35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4" name="Text Box 35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5" name="Text Box 36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6" name="Text Box 36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7" name="Text Box 36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8" name="Text Box 36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799" name="Text Box 36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0" name="Text Box 36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1" name="Text Box 36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2" name="Text Box 36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3" name="Text Box 36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4" name="Text Box 36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5" name="Text Box 36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6" name="Text Box 36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7" name="Text Box 36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8" name="Text Box 36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09" name="Text Box 36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0" name="Text Box 36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1" name="Text Box 36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2" name="Text Box 36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3" name="Text Box 36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4" name="Text Box 36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5" name="Text Box 36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6" name="Text Box 36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7" name="Text Box 36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8" name="Text Box 36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19" name="Text Box 36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0" name="Text Box 36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1" name="Text Box 36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2" name="Text Box 36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3" name="Text Box 36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4" name="Text Box 36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5" name="Text Box 36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6" name="Text Box 36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7" name="Text Box 36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8" name="Text Box 36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29" name="Text Box 36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0" name="Text Box 36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1" name="Text Box 36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2" name="Text Box 36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3" name="Text Box 36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4" name="Text Box 36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5" name="Text Box 36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6" name="Text Box 36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7" name="Text Box 36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8" name="Text Box 36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39" name="Text Box 36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0" name="Text Box 36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1" name="Text Box 36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2" name="Text Box 36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3" name="Text Box 36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4" name="Text Box 36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5" name="Text Box 36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6" name="Text Box 36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7" name="Text Box 36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8" name="Text Box 36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49" name="Text Box 36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0" name="Text Box 36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1" name="Text Box 36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2" name="Text Box 36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3" name="Text Box 36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4" name="Text Box 36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5" name="Text Box 36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6" name="Text Box 36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7" name="Text Box 36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8" name="Text Box 36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59" name="Text Box 36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0" name="Text Box 36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1" name="Text Box 36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2" name="Text Box 36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3" name="Text Box 36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4" name="Text Box 36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5" name="Text Box 36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6" name="Text Box 36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7" name="Text Box 36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8" name="Text Box 36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69" name="Text Box 36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0" name="Text Box 36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1" name="Text Box 36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2" name="Text Box 36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3" name="Text Box 36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4" name="Text Box 36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5" name="Text Box 36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6" name="Text Box 36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7" name="Text Box 36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8" name="Text Box 36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79" name="Text Box 36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0" name="Text Box 36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1" name="Text Box 36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2" name="Text Box 36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3" name="Text Box 36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4" name="Text Box 36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5" name="Text Box 36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6" name="Text Box 36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7" name="Text Box 36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8" name="Text Box 36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89" name="Text Box 36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0" name="Text Box 36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1" name="Text Box 36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2" name="Text Box 36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3" name="Text Box 36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4" name="Text Box 36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5" name="Text Box 37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6" name="Text Box 37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7" name="Text Box 37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8" name="Text Box 37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899" name="Text Box 37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0" name="Text Box 37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1" name="Text Box 37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2" name="Text Box 37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3" name="Text Box 37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4" name="Text Box 37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5" name="Text Box 37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6" name="Text Box 37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7" name="Text Box 37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8" name="Text Box 37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09" name="Text Box 37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0" name="Text Box 37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1" name="Text Box 37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2" name="Text Box 37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3" name="Text Box 37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4" name="Text Box 37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5" name="Text Box 37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6" name="Text Box 37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7" name="Text Box 37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8" name="Text Box 37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19" name="Text Box 37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0" name="Text Box 37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1" name="Text Box 37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2" name="Text Box 37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3" name="Text Box 37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4" name="Text Box 37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5" name="Text Box 37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6" name="Text Box 37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7" name="Text Box 37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8" name="Text Box 37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29" name="Text Box 37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0" name="Text Box 37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1" name="Text Box 37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2" name="Text Box 37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3" name="Text Box 37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4" name="Text Box 37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5" name="Text Box 37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6" name="Text Box 37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7" name="Text Box 37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8" name="Text Box 37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39" name="Text Box 37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0" name="Text Box 37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1" name="Text Box 37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2" name="Text Box 37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3" name="Text Box 37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4" name="Text Box 37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5" name="Text Box 37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6" name="Text Box 37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7" name="Text Box 37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8" name="Text Box 37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49" name="Text Box 37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0" name="Text Box 37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1" name="Text Box 37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2" name="Text Box 37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3" name="Text Box 37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4" name="Text Box 37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5" name="Text Box 37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6" name="Text Box 37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7" name="Text Box 37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8" name="Text Box 37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59" name="Text Box 37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0" name="Text Box 37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1" name="Text Box 37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2" name="Text Box 37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3" name="Text Box 37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4" name="Text Box 37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5" name="Text Box 37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6" name="Text Box 37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7" name="Text Box 37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8" name="Text Box 37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69" name="Text Box 37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0" name="Text Box 37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1" name="Text Box 37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2" name="Text Box 37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3" name="Text Box 37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4" name="Text Box 37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5" name="Text Box 37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6" name="Text Box 37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7" name="Text Box 37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8" name="Text Box 37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79" name="Text Box 37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0" name="Text Box 37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1" name="Text Box 37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2" name="Text Box 37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3" name="Text Box 37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4" name="Text Box 37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5" name="Text Box 37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6" name="Text Box 37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7" name="Text Box 37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8" name="Text Box 37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89" name="Text Box 37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0" name="Text Box 37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1" name="Text Box 37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2" name="Text Box 37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3" name="Text Box 37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4" name="Text Box 37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5" name="Text Box 38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6" name="Text Box 38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7" name="Text Box 38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8" name="Text Box 38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3999" name="Text Box 38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0" name="Text Box 38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1" name="Text Box 38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2" name="Text Box 38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3" name="Text Box 38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4" name="Text Box 38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5" name="Text Box 38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6" name="Text Box 38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7" name="Text Box 38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8" name="Text Box 38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09" name="Text Box 38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0" name="Text Box 38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1" name="Text Box 38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2" name="Text Box 38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3" name="Text Box 38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4" name="Text Box 38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5" name="Text Box 38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6" name="Text Box 38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7" name="Text Box 38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8" name="Text Box 38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19" name="Text Box 38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0" name="Text Box 38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1" name="Text Box 38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2" name="Text Box 38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3" name="Text Box 38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4" name="Text Box 38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5" name="Text Box 38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6" name="Text Box 38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7" name="Text Box 38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8" name="Text Box 38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29" name="Text Box 38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0" name="Text Box 38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1" name="Text Box 38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2" name="Text Box 38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3" name="Text Box 38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4" name="Text Box 38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5" name="Text Box 38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6" name="Text Box 38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7" name="Text Box 38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8" name="Text Box 38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39" name="Text Box 38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0" name="Text Box 38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1" name="Text Box 38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2" name="Text Box 38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3" name="Text Box 38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4" name="Text Box 38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5" name="Text Box 38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6" name="Text Box 38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7" name="Text Box 38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8" name="Text Box 38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49" name="Text Box 38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0" name="Text Box 38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1" name="Text Box 38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2" name="Text Box 38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3" name="Text Box 38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4" name="Text Box 38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5" name="Text Box 38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6" name="Text Box 38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7" name="Text Box 38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8" name="Text Box 38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59" name="Text Box 38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0" name="Text Box 38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1" name="Text Box 38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2" name="Text Box 38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3" name="Text Box 38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4" name="Text Box 38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5" name="Text Box 38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6" name="Text Box 38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7" name="Text Box 38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8" name="Text Box 38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69" name="Text Box 38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0" name="Text Box 38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1" name="Text Box 38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2" name="Text Box 38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3" name="Text Box 38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4" name="Text Box 38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5" name="Text Box 38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6" name="Text Box 38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7" name="Text Box 38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8" name="Text Box 38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79" name="Text Box 38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0" name="Text Box 38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1" name="Text Box 38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2" name="Text Box 38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3" name="Text Box 38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4" name="Text Box 38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5" name="Text Box 38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6" name="Text Box 38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7" name="Text Box 38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8" name="Text Box 38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89" name="Text Box 38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0" name="Text Box 38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1" name="Text Box 38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2" name="Text Box 38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3" name="Text Box 38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4" name="Text Box 38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5" name="Text Box 39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6" name="Text Box 39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7" name="Text Box 39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8" name="Text Box 39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099" name="Text Box 39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0" name="Text Box 39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1" name="Text Box 39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2" name="Text Box 39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3" name="Text Box 39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4" name="Text Box 39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5" name="Text Box 39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6" name="Text Box 39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7" name="Text Box 39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8" name="Text Box 39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09" name="Text Box 39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0" name="Text Box 39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1" name="Text Box 39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2" name="Text Box 39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3" name="Text Box 39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4" name="Text Box 39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5" name="Text Box 39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6" name="Text Box 39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7" name="Text Box 39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8" name="Text Box 39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19" name="Text Box 39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0" name="Text Box 39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1" name="Text Box 39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2" name="Text Box 39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3" name="Text Box 39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4" name="Text Box 39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5" name="Text Box 39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6" name="Text Box 39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7" name="Text Box 39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8" name="Text Box 39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29" name="Text Box 39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0" name="Text Box 39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1" name="Text Box 39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2" name="Text Box 39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3" name="Text Box 39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4" name="Text Box 39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5" name="Text Box 39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6" name="Text Box 39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7" name="Text Box 39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8" name="Text Box 39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39" name="Text Box 39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0" name="Text Box 39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1" name="Text Box 39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2" name="Text Box 39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3" name="Text Box 39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4" name="Text Box 39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5" name="Text Box 39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6" name="Text Box 39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7" name="Text Box 39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8" name="Text Box 39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49" name="Text Box 39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0" name="Text Box 39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1" name="Text Box 39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2" name="Text Box 39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3" name="Text Box 39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4" name="Text Box 39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5" name="Text Box 39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6" name="Text Box 39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7" name="Text Box 39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8" name="Text Box 39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59" name="Text Box 39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0" name="Text Box 39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1" name="Text Box 39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2" name="Text Box 39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3" name="Text Box 39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4" name="Text Box 39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5" name="Text Box 39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6" name="Text Box 39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7" name="Text Box 39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8" name="Text Box 39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69" name="Text Box 39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0" name="Text Box 39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1" name="Text Box 39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2" name="Text Box 39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3" name="Text Box 39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4" name="Text Box 39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5" name="Text Box 39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6" name="Text Box 39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7" name="Text Box 39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8" name="Text Box 39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79" name="Text Box 39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0" name="Text Box 39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1" name="Text Box 39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2" name="Text Box 39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3" name="Text Box 39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4" name="Text Box 39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5" name="Text Box 39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6" name="Text Box 39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7" name="Text Box 39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8" name="Text Box 39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89" name="Text Box 39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0" name="Text Box 39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1" name="Text Box 39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2" name="Text Box 39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3" name="Text Box 39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4" name="Text Box 39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5" name="Text Box 40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6" name="Text Box 40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7" name="Text Box 40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8" name="Text Box 40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199" name="Text Box 40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0" name="Text Box 40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1" name="Text Box 40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2" name="Text Box 40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3" name="Text Box 40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4" name="Text Box 40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5" name="Text Box 40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6" name="Text Box 40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7" name="Text Box 40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8" name="Text Box 40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09" name="Text Box 40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0" name="Text Box 40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1" name="Text Box 40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2" name="Text Box 40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3" name="Text Box 40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4" name="Text Box 40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5" name="Text Box 40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6" name="Text Box 40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7" name="Text Box 40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8" name="Text Box 40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19" name="Text Box 40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0" name="Text Box 40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1" name="Text Box 40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2" name="Text Box 40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3" name="Text Box 40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4" name="Text Box 40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5" name="Text Box 40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6" name="Text Box 40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7" name="Text Box 40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8" name="Text Box 40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29" name="Text Box 40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0" name="Text Box 40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1" name="Text Box 40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2" name="Text Box 40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3" name="Text Box 40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4" name="Text Box 40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5" name="Text Box 40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6" name="Text Box 40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7" name="Text Box 40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8" name="Text Box 40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39" name="Text Box 40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0" name="Text Box 40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1" name="Text Box 40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2" name="Text Box 40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3" name="Text Box 40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4" name="Text Box 40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5" name="Text Box 40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6" name="Text Box 40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7" name="Text Box 40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8" name="Text Box 40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49" name="Text Box 40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0" name="Text Box 40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1" name="Text Box 40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2" name="Text Box 40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3" name="Text Box 40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4" name="Text Box 40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5" name="Text Box 40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6" name="Text Box 40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7" name="Text Box 40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8" name="Text Box 40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59" name="Text Box 40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0" name="Text Box 40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1" name="Text Box 40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2" name="Text Box 40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3" name="Text Box 40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4" name="Text Box 40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5" name="Text Box 40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6" name="Text Box 40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7" name="Text Box 40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8" name="Text Box 40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69" name="Text Box 40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0" name="Text Box 40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1" name="Text Box 40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2" name="Text Box 40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3" name="Text Box 40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4" name="Text Box 40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5" name="Text Box 40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6" name="Text Box 40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7" name="Text Box 40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8" name="Text Box 40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79" name="Text Box 40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0" name="Text Box 40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1" name="Text Box 40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2" name="Text Box 40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3" name="Text Box 40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4" name="Text Box 40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5" name="Text Box 40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6" name="Text Box 40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7" name="Text Box 40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8" name="Text Box 40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89" name="Text Box 40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0" name="Text Box 40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1" name="Text Box 40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2" name="Text Box 40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3" name="Text Box 40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4" name="Text Box 40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5" name="Text Box 41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6" name="Text Box 41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7" name="Text Box 41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8" name="Text Box 41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299" name="Text Box 41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0" name="Text Box 41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1" name="Text Box 41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2" name="Text Box 41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3" name="Text Box 41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4" name="Text Box 41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5" name="Text Box 41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6" name="Text Box 41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7" name="Text Box 41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8" name="Text Box 41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09" name="Text Box 41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0" name="Text Box 41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1" name="Text Box 41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2" name="Text Box 41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3" name="Text Box 41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4" name="Text Box 41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5" name="Text Box 41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6" name="Text Box 41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7" name="Text Box 41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8" name="Text Box 41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19" name="Text Box 41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0" name="Text Box 41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1" name="Text Box 41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2" name="Text Box 41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3" name="Text Box 41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4" name="Text Box 41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5" name="Text Box 41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6" name="Text Box 41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7" name="Text Box 41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8" name="Text Box 41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29" name="Text Box 41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0" name="Text Box 41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1" name="Text Box 41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2" name="Text Box 41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3" name="Text Box 41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4" name="Text Box 41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5" name="Text Box 41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6" name="Text Box 41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7" name="Text Box 41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8" name="Text Box 41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39" name="Text Box 41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0" name="Text Box 41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1" name="Text Box 41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2" name="Text Box 41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3" name="Text Box 41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4" name="Text Box 41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5" name="Text Box 41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6" name="Text Box 41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7" name="Text Box 41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8" name="Text Box 41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49" name="Text Box 41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0" name="Text Box 41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1" name="Text Box 41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2" name="Text Box 41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3" name="Text Box 41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4" name="Text Box 41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5" name="Text Box 41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6" name="Text Box 41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7" name="Text Box 41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8" name="Text Box 41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59" name="Text Box 41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0" name="Text Box 41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1" name="Text Box 41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2" name="Text Box 41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3" name="Text Box 41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4" name="Text Box 41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5" name="Text Box 41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6" name="Text Box 41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7" name="Text Box 41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8" name="Text Box 41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69" name="Text Box 41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0" name="Text Box 41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1" name="Text Box 41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2" name="Text Box 41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3" name="Text Box 41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4" name="Text Box 41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5" name="Text Box 41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6" name="Text Box 41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7" name="Text Box 41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8" name="Text Box 41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79" name="Text Box 41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0" name="Text Box 41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1" name="Text Box 41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2" name="Text Box 41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3" name="Text Box 41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4" name="Text Box 41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5" name="Text Box 41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6" name="Text Box 41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7" name="Text Box 41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8" name="Text Box 41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89" name="Text Box 41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0" name="Text Box 41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1" name="Text Box 41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2" name="Text Box 41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3" name="Text Box 41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4" name="Text Box 41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5" name="Text Box 42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6" name="Text Box 42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7" name="Text Box 42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8" name="Text Box 42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399" name="Text Box 42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0" name="Text Box 42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1" name="Text Box 42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2" name="Text Box 42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3" name="Text Box 42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4" name="Text Box 42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5" name="Text Box 42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6" name="Text Box 42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7" name="Text Box 42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8" name="Text Box 42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09" name="Text Box 42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0" name="Text Box 42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1" name="Text Box 42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2" name="Text Box 42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3" name="Text Box 42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4" name="Text Box 42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5" name="Text Box 42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6" name="Text Box 42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7" name="Text Box 42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8" name="Text Box 42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19" name="Text Box 42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0" name="Text Box 42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1" name="Text Box 42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2" name="Text Box 42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3" name="Text Box 42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4" name="Text Box 42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5" name="Text Box 42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6" name="Text Box 42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7" name="Text Box 42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8" name="Text Box 42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29" name="Text Box 42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0" name="Text Box 42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1" name="Text Box 42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2" name="Text Box 42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3" name="Text Box 42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4" name="Text Box 42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5" name="Text Box 42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6" name="Text Box 42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7" name="Text Box 42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8" name="Text Box 42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39" name="Text Box 42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0" name="Text Box 42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1" name="Text Box 42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2" name="Text Box 42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3" name="Text Box 42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4" name="Text Box 42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5" name="Text Box 42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6" name="Text Box 42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7" name="Text Box 42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8" name="Text Box 42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49" name="Text Box 42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0" name="Text Box 42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1" name="Text Box 42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2" name="Text Box 42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3" name="Text Box 42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4" name="Text Box 42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5" name="Text Box 42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6" name="Text Box 42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7" name="Text Box 42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8" name="Text Box 42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59" name="Text Box 42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0" name="Text Box 42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1" name="Text Box 42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2" name="Text Box 42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3" name="Text Box 42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4" name="Text Box 42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5" name="Text Box 42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6" name="Text Box 42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7" name="Text Box 42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8" name="Text Box 42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69" name="Text Box 42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0" name="Text Box 42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1" name="Text Box 42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2" name="Text Box 42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3" name="Text Box 42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4" name="Text Box 42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5" name="Text Box 42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6" name="Text Box 42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7" name="Text Box 42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8" name="Text Box 42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79" name="Text Box 42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0" name="Text Box 42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1" name="Text Box 42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2" name="Text Box 42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3" name="Text Box 42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4" name="Text Box 42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5" name="Text Box 42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6" name="Text Box 42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7" name="Text Box 42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8" name="Text Box 42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89" name="Text Box 42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0" name="Text Box 42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1" name="Text Box 42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2" name="Text Box 42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3" name="Text Box 42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4" name="Text Box 42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5" name="Text Box 43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6" name="Text Box 43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7" name="Text Box 43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8" name="Text Box 43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499" name="Text Box 43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0" name="Text Box 43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1" name="Text Box 43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2" name="Text Box 43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3" name="Text Box 43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4" name="Text Box 43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5" name="Text Box 43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6" name="Text Box 43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7" name="Text Box 43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8" name="Text Box 43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09" name="Text Box 43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0" name="Text Box 43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1" name="Text Box 43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2" name="Text Box 43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3" name="Text Box 43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4" name="Text Box 43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5" name="Text Box 43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6" name="Text Box 43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7" name="Text Box 43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8" name="Text Box 43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19" name="Text Box 43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0" name="Text Box 43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1" name="Text Box 43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2" name="Text Box 43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3" name="Text Box 43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4" name="Text Box 43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5" name="Text Box 43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6" name="Text Box 43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7" name="Text Box 43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8" name="Text Box 43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29" name="Text Box 43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0" name="Text Box 43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1" name="Text Box 43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2" name="Text Box 43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3" name="Text Box 43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4" name="Text Box 43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5" name="Text Box 43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6" name="Text Box 43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7" name="Text Box 43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8" name="Text Box 43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39" name="Text Box 43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0" name="Text Box 43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1" name="Text Box 43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2" name="Text Box 43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3" name="Text Box 43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4" name="Text Box 43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5" name="Text Box 43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6" name="Text Box 43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7" name="Text Box 43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8" name="Text Box 43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49" name="Text Box 43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0" name="Text Box 43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1" name="Text Box 43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2" name="Text Box 43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3" name="Text Box 43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4" name="Text Box 43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5" name="Text Box 43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6" name="Text Box 43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7" name="Text Box 43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8" name="Text Box 43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59" name="Text Box 43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0" name="Text Box 43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1" name="Text Box 43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2" name="Text Box 43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3" name="Text Box 43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4" name="Text Box 43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5" name="Text Box 43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6" name="Text Box 43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7" name="Text Box 43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8" name="Text Box 43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69" name="Text Box 43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0" name="Text Box 43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1" name="Text Box 43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2" name="Text Box 43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3" name="Text Box 43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4" name="Text Box 43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5" name="Text Box 43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6" name="Text Box 43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7" name="Text Box 43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8" name="Text Box 43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79" name="Text Box 43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0" name="Text Box 43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1" name="Text Box 43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2" name="Text Box 43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3" name="Text Box 43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4" name="Text Box 43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5" name="Text Box 43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6" name="Text Box 43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7" name="Text Box 43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8" name="Text Box 43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89" name="Text Box 43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0" name="Text Box 43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1" name="Text Box 43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2" name="Text Box 43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3" name="Text Box 43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4" name="Text Box 43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5" name="Text Box 44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6" name="Text Box 44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7" name="Text Box 44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8" name="Text Box 44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599" name="Text Box 44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0" name="Text Box 44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1" name="Text Box 44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2" name="Text Box 44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3" name="Text Box 44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4" name="Text Box 44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5" name="Text Box 44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6" name="Text Box 44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7" name="Text Box 44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8" name="Text Box 44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09" name="Text Box 44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0" name="Text Box 44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1" name="Text Box 44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2" name="Text Box 44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3" name="Text Box 44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4" name="Text Box 44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5" name="Text Box 44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6" name="Text Box 44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7" name="Text Box 44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8" name="Text Box 44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19" name="Text Box 44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0" name="Text Box 44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1" name="Text Box 44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2" name="Text Box 44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3" name="Text Box 44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4" name="Text Box 44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5" name="Text Box 44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6" name="Text Box 44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7" name="Text Box 44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8" name="Text Box 44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29" name="Text Box 44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0" name="Text Box 44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1" name="Text Box 44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2" name="Text Box 44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3" name="Text Box 44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4" name="Text Box 44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5" name="Text Box 44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6" name="Text Box 44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7" name="Text Box 44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8" name="Text Box 44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39" name="Text Box 44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0" name="Text Box 44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1" name="Text Box 44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2" name="Text Box 44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3" name="Text Box 44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4" name="Text Box 44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5" name="Text Box 44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6" name="Text Box 44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7" name="Text Box 44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8" name="Text Box 44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49" name="Text Box 44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0" name="Text Box 44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1" name="Text Box 44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2" name="Text Box 44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3" name="Text Box 44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4" name="Text Box 44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5" name="Text Box 44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6" name="Text Box 44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7" name="Text Box 44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8" name="Text Box 44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59" name="Text Box 44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0" name="Text Box 44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1" name="Text Box 44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2" name="Text Box 44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3" name="Text Box 44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4" name="Text Box 44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5" name="Text Box 44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6" name="Text Box 44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7" name="Text Box 44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8" name="Text Box 44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69" name="Text Box 44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0" name="Text Box 44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1" name="Text Box 44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2" name="Text Box 44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3" name="Text Box 44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4" name="Text Box 44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5" name="Text Box 44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6" name="Text Box 44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7" name="Text Box 44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8" name="Text Box 44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79" name="Text Box 44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0" name="Text Box 44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1" name="Text Box 44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2" name="Text Box 44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3" name="Text Box 44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4" name="Text Box 44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5" name="Text Box 44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6" name="Text Box 44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7" name="Text Box 44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8" name="Text Box 44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89" name="Text Box 44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0" name="Text Box 44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1" name="Text Box 44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2" name="Text Box 44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3" name="Text Box 44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4" name="Text Box 44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5" name="Text Box 45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6" name="Text Box 45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7" name="Text Box 45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8" name="Text Box 45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699" name="Text Box 45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0" name="Text Box 45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1" name="Text Box 45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2" name="Text Box 45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3" name="Text Box 45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4" name="Text Box 45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5" name="Text Box 45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6" name="Text Box 45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7" name="Text Box 45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8" name="Text Box 45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09" name="Text Box 45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0" name="Text Box 45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1" name="Text Box 45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2" name="Text Box 45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3" name="Text Box 45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4" name="Text Box 45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5" name="Text Box 45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6" name="Text Box 45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7" name="Text Box 45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8" name="Text Box 45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19" name="Text Box 45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0" name="Text Box 45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1" name="Text Box 45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2" name="Text Box 45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3" name="Text Box 45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4" name="Text Box 45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5" name="Text Box 45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6" name="Text Box 45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7" name="Text Box 45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8" name="Text Box 45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29" name="Text Box 45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0" name="Text Box 45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1" name="Text Box 45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2" name="Text Box 45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3" name="Text Box 45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4" name="Text Box 45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5" name="Text Box 45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6" name="Text Box 45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7" name="Text Box 45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8" name="Text Box 45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39" name="Text Box 45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0" name="Text Box 45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1" name="Text Box 45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2" name="Text Box 45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3" name="Text Box 45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4" name="Text Box 45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5" name="Text Box 45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6" name="Text Box 45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7" name="Text Box 45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8" name="Text Box 45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49" name="Text Box 45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0" name="Text Box 45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1" name="Text Box 45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2" name="Text Box 45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3" name="Text Box 45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4" name="Text Box 45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5" name="Text Box 45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6" name="Text Box 45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7" name="Text Box 45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8" name="Text Box 45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59" name="Text Box 45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0" name="Text Box 45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1" name="Text Box 45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2" name="Text Box 45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3" name="Text Box 45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4" name="Text Box 45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5" name="Text Box 45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6" name="Text Box 45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7" name="Text Box 45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8" name="Text Box 45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69" name="Text Box 45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0" name="Text Box 45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1" name="Text Box 45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2" name="Text Box 45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3" name="Text Box 45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4" name="Text Box 45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5" name="Text Box 45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6" name="Text Box 45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7" name="Text Box 45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8" name="Text Box 45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79" name="Text Box 45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0" name="Text Box 45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1" name="Text Box 45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2" name="Text Box 45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3" name="Text Box 45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4" name="Text Box 45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5" name="Text Box 45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6" name="Text Box 45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7" name="Text Box 45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8" name="Text Box 45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89" name="Text Box 45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0" name="Text Box 45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1" name="Text Box 45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2" name="Text Box 45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3" name="Text Box 45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4" name="Text Box 45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5" name="Text Box 46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6" name="Text Box 46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7" name="Text Box 46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8" name="Text Box 46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799" name="Text Box 46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0" name="Text Box 46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1" name="Text Box 46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2" name="Text Box 46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3" name="Text Box 46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4" name="Text Box 46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5" name="Text Box 46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6" name="Text Box 46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7" name="Text Box 46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8" name="Text Box 46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09" name="Text Box 46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0" name="Text Box 46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1" name="Text Box 46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2" name="Text Box 46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3" name="Text Box 46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4" name="Text Box 46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5" name="Text Box 46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6" name="Text Box 46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7" name="Text Box 46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8" name="Text Box 46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19" name="Text Box 46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0" name="Text Box 46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1" name="Text Box 46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2" name="Text Box 46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3" name="Text Box 46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4" name="Text Box 46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5" name="Text Box 46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6" name="Text Box 46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7" name="Text Box 46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8" name="Text Box 46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29" name="Text Box 46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0" name="Text Box 46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1" name="Text Box 46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2" name="Text Box 46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3" name="Text Box 46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4" name="Text Box 46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5" name="Text Box 46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6" name="Text Box 46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7" name="Text Box 46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8" name="Text Box 46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39" name="Text Box 46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0" name="Text Box 46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1" name="Text Box 46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2" name="Text Box 46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3" name="Text Box 46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4" name="Text Box 46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5" name="Text Box 46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6" name="Text Box 46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7" name="Text Box 46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8" name="Text Box 46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49" name="Text Box 46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0" name="Text Box 46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1" name="Text Box 46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2" name="Text Box 46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3" name="Text Box 46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4" name="Text Box 46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5" name="Text Box 46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6" name="Text Box 46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7" name="Text Box 46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8" name="Text Box 46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59" name="Text Box 46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0" name="Text Box 46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1" name="Text Box 46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2" name="Text Box 46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3" name="Text Box 46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4" name="Text Box 46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5" name="Text Box 46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6" name="Text Box 46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7" name="Text Box 46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8" name="Text Box 46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69" name="Text Box 46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0" name="Text Box 46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1" name="Text Box 46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2" name="Text Box 46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3" name="Text Box 46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4" name="Text Box 46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5" name="Text Box 46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6" name="Text Box 46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7" name="Text Box 46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8" name="Text Box 46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79" name="Text Box 46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0" name="Text Box 46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1" name="Text Box 46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2" name="Text Box 46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3" name="Text Box 46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4" name="Text Box 46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5" name="Text Box 46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6" name="Text Box 46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7" name="Text Box 46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8" name="Text Box 46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89" name="Text Box 46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0" name="Text Box 46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1" name="Text Box 46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2" name="Text Box 46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3" name="Text Box 46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4" name="Text Box 46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5" name="Text Box 47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6" name="Text Box 47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7" name="Text Box 47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8" name="Text Box 47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899" name="Text Box 47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0" name="Text Box 47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1" name="Text Box 47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2" name="Text Box 47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3" name="Text Box 47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4" name="Text Box 47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5" name="Text Box 47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6" name="Text Box 47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7" name="Text Box 47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8" name="Text Box 47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09" name="Text Box 47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0" name="Text Box 47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1" name="Text Box 47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2" name="Text Box 47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3" name="Text Box 47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4" name="Text Box 47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5" name="Text Box 47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6" name="Text Box 47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7" name="Text Box 47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8" name="Text Box 47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19" name="Text Box 47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0" name="Text Box 47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1" name="Text Box 47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2" name="Text Box 47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3" name="Text Box 47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4" name="Text Box 47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5" name="Text Box 47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6" name="Text Box 47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7" name="Text Box 47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8" name="Text Box 47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29" name="Text Box 47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0" name="Text Box 47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1" name="Text Box 47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2" name="Text Box 47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3" name="Text Box 47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4" name="Text Box 47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5" name="Text Box 47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6" name="Text Box 47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7" name="Text Box 47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8" name="Text Box 47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39" name="Text Box 47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0" name="Text Box 47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1" name="Text Box 47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2" name="Text Box 47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3" name="Text Box 47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4" name="Text Box 47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5" name="Text Box 47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6" name="Text Box 47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7" name="Text Box 47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8" name="Text Box 47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49" name="Text Box 47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0" name="Text Box 47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1" name="Text Box 47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2" name="Text Box 47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3" name="Text Box 47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4" name="Text Box 47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5" name="Text Box 47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6" name="Text Box 47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7" name="Text Box 47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8" name="Text Box 47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59" name="Text Box 47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0" name="Text Box 47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1" name="Text Box 47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2" name="Text Box 47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3" name="Text Box 47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4" name="Text Box 47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5" name="Text Box 47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6" name="Text Box 47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7" name="Text Box 47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8" name="Text Box 47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69" name="Text Box 47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0" name="Text Box 47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1" name="Text Box 47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2" name="Text Box 47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3" name="Text Box 47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4" name="Text Box 47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5" name="Text Box 47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6" name="Text Box 47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7" name="Text Box 47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8" name="Text Box 47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79" name="Text Box 47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0" name="Text Box 47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1" name="Text Box 47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2" name="Text Box 47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3" name="Text Box 47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4" name="Text Box 47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5" name="Text Box 47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6" name="Text Box 47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7" name="Text Box 47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8" name="Text Box 47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89" name="Text Box 47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0" name="Text Box 47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1" name="Text Box 47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2" name="Text Box 47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3" name="Text Box 47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4" name="Text Box 47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5" name="Text Box 48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6" name="Text Box 48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7" name="Text Box 48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8" name="Text Box 48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4999" name="Text Box 48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0" name="Text Box 48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1" name="Text Box 48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2" name="Text Box 48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3" name="Text Box 48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4" name="Text Box 48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5" name="Text Box 48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6" name="Text Box 48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7" name="Text Box 48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8" name="Text Box 48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09" name="Text Box 48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0" name="Text Box 48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1" name="Text Box 48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2" name="Text Box 48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3" name="Text Box 48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4" name="Text Box 48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5" name="Text Box 48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6" name="Text Box 48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7" name="Text Box 48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8" name="Text Box 48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19" name="Text Box 48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0" name="Text Box 48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1" name="Text Box 48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2" name="Text Box 48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3" name="Text Box 48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4" name="Text Box 48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5" name="Text Box 48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6" name="Text Box 48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7" name="Text Box 48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8" name="Text Box 48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29" name="Text Box 48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0" name="Text Box 48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1" name="Text Box 48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2" name="Text Box 48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3" name="Text Box 48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4" name="Text Box 48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5" name="Text Box 48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6" name="Text Box 48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7" name="Text Box 48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8" name="Text Box 48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39" name="Text Box 48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0" name="Text Box 48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1" name="Text Box 48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2" name="Text Box 48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3" name="Text Box 48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4" name="Text Box 48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5" name="Text Box 48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6" name="Text Box 48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7" name="Text Box 48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8" name="Text Box 48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49" name="Text Box 48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0" name="Text Box 48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1" name="Text Box 48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2" name="Text Box 48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3" name="Text Box 48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4" name="Text Box 48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5" name="Text Box 48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6" name="Text Box 48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7" name="Text Box 48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8" name="Text Box 48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59" name="Text Box 48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0" name="Text Box 48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1" name="Text Box 48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2" name="Text Box 48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3" name="Text Box 48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4" name="Text Box 48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5" name="Text Box 48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6" name="Text Box 48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7" name="Text Box 48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8" name="Text Box 48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69" name="Text Box 48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0" name="Text Box 48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1" name="Text Box 48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2" name="Text Box 48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3" name="Text Box 48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4" name="Text Box 48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5" name="Text Box 48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6" name="Text Box 48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7" name="Text Box 48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8" name="Text Box 48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79" name="Text Box 48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0" name="Text Box 48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1" name="Text Box 48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2" name="Text Box 48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3" name="Text Box 48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4" name="Text Box 48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5" name="Text Box 48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6" name="Text Box 48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7" name="Text Box 48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8" name="Text Box 48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89" name="Text Box 48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0" name="Text Box 48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1" name="Text Box 48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2" name="Text Box 48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3" name="Text Box 48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4" name="Text Box 48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5" name="Text Box 49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6" name="Text Box 49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7" name="Text Box 49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8" name="Text Box 49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099" name="Text Box 49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0" name="Text Box 49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1" name="Text Box 49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2" name="Text Box 49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3" name="Text Box 49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4" name="Text Box 49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5" name="Text Box 49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6" name="Text Box 49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7" name="Text Box 49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8" name="Text Box 49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09" name="Text Box 49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0" name="Text Box 49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1" name="Text Box 49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2" name="Text Box 49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3" name="Text Box 49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4" name="Text Box 49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5" name="Text Box 49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6" name="Text Box 49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7" name="Text Box 49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8" name="Text Box 49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19" name="Text Box 49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0" name="Text Box 49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1" name="Text Box 49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2" name="Text Box 49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3" name="Text Box 49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4" name="Text Box 49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5" name="Text Box 49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6" name="Text Box 49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7" name="Text Box 49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8" name="Text Box 49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29" name="Text Box 49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0" name="Text Box 49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1" name="Text Box 49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2" name="Text Box 49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3" name="Text Box 49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4" name="Text Box 49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5" name="Text Box 49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6" name="Text Box 49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7" name="Text Box 49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8" name="Text Box 49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39" name="Text Box 49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0" name="Text Box 49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1" name="Text Box 49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2" name="Text Box 49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3" name="Text Box 49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4" name="Text Box 49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5" name="Text Box 49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6" name="Text Box 49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7" name="Text Box 49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8" name="Text Box 49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49" name="Text Box 49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0" name="Text Box 49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1" name="Text Box 49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2" name="Text Box 49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3" name="Text Box 49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4" name="Text Box 49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5" name="Text Box 49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6" name="Text Box 49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7" name="Text Box 49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8" name="Text Box 49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59" name="Text Box 49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0" name="Text Box 49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1" name="Text Box 49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2" name="Text Box 49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3" name="Text Box 49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4" name="Text Box 49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5" name="Text Box 49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6" name="Text Box 49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7" name="Text Box 49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8" name="Text Box 49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69" name="Text Box 49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0" name="Text Box 49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1" name="Text Box 49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2" name="Text Box 49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3" name="Text Box 49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4" name="Text Box 49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5" name="Text Box 49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6" name="Text Box 49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7" name="Text Box 49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8" name="Text Box 49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79" name="Text Box 49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0" name="Text Box 49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1" name="Text Box 49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2" name="Text Box 49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3" name="Text Box 49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4" name="Text Box 49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5" name="Text Box 49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6" name="Text Box 49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7" name="Text Box 49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8" name="Text Box 49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89" name="Text Box 49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0" name="Text Box 49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1" name="Text Box 49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2" name="Text Box 49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3" name="Text Box 49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4" name="Text Box 49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5" name="Text Box 50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6" name="Text Box 50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7" name="Text Box 50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8" name="Text Box 50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199" name="Text Box 50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0" name="Text Box 50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1" name="Text Box 50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2" name="Text Box 50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3" name="Text Box 50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4" name="Text Box 50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5" name="Text Box 50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6" name="Text Box 50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7" name="Text Box 50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8" name="Text Box 50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09" name="Text Box 50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0" name="Text Box 50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1" name="Text Box 50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2" name="Text Box 50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3" name="Text Box 50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4" name="Text Box 50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5" name="Text Box 50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6" name="Text Box 50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7" name="Text Box 50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8" name="Text Box 50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19" name="Text Box 50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0" name="Text Box 50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1" name="Text Box 50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2" name="Text Box 50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3" name="Text Box 50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4" name="Text Box 50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5" name="Text Box 50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6" name="Text Box 50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7" name="Text Box 50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8" name="Text Box 50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29" name="Text Box 50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0" name="Text Box 50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1" name="Text Box 50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2" name="Text Box 50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3" name="Text Box 50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4" name="Text Box 50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5" name="Text Box 50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6" name="Text Box 50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7" name="Text Box 50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8" name="Text Box 50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39" name="Text Box 50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0" name="Text Box 50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1" name="Text Box 50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2" name="Text Box 50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3" name="Text Box 50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4" name="Text Box 50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5" name="Text Box 50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6" name="Text Box 50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7" name="Text Box 50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8" name="Text Box 50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49" name="Text Box 50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0" name="Text Box 50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1" name="Text Box 50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2" name="Text Box 50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3" name="Text Box 50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4" name="Text Box 50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5" name="Text Box 50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6" name="Text Box 50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7" name="Text Box 50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8" name="Text Box 50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59" name="Text Box 50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0" name="Text Box 50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1" name="Text Box 50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2" name="Text Box 50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3" name="Text Box 50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4" name="Text Box 50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5" name="Text Box 50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6" name="Text Box 50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7" name="Text Box 50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8" name="Text Box 50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69" name="Text Box 50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0" name="Text Box 50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1" name="Text Box 50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2" name="Text Box 50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3" name="Text Box 50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4" name="Text Box 50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5" name="Text Box 50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6" name="Text Box 50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7" name="Text Box 50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8" name="Text Box 50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79" name="Text Box 50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0" name="Text Box 50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1" name="Text Box 50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2" name="Text Box 50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3" name="Text Box 50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4" name="Text Box 50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5" name="Text Box 50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6" name="Text Box 50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7" name="Text Box 50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8" name="Text Box 50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89" name="Text Box 50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0" name="Text Box 50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1" name="Text Box 50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2" name="Text Box 50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3" name="Text Box 50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4" name="Text Box 50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5" name="Text Box 51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6" name="Text Box 51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7" name="Text Box 51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8" name="Text Box 51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299" name="Text Box 51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0" name="Text Box 51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1" name="Text Box 51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2" name="Text Box 51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3" name="Text Box 51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4" name="Text Box 51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5" name="Text Box 51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6" name="Text Box 51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7" name="Text Box 51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8" name="Text Box 51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09" name="Text Box 51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0" name="Text Box 51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1" name="Text Box 51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2" name="Text Box 51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3" name="Text Box 51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4" name="Text Box 51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5" name="Text Box 51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6" name="Text Box 51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7" name="Text Box 51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8" name="Text Box 51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19" name="Text Box 51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0" name="Text Box 51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1" name="Text Box 51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2" name="Text Box 51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3" name="Text Box 51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4" name="Text Box 51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5" name="Text Box 51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6" name="Text Box 51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7" name="Text Box 51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8" name="Text Box 51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29" name="Text Box 51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0" name="Text Box 51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1" name="Text Box 51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2" name="Text Box 51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3" name="Text Box 51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4" name="Text Box 51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5" name="Text Box 51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6" name="Text Box 51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7" name="Text Box 51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8" name="Text Box 51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39" name="Text Box 51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0" name="Text Box 51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1" name="Text Box 51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2" name="Text Box 51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3" name="Text Box 51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4" name="Text Box 51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5" name="Text Box 51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6" name="Text Box 51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7" name="Text Box 51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8" name="Text Box 51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49" name="Text Box 51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0" name="Text Box 51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1" name="Text Box 51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2" name="Text Box 51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3" name="Text Box 51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4" name="Text Box 51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5" name="Text Box 51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6" name="Text Box 51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7" name="Text Box 51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8" name="Text Box 51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59" name="Text Box 51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0" name="Text Box 51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1" name="Text Box 51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2" name="Text Box 51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3" name="Text Box 51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4" name="Text Box 51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5" name="Text Box 51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6" name="Text Box 51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7" name="Text Box 51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8" name="Text Box 51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69" name="Text Box 51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0" name="Text Box 51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1" name="Text Box 51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2" name="Text Box 51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3" name="Text Box 51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4" name="Text Box 51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5" name="Text Box 51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6" name="Text Box 51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7" name="Text Box 51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8" name="Text Box 51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79" name="Text Box 51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0" name="Text Box 51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1" name="Text Box 51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2" name="Text Box 51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3" name="Text Box 51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4" name="Text Box 51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5" name="Text Box 51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6" name="Text Box 51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7" name="Text Box 51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8" name="Text Box 51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89" name="Text Box 51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0" name="Text Box 51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1" name="Text Box 51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2" name="Text Box 51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3" name="Text Box 51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4" name="Text Box 51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5" name="Text Box 52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6" name="Text Box 52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7" name="Text Box 52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8" name="Text Box 52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399" name="Text Box 52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0" name="Text Box 52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1" name="Text Box 52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2" name="Text Box 52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3" name="Text Box 52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4" name="Text Box 52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5" name="Text Box 52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6" name="Text Box 52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7" name="Text Box 52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8" name="Text Box 52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09" name="Text Box 52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0" name="Text Box 52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1" name="Text Box 52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2" name="Text Box 52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3" name="Text Box 52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4" name="Text Box 52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5" name="Text Box 52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6" name="Text Box 52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7" name="Text Box 52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8" name="Text Box 52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19" name="Text Box 52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0" name="Text Box 52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1" name="Text Box 52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2" name="Text Box 52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3" name="Text Box 52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4" name="Text Box 52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5" name="Text Box 52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6" name="Text Box 52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7" name="Text Box 52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8" name="Text Box 52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29" name="Text Box 52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0" name="Text Box 52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1" name="Text Box 52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2" name="Text Box 52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3" name="Text Box 52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4" name="Text Box 52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5" name="Text Box 52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6" name="Text Box 52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7" name="Text Box 52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8" name="Text Box 52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39" name="Text Box 52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0" name="Text Box 52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1" name="Text Box 52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2" name="Text Box 52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3" name="Text Box 52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4" name="Text Box 52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5" name="Text Box 52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6" name="Text Box 52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7" name="Text Box 52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8" name="Text Box 52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49" name="Text Box 52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0" name="Text Box 52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1" name="Text Box 52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2" name="Text Box 52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3" name="Text Box 52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4" name="Text Box 52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5" name="Text Box 52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6" name="Text Box 52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7" name="Text Box 52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8" name="Text Box 52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59" name="Text Box 52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0" name="Text Box 52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1" name="Text Box 52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2" name="Text Box 52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3" name="Text Box 52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4" name="Text Box 52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5" name="Text Box 52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6" name="Text Box 52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7" name="Text Box 52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8" name="Text Box 52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69" name="Text Box 52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0" name="Text Box 52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1" name="Text Box 52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2" name="Text Box 52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3" name="Text Box 52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4" name="Text Box 52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5" name="Text Box 52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6" name="Text Box 52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7" name="Text Box 52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8" name="Text Box 52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79" name="Text Box 52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0" name="Text Box 52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1" name="Text Box 52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2" name="Text Box 52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3" name="Text Box 52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4" name="Text Box 52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5" name="Text Box 52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6" name="Text Box 52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7" name="Text Box 52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8" name="Text Box 52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89" name="Text Box 52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0" name="Text Box 52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1" name="Text Box 52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2" name="Text Box 52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3" name="Text Box 52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4" name="Text Box 52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5" name="Text Box 53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6" name="Text Box 53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7" name="Text Box 53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8" name="Text Box 53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499" name="Text Box 53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0" name="Text Box 53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1" name="Text Box 53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2" name="Text Box 53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3" name="Text Box 53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4" name="Text Box 53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5" name="Text Box 53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6" name="Text Box 53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7" name="Text Box 53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8" name="Text Box 53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09" name="Text Box 53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0" name="Text Box 53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1" name="Text Box 53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2" name="Text Box 53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3" name="Text Box 53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4" name="Text Box 531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5" name="Text Box 532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6" name="Text Box 532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7" name="Text Box 532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8" name="Text Box 532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19" name="Text Box 532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0" name="Text Box 532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1" name="Text Box 532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2" name="Text Box 532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3" name="Text Box 532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4" name="Text Box 532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5" name="Text Box 533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6" name="Text Box 533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7" name="Text Box 533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8" name="Text Box 533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29" name="Text Box 533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0" name="Text Box 533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1" name="Text Box 533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2" name="Text Box 533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3" name="Text Box 533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4" name="Text Box 533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5" name="Text Box 534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6" name="Text Box 534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7" name="Text Box 534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8" name="Text Box 534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39" name="Text Box 534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0" name="Text Box 534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1" name="Text Box 534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2" name="Text Box 534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3" name="Text Box 534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4" name="Text Box 534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5" name="Text Box 535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6" name="Text Box 535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7" name="Text Box 535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8" name="Text Box 535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49" name="Text Box 535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0" name="Text Box 535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1" name="Text Box 535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2" name="Text Box 535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3" name="Text Box 535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4" name="Text Box 535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5" name="Text Box 536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6" name="Text Box 536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7" name="Text Box 536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8" name="Text Box 536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59" name="Text Box 536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0" name="Text Box 536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1" name="Text Box 536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2" name="Text Box 536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3" name="Text Box 536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4" name="Text Box 536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5" name="Text Box 537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6" name="Text Box 537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7" name="Text Box 537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8" name="Text Box 537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69" name="Text Box 537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0" name="Text Box 537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1" name="Text Box 537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2" name="Text Box 537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3" name="Text Box 537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4" name="Text Box 537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5" name="Text Box 538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6" name="Text Box 538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7" name="Text Box 538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8" name="Text Box 538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79" name="Text Box 538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0" name="Text Box 538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1" name="Text Box 538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2" name="Text Box 538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3" name="Text Box 538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4" name="Text Box 538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5" name="Text Box 539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6" name="Text Box 539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7" name="Text Box 539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8" name="Text Box 539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89" name="Text Box 539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0" name="Text Box 539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1" name="Text Box 539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2" name="Text Box 539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3" name="Text Box 539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4" name="Text Box 539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5" name="Text Box 540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6" name="Text Box 540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7" name="Text Box 540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8" name="Text Box 540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599" name="Text Box 540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0" name="Text Box 540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1" name="Text Box 540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2" name="Text Box 540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3" name="Text Box 540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4" name="Text Box 5409"/>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5" name="Text Box 5410"/>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6" name="Text Box 5411"/>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7" name="Text Box 5412"/>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8" name="Text Box 5413"/>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09" name="Text Box 5414"/>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10" name="Text Box 5415"/>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11" name="Text Box 5416"/>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12" name="Text Box 5417"/>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11"/>
    <xdr:sp macro="" textlink="">
      <xdr:nvSpPr>
        <xdr:cNvPr id="5613" name="Text Box 5418"/>
        <xdr:cNvSpPr txBox="1">
          <a:spLocks noChangeArrowheads="1"/>
        </xdr:cNvSpPr>
      </xdr:nvSpPr>
      <xdr:spPr bwMode="auto">
        <a:xfrm>
          <a:off x="4686300" y="10287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4" name="Text Box 54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5" name="Text Box 54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6" name="Text Box 54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7" name="Text Box 54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8" name="Text Box 54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19" name="Text Box 54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0" name="Text Box 54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1" name="Text Box 54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2" name="Text Box 54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3" name="Text Box 54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4" name="Text Box 54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5" name="Text Box 54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6" name="Text Box 54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7" name="Text Box 54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8" name="Text Box 54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29" name="Text Box 54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0" name="Text Box 54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1" name="Text Box 54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2" name="Text Box 54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3" name="Text Box 54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4" name="Text Box 54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5" name="Text Box 54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6" name="Text Box 54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7" name="Text Box 54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8" name="Text Box 54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39" name="Text Box 54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0" name="Text Box 54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1" name="Text Box 54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2" name="Text Box 54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3" name="Text Box 54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4" name="Text Box 54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5" name="Text Box 54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6" name="Text Box 54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7" name="Text Box 54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8" name="Text Box 54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49" name="Text Box 54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0" name="Text Box 54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1" name="Text Box 54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2" name="Text Box 54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3" name="Text Box 54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4" name="Text Box 54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5655" name="Text Box 54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56" name="Text Box 25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57" name="Text Box 25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58" name="Text Box 25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59" name="Text Box 25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0" name="Text Box 25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1" name="Text Box 25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2" name="Text Box 25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3" name="Text Box 25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4" name="Text Box 25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5" name="Text Box 25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6" name="Text Box 25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7" name="Text Box 25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8" name="Text Box 25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69" name="Text Box 25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0" name="Text Box 25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1" name="Text Box 26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2" name="Text Box 26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3" name="Text Box 26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4" name="Text Box 26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5" name="Text Box 26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6" name="Text Box 26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7" name="Text Box 26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8" name="Text Box 26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79" name="Text Box 26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0" name="Text Box 26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1" name="Text Box 26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2" name="Text Box 26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3" name="Text Box 26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4" name="Text Box 26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5" name="Text Box 26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6" name="Text Box 26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7" name="Text Box 26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8" name="Text Box 26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89" name="Text Box 26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0" name="Text Box 26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1" name="Text Box 26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2" name="Text Box 26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3" name="Text Box 26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4" name="Text Box 26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5" name="Text Box 26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6" name="Text Box 26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7" name="Text Box 26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8" name="Text Box 26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699" name="Text Box 26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0" name="Text Box 26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1" name="Text Box 26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2" name="Text Box 26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3" name="Text Box 26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4" name="Text Box 26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5" name="Text Box 26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6" name="Text Box 26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7" name="Text Box 26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8" name="Text Box 26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09" name="Text Box 26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0" name="Text Box 26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1" name="Text Box 26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2" name="Text Box 26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3" name="Text Box 26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4" name="Text Box 26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5" name="Text Box 26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6" name="Text Box 26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7" name="Text Box 26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8" name="Text Box 26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19" name="Text Box 26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0" name="Text Box 26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1" name="Text Box 26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2" name="Text Box 26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3" name="Text Box 26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4" name="Text Box 26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5" name="Text Box 26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6" name="Text Box 26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7" name="Text Box 26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8" name="Text Box 26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29" name="Text Box 27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0" name="Text Box 27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1" name="Text Box 27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2" name="Text Box 27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3" name="Text Box 27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4" name="Text Box 27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5" name="Text Box 27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6" name="Text Box 27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7" name="Text Box 27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8" name="Text Box 27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39" name="Text Box 27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0" name="Text Box 27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1" name="Text Box 27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2" name="Text Box 27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3" name="Text Box 27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4" name="Text Box 27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5" name="Text Box 27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6" name="Text Box 27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7" name="Text Box 27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8" name="Text Box 27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49" name="Text Box 27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0" name="Text Box 27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1" name="Text Box 27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2" name="Text Box 27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3" name="Text Box 27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4" name="Text Box 27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5" name="Text Box 27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6" name="Text Box 27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7" name="Text Box 27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8" name="Text Box 27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59" name="Text Box 27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0" name="Text Box 27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1" name="Text Box 27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2" name="Text Box 27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3" name="Text Box 27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4" name="Text Box 27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5" name="Text Box 27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6" name="Text Box 27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7" name="Text Box 27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8" name="Text Box 27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69" name="Text Box 27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0" name="Text Box 27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1" name="Text Box 27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2" name="Text Box 27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3" name="Text Box 27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4" name="Text Box 27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5" name="Text Box 27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6" name="Text Box 27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7" name="Text Box 27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8" name="Text Box 27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79" name="Text Box 27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0" name="Text Box 27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1" name="Text Box 27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2" name="Text Box 27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3" name="Text Box 27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4" name="Text Box 27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5" name="Text Box 27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6" name="Text Box 27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7" name="Text Box 27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8" name="Text Box 27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89" name="Text Box 27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0" name="Text Box 27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1" name="Text Box 27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2" name="Text Box 27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3" name="Text Box 27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4" name="Text Box 27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5" name="Text Box 27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6" name="Text Box 27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7" name="Text Box 27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8" name="Text Box 27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799" name="Text Box 27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0" name="Text Box 27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1" name="Text Box 27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2" name="Text Box 27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3" name="Text Box 27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4" name="Text Box 27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5" name="Text Box 27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6" name="Text Box 27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7" name="Text Box 27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8" name="Text Box 27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09" name="Text Box 27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0" name="Text Box 27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1" name="Text Box 27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2" name="Text Box 27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3" name="Text Box 27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4" name="Text Box 27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5" name="Text Box 27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6" name="Text Box 27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7" name="Text Box 27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8" name="Text Box 27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19" name="Text Box 27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0" name="Text Box 27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1" name="Text Box 27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2" name="Text Box 27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3" name="Text Box 27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4" name="Text Box 27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5" name="Text Box 27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6" name="Text Box 27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7" name="Text Box 27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8" name="Text Box 27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29" name="Text Box 28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0" name="Text Box 28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1" name="Text Box 28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2" name="Text Box 28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3" name="Text Box 28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4" name="Text Box 28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5" name="Text Box 28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6" name="Text Box 28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7" name="Text Box 28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8" name="Text Box 28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39" name="Text Box 28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0" name="Text Box 28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1" name="Text Box 28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2" name="Text Box 28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3" name="Text Box 28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4" name="Text Box 28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5" name="Text Box 28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6" name="Text Box 28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7" name="Text Box 28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8" name="Text Box 28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49" name="Text Box 28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0" name="Text Box 28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1" name="Text Box 28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2" name="Text Box 28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3" name="Text Box 28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4" name="Text Box 28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5" name="Text Box 28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6" name="Text Box 28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7" name="Text Box 28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8" name="Text Box 28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59" name="Text Box 28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0" name="Text Box 28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1" name="Text Box 28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2" name="Text Box 28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3" name="Text Box 28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4" name="Text Box 28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5" name="Text Box 28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6" name="Text Box 28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7" name="Text Box 28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8" name="Text Box 28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69" name="Text Box 28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0" name="Text Box 28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1" name="Text Box 28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2" name="Text Box 28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3" name="Text Box 28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4" name="Text Box 28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5" name="Text Box 28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6" name="Text Box 28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7" name="Text Box 28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8" name="Text Box 28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79" name="Text Box 28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0" name="Text Box 28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1" name="Text Box 28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2" name="Text Box 28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3" name="Text Box 28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4" name="Text Box 28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5" name="Text Box 28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6" name="Text Box 28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7" name="Text Box 28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8" name="Text Box 28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89" name="Text Box 28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0" name="Text Box 28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1" name="Text Box 28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2" name="Text Box 28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3" name="Text Box 28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4" name="Text Box 28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5" name="Text Box 28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6" name="Text Box 28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7" name="Text Box 28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8" name="Text Box 28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899" name="Text Box 28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0" name="Text Box 28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1" name="Text Box 28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2" name="Text Box 28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3" name="Text Box 28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4" name="Text Box 28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5" name="Text Box 28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6" name="Text Box 28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7" name="Text Box 28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8" name="Text Box 28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09" name="Text Box 28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0" name="Text Box 28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1" name="Text Box 28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2" name="Text Box 28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3" name="Text Box 28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4" name="Text Box 28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5" name="Text Box 28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6" name="Text Box 28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7" name="Text Box 28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8" name="Text Box 28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19" name="Text Box 28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0" name="Text Box 28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1" name="Text Box 28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2" name="Text Box 28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3" name="Text Box 28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4" name="Text Box 28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5" name="Text Box 28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6" name="Text Box 28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7" name="Text Box 28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8" name="Text Box 28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29" name="Text Box 29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0" name="Text Box 29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1" name="Text Box 29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2" name="Text Box 29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3" name="Text Box 29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4" name="Text Box 29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5" name="Text Box 29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6" name="Text Box 29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7" name="Text Box 29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8" name="Text Box 29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39" name="Text Box 29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0" name="Text Box 29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1" name="Text Box 29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2" name="Text Box 29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3" name="Text Box 29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4" name="Text Box 29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5" name="Text Box 29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6" name="Text Box 29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7" name="Text Box 29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8" name="Text Box 29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49" name="Text Box 29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0" name="Text Box 29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1" name="Text Box 29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2" name="Text Box 29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3" name="Text Box 29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4" name="Text Box 29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5" name="Text Box 29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6" name="Text Box 29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7" name="Text Box 29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8" name="Text Box 29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59" name="Text Box 29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0" name="Text Box 29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1" name="Text Box 29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2" name="Text Box 29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3" name="Text Box 29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4" name="Text Box 29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5" name="Text Box 29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6" name="Text Box 29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7" name="Text Box 29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8" name="Text Box 29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69" name="Text Box 29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0" name="Text Box 29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1" name="Text Box 29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2" name="Text Box 29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3" name="Text Box 29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4" name="Text Box 29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5" name="Text Box 29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6" name="Text Box 29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7" name="Text Box 29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8" name="Text Box 29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79" name="Text Box 29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0" name="Text Box 29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1" name="Text Box 29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2" name="Text Box 29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3" name="Text Box 29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4" name="Text Box 29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5" name="Text Box 29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6" name="Text Box 29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7" name="Text Box 29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8" name="Text Box 29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89" name="Text Box 29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0" name="Text Box 29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1" name="Text Box 29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2" name="Text Box 29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3" name="Text Box 29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4" name="Text Box 29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5" name="Text Box 29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6" name="Text Box 29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7" name="Text Box 29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8" name="Text Box 29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5999" name="Text Box 29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0" name="Text Box 29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1" name="Text Box 29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2" name="Text Box 29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3" name="Text Box 29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4" name="Text Box 29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5" name="Text Box 29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6" name="Text Box 29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7" name="Text Box 29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8" name="Text Box 29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09" name="Text Box 29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0" name="Text Box 29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1" name="Text Box 29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2" name="Text Box 29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3" name="Text Box 29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4" name="Text Box 29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5" name="Text Box 29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6" name="Text Box 29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7" name="Text Box 29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8" name="Text Box 29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19" name="Text Box 29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0" name="Text Box 29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1" name="Text Box 29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2" name="Text Box 29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3" name="Text Box 29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4" name="Text Box 29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5" name="Text Box 29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6" name="Text Box 29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7" name="Text Box 29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8" name="Text Box 29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29" name="Text Box 30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0" name="Text Box 30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1" name="Text Box 30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2" name="Text Box 30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3" name="Text Box 30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4" name="Text Box 30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5" name="Text Box 30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6" name="Text Box 30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7" name="Text Box 30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8" name="Text Box 30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39" name="Text Box 30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0" name="Text Box 30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1" name="Text Box 30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2" name="Text Box 30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3" name="Text Box 30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4" name="Text Box 30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5" name="Text Box 30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6" name="Text Box 30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7" name="Text Box 30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8" name="Text Box 30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49" name="Text Box 30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0" name="Text Box 30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1" name="Text Box 30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2" name="Text Box 30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3" name="Text Box 30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4" name="Text Box 30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5" name="Text Box 30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6" name="Text Box 30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7" name="Text Box 30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8" name="Text Box 30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59" name="Text Box 30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0" name="Text Box 30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1" name="Text Box 30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2" name="Text Box 30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3" name="Text Box 30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4" name="Text Box 30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5" name="Text Box 30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6" name="Text Box 30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7" name="Text Box 30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8" name="Text Box 30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69" name="Text Box 30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0" name="Text Box 30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1" name="Text Box 30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2" name="Text Box 30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3" name="Text Box 30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4" name="Text Box 30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5" name="Text Box 30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6" name="Text Box 30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7" name="Text Box 30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8" name="Text Box 30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79" name="Text Box 30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0" name="Text Box 30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1" name="Text Box 30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2" name="Text Box 30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3" name="Text Box 30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4" name="Text Box 30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5" name="Text Box 30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6" name="Text Box 30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7" name="Text Box 30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8" name="Text Box 30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89" name="Text Box 30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0" name="Text Box 30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1" name="Text Box 30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2" name="Text Box 30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3" name="Text Box 30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4" name="Text Box 30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5" name="Text Box 30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6" name="Text Box 30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7" name="Text Box 30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8" name="Text Box 30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099" name="Text Box 30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0" name="Text Box 30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1" name="Text Box 30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2" name="Text Box 30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3" name="Text Box 30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4" name="Text Box 30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5" name="Text Box 30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6" name="Text Box 30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7" name="Text Box 30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8" name="Text Box 30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09" name="Text Box 30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0" name="Text Box 30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1" name="Text Box 30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2" name="Text Box 30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3" name="Text Box 30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4" name="Text Box 30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5" name="Text Box 30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6" name="Text Box 30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7" name="Text Box 30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8" name="Text Box 30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19" name="Text Box 30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0" name="Text Box 30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1" name="Text Box 30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2" name="Text Box 30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3" name="Text Box 30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4" name="Text Box 30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5" name="Text Box 30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6" name="Text Box 30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7" name="Text Box 30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8" name="Text Box 30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29" name="Text Box 31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0" name="Text Box 31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1" name="Text Box 31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2" name="Text Box 31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3" name="Text Box 31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4" name="Text Box 31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5" name="Text Box 31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6" name="Text Box 31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7" name="Text Box 31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8" name="Text Box 31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39" name="Text Box 31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0" name="Text Box 31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1" name="Text Box 31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2" name="Text Box 31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3" name="Text Box 31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4" name="Text Box 31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5" name="Text Box 31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6" name="Text Box 31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7" name="Text Box 31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8" name="Text Box 31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49" name="Text Box 31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0" name="Text Box 31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1" name="Text Box 31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2" name="Text Box 31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3" name="Text Box 31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4" name="Text Box 31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5" name="Text Box 31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6" name="Text Box 31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7" name="Text Box 31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8" name="Text Box 31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59" name="Text Box 31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0" name="Text Box 31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1" name="Text Box 31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2" name="Text Box 31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3" name="Text Box 31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4" name="Text Box 31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5" name="Text Box 31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6" name="Text Box 31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7" name="Text Box 31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8" name="Text Box 31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69" name="Text Box 31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0" name="Text Box 31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1" name="Text Box 31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2" name="Text Box 31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3" name="Text Box 31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4" name="Text Box 31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5" name="Text Box 31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6" name="Text Box 31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7" name="Text Box 31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8" name="Text Box 31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79" name="Text Box 31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0" name="Text Box 31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1" name="Text Box 31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2" name="Text Box 31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3" name="Text Box 31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4" name="Text Box 31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5" name="Text Box 31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6" name="Text Box 31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7" name="Text Box 31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8" name="Text Box 31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89" name="Text Box 31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0" name="Text Box 31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1" name="Text Box 31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2" name="Text Box 31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3" name="Text Box 31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4" name="Text Box 31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5" name="Text Box 31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6" name="Text Box 31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7" name="Text Box 31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8" name="Text Box 31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199" name="Text Box 31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0" name="Text Box 31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1" name="Text Box 31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2" name="Text Box 31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3" name="Text Box 31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4" name="Text Box 31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5" name="Text Box 31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6" name="Text Box 31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7" name="Text Box 31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8" name="Text Box 31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09" name="Text Box 31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0" name="Text Box 31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1" name="Text Box 31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2" name="Text Box 31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3" name="Text Box 31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4" name="Text Box 31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5" name="Text Box 31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6" name="Text Box 31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7" name="Text Box 31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8" name="Text Box 31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19" name="Text Box 31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0" name="Text Box 31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1" name="Text Box 31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2" name="Text Box 31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3" name="Text Box 31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4" name="Text Box 31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5" name="Text Box 31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6" name="Text Box 31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7" name="Text Box 31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8" name="Text Box 31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29" name="Text Box 32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0" name="Text Box 32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1" name="Text Box 32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2" name="Text Box 32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3" name="Text Box 32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4" name="Text Box 32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5" name="Text Box 32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6" name="Text Box 32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7" name="Text Box 32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8" name="Text Box 32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39" name="Text Box 32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0" name="Text Box 32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1" name="Text Box 32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2" name="Text Box 32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3" name="Text Box 32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4" name="Text Box 32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5" name="Text Box 32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6" name="Text Box 32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7" name="Text Box 32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8" name="Text Box 32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49" name="Text Box 32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0" name="Text Box 32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1" name="Text Box 32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2" name="Text Box 32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3" name="Text Box 32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4" name="Text Box 32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5" name="Text Box 32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6" name="Text Box 32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7" name="Text Box 32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8" name="Text Box 32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59" name="Text Box 32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0" name="Text Box 32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1" name="Text Box 32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2" name="Text Box 32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3" name="Text Box 32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4" name="Text Box 32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5" name="Text Box 32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6" name="Text Box 32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7" name="Text Box 32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8" name="Text Box 32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69" name="Text Box 32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0" name="Text Box 32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1" name="Text Box 32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2" name="Text Box 32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3" name="Text Box 32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4" name="Text Box 32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5" name="Text Box 32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6" name="Text Box 32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7" name="Text Box 32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8" name="Text Box 32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79" name="Text Box 32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0" name="Text Box 32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1" name="Text Box 32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2" name="Text Box 32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3" name="Text Box 32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4" name="Text Box 32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5" name="Text Box 32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6" name="Text Box 32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7" name="Text Box 32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8" name="Text Box 32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89" name="Text Box 32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0" name="Text Box 32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1" name="Text Box 32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2" name="Text Box 32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3" name="Text Box 32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4" name="Text Box 32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5" name="Text Box 32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6" name="Text Box 32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7" name="Text Box 32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8" name="Text Box 32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299" name="Text Box 32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0" name="Text Box 32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1" name="Text Box 32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2" name="Text Box 32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3" name="Text Box 32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4" name="Text Box 32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5" name="Text Box 32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6" name="Text Box 32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7" name="Text Box 32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8" name="Text Box 32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09" name="Text Box 32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0" name="Text Box 32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1" name="Text Box 32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2" name="Text Box 32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3" name="Text Box 32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4" name="Text Box 32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5" name="Text Box 32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6" name="Text Box 32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7" name="Text Box 32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8" name="Text Box 32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19" name="Text Box 32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0" name="Text Box 32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1" name="Text Box 32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2" name="Text Box 32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3" name="Text Box 32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4" name="Text Box 32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5" name="Text Box 32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6" name="Text Box 32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7" name="Text Box 32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8" name="Text Box 32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29" name="Text Box 33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0" name="Text Box 33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1" name="Text Box 33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2" name="Text Box 33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3" name="Text Box 33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4" name="Text Box 33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5" name="Text Box 33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6" name="Text Box 33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7" name="Text Box 33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8" name="Text Box 33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39" name="Text Box 33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0" name="Text Box 33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1" name="Text Box 33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2" name="Text Box 33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3" name="Text Box 33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4" name="Text Box 33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5" name="Text Box 33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6" name="Text Box 33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7" name="Text Box 33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8" name="Text Box 33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49" name="Text Box 33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0" name="Text Box 33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1" name="Text Box 33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2" name="Text Box 33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3" name="Text Box 33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4" name="Text Box 33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5" name="Text Box 33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6" name="Text Box 33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7" name="Text Box 33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8" name="Text Box 33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59" name="Text Box 33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0" name="Text Box 33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1" name="Text Box 33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2" name="Text Box 33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3" name="Text Box 33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4" name="Text Box 33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5" name="Text Box 33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6" name="Text Box 33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7" name="Text Box 33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8" name="Text Box 33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69" name="Text Box 33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0" name="Text Box 33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1" name="Text Box 33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2" name="Text Box 33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3" name="Text Box 33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4" name="Text Box 33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5" name="Text Box 33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6" name="Text Box 33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7" name="Text Box 33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8" name="Text Box 33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79" name="Text Box 33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0" name="Text Box 33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1" name="Text Box 33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2" name="Text Box 33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3" name="Text Box 33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4" name="Text Box 33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5" name="Text Box 33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6" name="Text Box 33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7" name="Text Box 33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8" name="Text Box 33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89" name="Text Box 33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0" name="Text Box 33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1" name="Text Box 33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2" name="Text Box 33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3" name="Text Box 33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4" name="Text Box 33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5" name="Text Box 33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6" name="Text Box 33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7" name="Text Box 33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8" name="Text Box 33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399" name="Text Box 33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0" name="Text Box 33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1" name="Text Box 33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2" name="Text Box 33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3" name="Text Box 33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4" name="Text Box 33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5" name="Text Box 33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6" name="Text Box 33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7" name="Text Box 33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8" name="Text Box 33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09" name="Text Box 33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0" name="Text Box 33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1" name="Text Box 33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2" name="Text Box 33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3" name="Text Box 33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4" name="Text Box 33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5" name="Text Box 33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6" name="Text Box 33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7" name="Text Box 33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8" name="Text Box 33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19" name="Text Box 33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0" name="Text Box 33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1" name="Text Box 33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2" name="Text Box 33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3" name="Text Box 33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4" name="Text Box 33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5" name="Text Box 33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6" name="Text Box 33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7" name="Text Box 33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8" name="Text Box 33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29" name="Text Box 34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0" name="Text Box 34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1" name="Text Box 34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2" name="Text Box 34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3" name="Text Box 34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4" name="Text Box 34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5" name="Text Box 34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6" name="Text Box 34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7" name="Text Box 34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8" name="Text Box 34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39" name="Text Box 34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0" name="Text Box 34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1" name="Text Box 34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2" name="Text Box 34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3" name="Text Box 34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4" name="Text Box 34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5" name="Text Box 34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6" name="Text Box 34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7" name="Text Box 34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8" name="Text Box 34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49" name="Text Box 34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0" name="Text Box 34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1" name="Text Box 34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2" name="Text Box 34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3" name="Text Box 34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4" name="Text Box 34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5" name="Text Box 34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6" name="Text Box 34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7" name="Text Box 34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8" name="Text Box 34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59" name="Text Box 34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0" name="Text Box 34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1" name="Text Box 34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2" name="Text Box 34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3" name="Text Box 34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4" name="Text Box 34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5" name="Text Box 34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6" name="Text Box 34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7" name="Text Box 34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8" name="Text Box 34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69" name="Text Box 34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0" name="Text Box 34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1" name="Text Box 34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2" name="Text Box 34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3" name="Text Box 34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4" name="Text Box 34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5" name="Text Box 34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6" name="Text Box 34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7" name="Text Box 34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8" name="Text Box 34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79" name="Text Box 34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0" name="Text Box 34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1" name="Text Box 34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2" name="Text Box 34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3" name="Text Box 34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4" name="Text Box 34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5" name="Text Box 34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6" name="Text Box 34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7" name="Text Box 34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8" name="Text Box 34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89" name="Text Box 34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0" name="Text Box 34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1" name="Text Box 34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2" name="Text Box 34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3" name="Text Box 34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4" name="Text Box 34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5" name="Text Box 34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6" name="Text Box 34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7" name="Text Box 34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8" name="Text Box 34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499" name="Text Box 34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0" name="Text Box 34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1" name="Text Box 34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2" name="Text Box 34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3" name="Text Box 34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4" name="Text Box 34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5" name="Text Box 34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6" name="Text Box 34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7" name="Text Box 34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8" name="Text Box 34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09" name="Text Box 34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0" name="Text Box 34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1" name="Text Box 34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2" name="Text Box 34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3" name="Text Box 34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4" name="Text Box 34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5" name="Text Box 34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6" name="Text Box 34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7" name="Text Box 34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8" name="Text Box 34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19" name="Text Box 34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0" name="Text Box 34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1" name="Text Box 34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2" name="Text Box 34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3" name="Text Box 34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4" name="Text Box 34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5" name="Text Box 34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6" name="Text Box 34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7" name="Text Box 34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8" name="Text Box 34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29" name="Text Box 35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0" name="Text Box 35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1" name="Text Box 35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2" name="Text Box 35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3" name="Text Box 35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4" name="Text Box 35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5" name="Text Box 35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6" name="Text Box 35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7" name="Text Box 35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8" name="Text Box 35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39" name="Text Box 35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0" name="Text Box 35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1" name="Text Box 35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2" name="Text Box 35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3" name="Text Box 35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4" name="Text Box 35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5" name="Text Box 35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6" name="Text Box 35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7" name="Text Box 35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8" name="Text Box 35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49" name="Text Box 35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0" name="Text Box 35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1" name="Text Box 35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2" name="Text Box 35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3" name="Text Box 35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4" name="Text Box 35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5" name="Text Box 35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6" name="Text Box 35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7" name="Text Box 35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8" name="Text Box 35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59" name="Text Box 35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0" name="Text Box 35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1" name="Text Box 35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2" name="Text Box 35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3" name="Text Box 35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4" name="Text Box 35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5" name="Text Box 35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6" name="Text Box 35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7" name="Text Box 35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8" name="Text Box 35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69" name="Text Box 35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0" name="Text Box 35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1" name="Text Box 35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2" name="Text Box 35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3" name="Text Box 35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4" name="Text Box 35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5" name="Text Box 35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6" name="Text Box 35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7" name="Text Box 35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8" name="Text Box 35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79" name="Text Box 35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0" name="Text Box 35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1" name="Text Box 35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2" name="Text Box 35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3" name="Text Box 35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4" name="Text Box 35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5" name="Text Box 35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6" name="Text Box 35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7" name="Text Box 35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8" name="Text Box 35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89" name="Text Box 35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0" name="Text Box 35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1" name="Text Box 35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2" name="Text Box 35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3" name="Text Box 35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4" name="Text Box 35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5" name="Text Box 35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6" name="Text Box 35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7" name="Text Box 35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8" name="Text Box 35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599" name="Text Box 35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0" name="Text Box 35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1" name="Text Box 35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2" name="Text Box 35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3" name="Text Box 35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4" name="Text Box 35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5" name="Text Box 35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6" name="Text Box 35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7" name="Text Box 35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8" name="Text Box 35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09" name="Text Box 35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0" name="Text Box 35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1" name="Text Box 35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2" name="Text Box 35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3" name="Text Box 35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4" name="Text Box 35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5" name="Text Box 35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6" name="Text Box 35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7" name="Text Box 35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8" name="Text Box 35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19" name="Text Box 35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0" name="Text Box 35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1" name="Text Box 35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2" name="Text Box 35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3" name="Text Box 35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4" name="Text Box 35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5" name="Text Box 35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6" name="Text Box 35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7" name="Text Box 35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8" name="Text Box 35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29" name="Text Box 36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0" name="Text Box 36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1" name="Text Box 36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2" name="Text Box 36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3" name="Text Box 36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4" name="Text Box 36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5" name="Text Box 36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6" name="Text Box 36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7" name="Text Box 36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8" name="Text Box 36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39" name="Text Box 36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0" name="Text Box 36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1" name="Text Box 36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2" name="Text Box 36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3" name="Text Box 36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4" name="Text Box 36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5" name="Text Box 36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6" name="Text Box 36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7" name="Text Box 36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8" name="Text Box 36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49" name="Text Box 36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0" name="Text Box 36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1" name="Text Box 36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2" name="Text Box 36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3" name="Text Box 36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4" name="Text Box 36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5" name="Text Box 36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6" name="Text Box 36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7" name="Text Box 36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8" name="Text Box 36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59" name="Text Box 36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0" name="Text Box 36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1" name="Text Box 36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2" name="Text Box 36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3" name="Text Box 36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4" name="Text Box 36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5" name="Text Box 36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6" name="Text Box 36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7" name="Text Box 36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8" name="Text Box 36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69" name="Text Box 36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0" name="Text Box 36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1" name="Text Box 36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2" name="Text Box 36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3" name="Text Box 36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4" name="Text Box 36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5" name="Text Box 36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6" name="Text Box 36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7" name="Text Box 36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8" name="Text Box 36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79" name="Text Box 36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0" name="Text Box 36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1" name="Text Box 36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2" name="Text Box 36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3" name="Text Box 36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4" name="Text Box 36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5" name="Text Box 36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6" name="Text Box 36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7" name="Text Box 36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8" name="Text Box 36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89" name="Text Box 36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0" name="Text Box 36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1" name="Text Box 36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2" name="Text Box 36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3" name="Text Box 36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4" name="Text Box 36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5" name="Text Box 36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6" name="Text Box 36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7" name="Text Box 36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8" name="Text Box 36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699" name="Text Box 36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0" name="Text Box 36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1" name="Text Box 36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2" name="Text Box 36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3" name="Text Box 36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4" name="Text Box 36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5" name="Text Box 36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6" name="Text Box 36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7" name="Text Box 36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8" name="Text Box 36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09" name="Text Box 36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0" name="Text Box 36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1" name="Text Box 36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2" name="Text Box 36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3" name="Text Box 36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4" name="Text Box 36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5" name="Text Box 36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6" name="Text Box 36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7" name="Text Box 36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8" name="Text Box 36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19" name="Text Box 36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0" name="Text Box 36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1" name="Text Box 36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2" name="Text Box 36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3" name="Text Box 36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4" name="Text Box 36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5" name="Text Box 36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6" name="Text Box 36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7" name="Text Box 36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8" name="Text Box 36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29" name="Text Box 37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0" name="Text Box 37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1" name="Text Box 37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2" name="Text Box 37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3" name="Text Box 37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4" name="Text Box 37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5" name="Text Box 37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6" name="Text Box 37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7" name="Text Box 37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8" name="Text Box 37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39" name="Text Box 37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0" name="Text Box 37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1" name="Text Box 37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2" name="Text Box 37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3" name="Text Box 37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4" name="Text Box 37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5" name="Text Box 37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6" name="Text Box 37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7" name="Text Box 37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8" name="Text Box 37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49" name="Text Box 37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0" name="Text Box 37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1" name="Text Box 37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2" name="Text Box 37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3" name="Text Box 37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4" name="Text Box 37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5" name="Text Box 37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6" name="Text Box 37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7" name="Text Box 37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8" name="Text Box 37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59" name="Text Box 37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0" name="Text Box 37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1" name="Text Box 37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2" name="Text Box 37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3" name="Text Box 37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4" name="Text Box 37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5" name="Text Box 37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6" name="Text Box 37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7" name="Text Box 37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8" name="Text Box 37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69" name="Text Box 37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0" name="Text Box 37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1" name="Text Box 37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2" name="Text Box 37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3" name="Text Box 37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4" name="Text Box 37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5" name="Text Box 37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6" name="Text Box 37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7" name="Text Box 37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8" name="Text Box 37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79" name="Text Box 37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0" name="Text Box 37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1" name="Text Box 37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2" name="Text Box 37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3" name="Text Box 37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4" name="Text Box 37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5" name="Text Box 37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6" name="Text Box 37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7" name="Text Box 37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8" name="Text Box 37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89" name="Text Box 37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0" name="Text Box 37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1" name="Text Box 37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2" name="Text Box 37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3" name="Text Box 37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4" name="Text Box 37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5" name="Text Box 37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6" name="Text Box 37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7" name="Text Box 37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8" name="Text Box 37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799" name="Text Box 37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0" name="Text Box 37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1" name="Text Box 37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2" name="Text Box 37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3" name="Text Box 37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4" name="Text Box 37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5" name="Text Box 37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6" name="Text Box 37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7" name="Text Box 37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8" name="Text Box 37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09" name="Text Box 37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0" name="Text Box 37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1" name="Text Box 37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2" name="Text Box 37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3" name="Text Box 37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4" name="Text Box 37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5" name="Text Box 37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6" name="Text Box 37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7" name="Text Box 37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8" name="Text Box 37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19" name="Text Box 37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0" name="Text Box 37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1" name="Text Box 37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2" name="Text Box 37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3" name="Text Box 37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4" name="Text Box 37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5" name="Text Box 37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6" name="Text Box 37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7" name="Text Box 37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8" name="Text Box 37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29" name="Text Box 38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0" name="Text Box 38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1" name="Text Box 38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2" name="Text Box 38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3" name="Text Box 38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4" name="Text Box 38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5" name="Text Box 38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6" name="Text Box 38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7" name="Text Box 38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8" name="Text Box 38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39" name="Text Box 38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0" name="Text Box 38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1" name="Text Box 38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2" name="Text Box 38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3" name="Text Box 38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4" name="Text Box 38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5" name="Text Box 38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6" name="Text Box 38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7" name="Text Box 38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8" name="Text Box 38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49" name="Text Box 38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0" name="Text Box 38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1" name="Text Box 38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2" name="Text Box 38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3" name="Text Box 38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4" name="Text Box 38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5" name="Text Box 38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6" name="Text Box 38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7" name="Text Box 38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8" name="Text Box 38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59" name="Text Box 38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0" name="Text Box 38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1" name="Text Box 38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2" name="Text Box 38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3" name="Text Box 38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4" name="Text Box 38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5" name="Text Box 38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6" name="Text Box 38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7" name="Text Box 38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8" name="Text Box 38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69" name="Text Box 38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0" name="Text Box 38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1" name="Text Box 38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2" name="Text Box 38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3" name="Text Box 38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4" name="Text Box 38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5" name="Text Box 38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6" name="Text Box 38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7" name="Text Box 38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8" name="Text Box 38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79" name="Text Box 38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0" name="Text Box 38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1" name="Text Box 38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2" name="Text Box 38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3" name="Text Box 38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4" name="Text Box 38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5" name="Text Box 38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6" name="Text Box 38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7" name="Text Box 38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8" name="Text Box 38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89" name="Text Box 38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0" name="Text Box 38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1" name="Text Box 38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2" name="Text Box 38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3" name="Text Box 38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4" name="Text Box 38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5" name="Text Box 38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6" name="Text Box 38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7" name="Text Box 38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8" name="Text Box 38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899" name="Text Box 38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0" name="Text Box 38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1" name="Text Box 38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2" name="Text Box 38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3" name="Text Box 38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4" name="Text Box 38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5" name="Text Box 38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6" name="Text Box 38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7" name="Text Box 38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8" name="Text Box 38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09" name="Text Box 38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0" name="Text Box 38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1" name="Text Box 38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2" name="Text Box 38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3" name="Text Box 38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4" name="Text Box 38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5" name="Text Box 38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6" name="Text Box 38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7" name="Text Box 38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8" name="Text Box 38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19" name="Text Box 38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0" name="Text Box 38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1" name="Text Box 38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2" name="Text Box 38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3" name="Text Box 38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4" name="Text Box 38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5" name="Text Box 38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6" name="Text Box 38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7" name="Text Box 38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8" name="Text Box 38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29" name="Text Box 39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0" name="Text Box 39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1" name="Text Box 39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2" name="Text Box 39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3" name="Text Box 39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4" name="Text Box 39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5" name="Text Box 39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6" name="Text Box 39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7" name="Text Box 39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8" name="Text Box 39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39" name="Text Box 39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0" name="Text Box 39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1" name="Text Box 39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2" name="Text Box 39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3" name="Text Box 39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4" name="Text Box 39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5" name="Text Box 39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6" name="Text Box 39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7" name="Text Box 39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8" name="Text Box 39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49" name="Text Box 39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0" name="Text Box 39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1" name="Text Box 39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2" name="Text Box 39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3" name="Text Box 39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4" name="Text Box 39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5" name="Text Box 39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6" name="Text Box 39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7" name="Text Box 39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8" name="Text Box 39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59" name="Text Box 39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0" name="Text Box 39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1" name="Text Box 39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2" name="Text Box 39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3" name="Text Box 39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4" name="Text Box 39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5" name="Text Box 39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6" name="Text Box 39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7" name="Text Box 39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8" name="Text Box 39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69" name="Text Box 39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0" name="Text Box 39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1" name="Text Box 39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2" name="Text Box 39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3" name="Text Box 39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4" name="Text Box 39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5" name="Text Box 39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6" name="Text Box 39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7" name="Text Box 39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8" name="Text Box 39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79" name="Text Box 39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0" name="Text Box 39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1" name="Text Box 39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2" name="Text Box 39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3" name="Text Box 39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4" name="Text Box 39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5" name="Text Box 39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6" name="Text Box 39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7" name="Text Box 39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8" name="Text Box 39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89" name="Text Box 39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0" name="Text Box 39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1" name="Text Box 39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2" name="Text Box 39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3" name="Text Box 39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4" name="Text Box 39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5" name="Text Box 39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6" name="Text Box 39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7" name="Text Box 39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8" name="Text Box 39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6999" name="Text Box 39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0" name="Text Box 39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1" name="Text Box 39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2" name="Text Box 39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3" name="Text Box 39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4" name="Text Box 39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5" name="Text Box 39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6" name="Text Box 39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7" name="Text Box 39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8" name="Text Box 39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09" name="Text Box 39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0" name="Text Box 39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1" name="Text Box 39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2" name="Text Box 39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3" name="Text Box 39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4" name="Text Box 39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5" name="Text Box 39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6" name="Text Box 39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7" name="Text Box 39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8" name="Text Box 39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19" name="Text Box 39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0" name="Text Box 39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1" name="Text Box 39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2" name="Text Box 39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3" name="Text Box 39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4" name="Text Box 39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5" name="Text Box 39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6" name="Text Box 39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7" name="Text Box 39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8" name="Text Box 39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29" name="Text Box 40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0" name="Text Box 40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1" name="Text Box 40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2" name="Text Box 40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3" name="Text Box 40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4" name="Text Box 40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5" name="Text Box 40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6" name="Text Box 40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7" name="Text Box 40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8" name="Text Box 40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39" name="Text Box 40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0" name="Text Box 40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1" name="Text Box 40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2" name="Text Box 40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3" name="Text Box 40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4" name="Text Box 40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5" name="Text Box 40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6" name="Text Box 40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7" name="Text Box 40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8" name="Text Box 40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49" name="Text Box 40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0" name="Text Box 40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1" name="Text Box 40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2" name="Text Box 40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3" name="Text Box 40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4" name="Text Box 40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5" name="Text Box 40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6" name="Text Box 40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7" name="Text Box 40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8" name="Text Box 40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59" name="Text Box 40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0" name="Text Box 40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1" name="Text Box 40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2" name="Text Box 40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3" name="Text Box 40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4" name="Text Box 40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5" name="Text Box 40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6" name="Text Box 40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7" name="Text Box 40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8" name="Text Box 40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69" name="Text Box 40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0" name="Text Box 40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1" name="Text Box 40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2" name="Text Box 40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3" name="Text Box 40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4" name="Text Box 40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5" name="Text Box 40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6" name="Text Box 40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7" name="Text Box 40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8" name="Text Box 40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79" name="Text Box 40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0" name="Text Box 40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1" name="Text Box 40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2" name="Text Box 40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3" name="Text Box 40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4" name="Text Box 40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5" name="Text Box 40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6" name="Text Box 40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7" name="Text Box 40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8" name="Text Box 40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89" name="Text Box 40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0" name="Text Box 40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1" name="Text Box 40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2" name="Text Box 40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3" name="Text Box 40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4" name="Text Box 40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5" name="Text Box 40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6" name="Text Box 40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7" name="Text Box 40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8" name="Text Box 40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099" name="Text Box 40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0" name="Text Box 40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1" name="Text Box 40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2" name="Text Box 40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3" name="Text Box 40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4" name="Text Box 40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5" name="Text Box 40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6" name="Text Box 40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7" name="Text Box 40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8" name="Text Box 40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09" name="Text Box 40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0" name="Text Box 40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1" name="Text Box 40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2" name="Text Box 40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3" name="Text Box 40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4" name="Text Box 40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5" name="Text Box 40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6" name="Text Box 40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7" name="Text Box 40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8" name="Text Box 40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19" name="Text Box 40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0" name="Text Box 40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1" name="Text Box 40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2" name="Text Box 40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3" name="Text Box 40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4" name="Text Box 40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5" name="Text Box 40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6" name="Text Box 40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7" name="Text Box 40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8" name="Text Box 40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29" name="Text Box 41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0" name="Text Box 41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1" name="Text Box 41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2" name="Text Box 41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3" name="Text Box 41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4" name="Text Box 41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5" name="Text Box 41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6" name="Text Box 41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7" name="Text Box 41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8" name="Text Box 41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39" name="Text Box 41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0" name="Text Box 41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1" name="Text Box 41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2" name="Text Box 41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3" name="Text Box 41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4" name="Text Box 41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5" name="Text Box 41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6" name="Text Box 41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7" name="Text Box 41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8" name="Text Box 41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49" name="Text Box 41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0" name="Text Box 41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1" name="Text Box 41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2" name="Text Box 41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3" name="Text Box 41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4" name="Text Box 41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5" name="Text Box 41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6" name="Text Box 41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7" name="Text Box 41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8" name="Text Box 41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59" name="Text Box 41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0" name="Text Box 41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1" name="Text Box 41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2" name="Text Box 41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3" name="Text Box 41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4" name="Text Box 41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5" name="Text Box 41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6" name="Text Box 41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7" name="Text Box 41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8" name="Text Box 41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69" name="Text Box 41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0" name="Text Box 41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1" name="Text Box 41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2" name="Text Box 41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3" name="Text Box 41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4" name="Text Box 41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5" name="Text Box 41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6" name="Text Box 41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7" name="Text Box 41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8" name="Text Box 41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79" name="Text Box 41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0" name="Text Box 41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1" name="Text Box 41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2" name="Text Box 41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3" name="Text Box 41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4" name="Text Box 41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5" name="Text Box 41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6" name="Text Box 41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7" name="Text Box 41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8" name="Text Box 41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89" name="Text Box 41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0" name="Text Box 41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1" name="Text Box 41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2" name="Text Box 41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3" name="Text Box 41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4" name="Text Box 41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5" name="Text Box 41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6" name="Text Box 41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7" name="Text Box 41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8" name="Text Box 41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199" name="Text Box 41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0" name="Text Box 41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1" name="Text Box 41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2" name="Text Box 41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3" name="Text Box 41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4" name="Text Box 41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5" name="Text Box 41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6" name="Text Box 41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7" name="Text Box 41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8" name="Text Box 41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09" name="Text Box 41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0" name="Text Box 41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1" name="Text Box 41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2" name="Text Box 41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3" name="Text Box 41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4" name="Text Box 41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5" name="Text Box 41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6" name="Text Box 41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7" name="Text Box 41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8" name="Text Box 41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19" name="Text Box 41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0" name="Text Box 41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1" name="Text Box 41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2" name="Text Box 41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3" name="Text Box 41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4" name="Text Box 41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5" name="Text Box 41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6" name="Text Box 41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7" name="Text Box 41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8" name="Text Box 41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29" name="Text Box 42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0" name="Text Box 42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1" name="Text Box 42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2" name="Text Box 42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3" name="Text Box 42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4" name="Text Box 42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5" name="Text Box 42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6" name="Text Box 42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7" name="Text Box 42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8" name="Text Box 42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39" name="Text Box 42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0" name="Text Box 42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1" name="Text Box 42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2" name="Text Box 42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3" name="Text Box 42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4" name="Text Box 42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5" name="Text Box 42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6" name="Text Box 42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7" name="Text Box 42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8" name="Text Box 42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49" name="Text Box 42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0" name="Text Box 42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1" name="Text Box 42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2" name="Text Box 42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3" name="Text Box 42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4" name="Text Box 42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5" name="Text Box 42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6" name="Text Box 42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7" name="Text Box 42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8" name="Text Box 42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59" name="Text Box 42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0" name="Text Box 42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1" name="Text Box 42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2" name="Text Box 42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3" name="Text Box 42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4" name="Text Box 42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5" name="Text Box 42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6" name="Text Box 42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7" name="Text Box 42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8" name="Text Box 42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69" name="Text Box 42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0" name="Text Box 42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1" name="Text Box 42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2" name="Text Box 42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3" name="Text Box 42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4" name="Text Box 42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5" name="Text Box 42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6" name="Text Box 42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7" name="Text Box 42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8" name="Text Box 42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79" name="Text Box 42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0" name="Text Box 42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1" name="Text Box 42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2" name="Text Box 42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3" name="Text Box 42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4" name="Text Box 42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5" name="Text Box 42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6" name="Text Box 42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7" name="Text Box 42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8" name="Text Box 42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89" name="Text Box 42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0" name="Text Box 42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1" name="Text Box 42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2" name="Text Box 42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3" name="Text Box 42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4" name="Text Box 42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5" name="Text Box 42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6" name="Text Box 42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7" name="Text Box 42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8" name="Text Box 42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299" name="Text Box 42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0" name="Text Box 42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1" name="Text Box 42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2" name="Text Box 42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3" name="Text Box 42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4" name="Text Box 42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5" name="Text Box 42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6" name="Text Box 42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7" name="Text Box 42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8" name="Text Box 42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09" name="Text Box 42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0" name="Text Box 42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1" name="Text Box 42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2" name="Text Box 42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3" name="Text Box 42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4" name="Text Box 42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5" name="Text Box 42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6" name="Text Box 42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7" name="Text Box 42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8" name="Text Box 42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19" name="Text Box 42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0" name="Text Box 42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1" name="Text Box 42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2" name="Text Box 42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3" name="Text Box 42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4" name="Text Box 42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5" name="Text Box 42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6" name="Text Box 42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7" name="Text Box 42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8" name="Text Box 42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29" name="Text Box 43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0" name="Text Box 43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1" name="Text Box 43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2" name="Text Box 43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3" name="Text Box 43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4" name="Text Box 43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5" name="Text Box 43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6" name="Text Box 43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7" name="Text Box 43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8" name="Text Box 43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39" name="Text Box 43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0" name="Text Box 43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1" name="Text Box 43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2" name="Text Box 43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3" name="Text Box 43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4" name="Text Box 43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5" name="Text Box 43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6" name="Text Box 43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7" name="Text Box 43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8" name="Text Box 43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49" name="Text Box 43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0" name="Text Box 43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1" name="Text Box 43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2" name="Text Box 43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3" name="Text Box 43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4" name="Text Box 43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5" name="Text Box 43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6" name="Text Box 43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7" name="Text Box 43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8" name="Text Box 43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59" name="Text Box 43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0" name="Text Box 43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1" name="Text Box 43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2" name="Text Box 43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3" name="Text Box 43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4" name="Text Box 43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5" name="Text Box 43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6" name="Text Box 43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7" name="Text Box 43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8" name="Text Box 43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69" name="Text Box 43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0" name="Text Box 43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1" name="Text Box 43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2" name="Text Box 43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3" name="Text Box 43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4" name="Text Box 43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5" name="Text Box 43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6" name="Text Box 43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7" name="Text Box 43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8" name="Text Box 43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79" name="Text Box 43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0" name="Text Box 43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1" name="Text Box 43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2" name="Text Box 43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3" name="Text Box 43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4" name="Text Box 43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5" name="Text Box 43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6" name="Text Box 43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7" name="Text Box 43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8" name="Text Box 43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89" name="Text Box 43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0" name="Text Box 43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1" name="Text Box 43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2" name="Text Box 43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3" name="Text Box 43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4" name="Text Box 43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5" name="Text Box 43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6" name="Text Box 43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7" name="Text Box 43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8" name="Text Box 43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399" name="Text Box 43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0" name="Text Box 43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1" name="Text Box 43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2" name="Text Box 43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3" name="Text Box 43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4" name="Text Box 43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5" name="Text Box 43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6" name="Text Box 43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7" name="Text Box 43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8" name="Text Box 43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09" name="Text Box 43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0" name="Text Box 43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1" name="Text Box 43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2" name="Text Box 43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3" name="Text Box 43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4" name="Text Box 43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5" name="Text Box 43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6" name="Text Box 43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7" name="Text Box 43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8" name="Text Box 43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19" name="Text Box 43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0" name="Text Box 43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1" name="Text Box 43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2" name="Text Box 43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3" name="Text Box 43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4" name="Text Box 43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5" name="Text Box 43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6" name="Text Box 43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7" name="Text Box 43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8" name="Text Box 43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29" name="Text Box 44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0" name="Text Box 44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1" name="Text Box 44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2" name="Text Box 44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3" name="Text Box 44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4" name="Text Box 44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5" name="Text Box 44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6" name="Text Box 44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7" name="Text Box 44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8" name="Text Box 44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39" name="Text Box 44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0" name="Text Box 44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1" name="Text Box 44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2" name="Text Box 44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3" name="Text Box 44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4" name="Text Box 44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5" name="Text Box 44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6" name="Text Box 44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7" name="Text Box 44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8" name="Text Box 44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49" name="Text Box 44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0" name="Text Box 44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1" name="Text Box 44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2" name="Text Box 44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3" name="Text Box 44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4" name="Text Box 44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5" name="Text Box 44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6" name="Text Box 44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7" name="Text Box 44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8" name="Text Box 44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59" name="Text Box 44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0" name="Text Box 44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1" name="Text Box 44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2" name="Text Box 44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3" name="Text Box 44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4" name="Text Box 44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5" name="Text Box 44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6" name="Text Box 44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7" name="Text Box 44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8" name="Text Box 44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69" name="Text Box 44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0" name="Text Box 44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1" name="Text Box 44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2" name="Text Box 44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3" name="Text Box 44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4" name="Text Box 44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5" name="Text Box 44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6" name="Text Box 44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7" name="Text Box 44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8" name="Text Box 44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79" name="Text Box 44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0" name="Text Box 44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1" name="Text Box 44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2" name="Text Box 44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3" name="Text Box 44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4" name="Text Box 44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5" name="Text Box 44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6" name="Text Box 44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7" name="Text Box 44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8" name="Text Box 44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89" name="Text Box 44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0" name="Text Box 44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1" name="Text Box 44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2" name="Text Box 44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3" name="Text Box 44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4" name="Text Box 44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5" name="Text Box 44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6" name="Text Box 44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7" name="Text Box 44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8" name="Text Box 44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499" name="Text Box 44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0" name="Text Box 44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1" name="Text Box 44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2" name="Text Box 44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3" name="Text Box 44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4" name="Text Box 44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5" name="Text Box 44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6" name="Text Box 44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7" name="Text Box 44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8" name="Text Box 44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09" name="Text Box 44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0" name="Text Box 44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1" name="Text Box 44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2" name="Text Box 44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3" name="Text Box 44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4" name="Text Box 44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5" name="Text Box 44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6" name="Text Box 44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7" name="Text Box 44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8" name="Text Box 44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19" name="Text Box 44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0" name="Text Box 44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1" name="Text Box 44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2" name="Text Box 44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3" name="Text Box 44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4" name="Text Box 44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5" name="Text Box 44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6" name="Text Box 44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7" name="Text Box 44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8" name="Text Box 44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29" name="Text Box 45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0" name="Text Box 45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1" name="Text Box 45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2" name="Text Box 45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3" name="Text Box 45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4" name="Text Box 45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5" name="Text Box 45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6" name="Text Box 45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7" name="Text Box 45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8" name="Text Box 45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39" name="Text Box 45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0" name="Text Box 45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1" name="Text Box 45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2" name="Text Box 45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3" name="Text Box 45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4" name="Text Box 45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5" name="Text Box 45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6" name="Text Box 45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7" name="Text Box 45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8" name="Text Box 45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49" name="Text Box 45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0" name="Text Box 45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1" name="Text Box 45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2" name="Text Box 45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3" name="Text Box 45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4" name="Text Box 45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5" name="Text Box 45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6" name="Text Box 45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7" name="Text Box 45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8" name="Text Box 45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59" name="Text Box 45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0" name="Text Box 45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1" name="Text Box 45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2" name="Text Box 45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3" name="Text Box 45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4" name="Text Box 45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5" name="Text Box 45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6" name="Text Box 45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7" name="Text Box 45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8" name="Text Box 45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69" name="Text Box 45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0" name="Text Box 45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1" name="Text Box 45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2" name="Text Box 45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3" name="Text Box 45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4" name="Text Box 45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5" name="Text Box 45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6" name="Text Box 45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7" name="Text Box 45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8" name="Text Box 45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79" name="Text Box 45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0" name="Text Box 45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1" name="Text Box 45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2" name="Text Box 45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3" name="Text Box 45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4" name="Text Box 45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5" name="Text Box 45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6" name="Text Box 45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7" name="Text Box 45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8" name="Text Box 45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89" name="Text Box 45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0" name="Text Box 45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1" name="Text Box 45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2" name="Text Box 45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3" name="Text Box 45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4" name="Text Box 45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5" name="Text Box 45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6" name="Text Box 45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7" name="Text Box 45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8" name="Text Box 45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599" name="Text Box 45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0" name="Text Box 45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1" name="Text Box 45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2" name="Text Box 45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3" name="Text Box 45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4" name="Text Box 45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5" name="Text Box 45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6" name="Text Box 45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7" name="Text Box 45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8" name="Text Box 45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09" name="Text Box 45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0" name="Text Box 45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1" name="Text Box 45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2" name="Text Box 45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3" name="Text Box 45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4" name="Text Box 45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5" name="Text Box 45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6" name="Text Box 45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7" name="Text Box 45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8" name="Text Box 45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19" name="Text Box 45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0" name="Text Box 45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1" name="Text Box 45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2" name="Text Box 45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3" name="Text Box 45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4" name="Text Box 45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5" name="Text Box 45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6" name="Text Box 45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7" name="Text Box 45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8" name="Text Box 45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29" name="Text Box 46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0" name="Text Box 46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1" name="Text Box 46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2" name="Text Box 46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3" name="Text Box 46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4" name="Text Box 46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5" name="Text Box 46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6" name="Text Box 46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7" name="Text Box 46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8" name="Text Box 46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39" name="Text Box 46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0" name="Text Box 46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1" name="Text Box 46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2" name="Text Box 46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3" name="Text Box 46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4" name="Text Box 46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5" name="Text Box 46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6" name="Text Box 46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7" name="Text Box 46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8" name="Text Box 46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49" name="Text Box 46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0" name="Text Box 46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1" name="Text Box 46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2" name="Text Box 46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3" name="Text Box 46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4" name="Text Box 46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5" name="Text Box 46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6" name="Text Box 46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7" name="Text Box 46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8" name="Text Box 46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59" name="Text Box 46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0" name="Text Box 46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1" name="Text Box 46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2" name="Text Box 46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3" name="Text Box 46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4" name="Text Box 46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5" name="Text Box 46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6" name="Text Box 46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7" name="Text Box 46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8" name="Text Box 46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69" name="Text Box 46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0" name="Text Box 46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1" name="Text Box 46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2" name="Text Box 46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3" name="Text Box 46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4" name="Text Box 46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5" name="Text Box 46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6" name="Text Box 46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7" name="Text Box 46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8" name="Text Box 46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79" name="Text Box 46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0" name="Text Box 46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1" name="Text Box 46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2" name="Text Box 46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3" name="Text Box 46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4" name="Text Box 46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5" name="Text Box 46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6" name="Text Box 46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7" name="Text Box 46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8" name="Text Box 46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89" name="Text Box 46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0" name="Text Box 46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1" name="Text Box 46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2" name="Text Box 46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3" name="Text Box 46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4" name="Text Box 46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5" name="Text Box 46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6" name="Text Box 46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7" name="Text Box 46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8" name="Text Box 46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699" name="Text Box 46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0" name="Text Box 46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1" name="Text Box 46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2" name="Text Box 46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3" name="Text Box 46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4" name="Text Box 46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5" name="Text Box 46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6" name="Text Box 46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7" name="Text Box 46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8" name="Text Box 46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09" name="Text Box 46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0" name="Text Box 46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1" name="Text Box 46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2" name="Text Box 46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3" name="Text Box 46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4" name="Text Box 46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5" name="Text Box 46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6" name="Text Box 46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7" name="Text Box 46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8" name="Text Box 46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19" name="Text Box 46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0" name="Text Box 46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1" name="Text Box 46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2" name="Text Box 46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3" name="Text Box 46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4" name="Text Box 46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5" name="Text Box 46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6" name="Text Box 46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7" name="Text Box 46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8" name="Text Box 46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29" name="Text Box 47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0" name="Text Box 47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1" name="Text Box 47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2" name="Text Box 47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3" name="Text Box 47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4" name="Text Box 47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5" name="Text Box 47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6" name="Text Box 47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7" name="Text Box 47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8" name="Text Box 47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39" name="Text Box 47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0" name="Text Box 47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1" name="Text Box 47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2" name="Text Box 47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3" name="Text Box 47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4" name="Text Box 47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5" name="Text Box 47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6" name="Text Box 47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7" name="Text Box 47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8" name="Text Box 47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49" name="Text Box 47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0" name="Text Box 47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1" name="Text Box 47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2" name="Text Box 47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3" name="Text Box 47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4" name="Text Box 47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5" name="Text Box 47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6" name="Text Box 47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7" name="Text Box 47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8" name="Text Box 47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59" name="Text Box 47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0" name="Text Box 47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1" name="Text Box 47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2" name="Text Box 47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3" name="Text Box 47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4" name="Text Box 47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5" name="Text Box 47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6" name="Text Box 47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7" name="Text Box 47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8" name="Text Box 47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69" name="Text Box 47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0" name="Text Box 47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1" name="Text Box 47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2" name="Text Box 47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3" name="Text Box 47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4" name="Text Box 47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5" name="Text Box 47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6" name="Text Box 47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7" name="Text Box 47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8" name="Text Box 47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79" name="Text Box 47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0" name="Text Box 47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1" name="Text Box 47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2" name="Text Box 47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3" name="Text Box 47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4" name="Text Box 47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5" name="Text Box 47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6" name="Text Box 47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7" name="Text Box 47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8" name="Text Box 47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89" name="Text Box 47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0" name="Text Box 47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1" name="Text Box 47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2" name="Text Box 47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3" name="Text Box 47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4" name="Text Box 47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5" name="Text Box 47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6" name="Text Box 47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7" name="Text Box 47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8" name="Text Box 47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799" name="Text Box 47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0" name="Text Box 47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1" name="Text Box 47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2" name="Text Box 47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3" name="Text Box 47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4" name="Text Box 47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5" name="Text Box 47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6" name="Text Box 47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7" name="Text Box 47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8" name="Text Box 47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09" name="Text Box 47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0" name="Text Box 47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1" name="Text Box 47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2" name="Text Box 47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3" name="Text Box 47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4" name="Text Box 47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5" name="Text Box 47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6" name="Text Box 47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7" name="Text Box 47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8" name="Text Box 47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19" name="Text Box 47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0" name="Text Box 47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1" name="Text Box 47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2" name="Text Box 47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3" name="Text Box 47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4" name="Text Box 47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5" name="Text Box 47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6" name="Text Box 47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7" name="Text Box 47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8" name="Text Box 47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29" name="Text Box 48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0" name="Text Box 48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1" name="Text Box 48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2" name="Text Box 48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3" name="Text Box 48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4" name="Text Box 48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5" name="Text Box 48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6" name="Text Box 48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7" name="Text Box 48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8" name="Text Box 48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39" name="Text Box 48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0" name="Text Box 48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1" name="Text Box 48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2" name="Text Box 48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3" name="Text Box 48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4" name="Text Box 48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5" name="Text Box 48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6" name="Text Box 48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7" name="Text Box 48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8" name="Text Box 48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49" name="Text Box 48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0" name="Text Box 48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1" name="Text Box 48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2" name="Text Box 48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3" name="Text Box 48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4" name="Text Box 48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5" name="Text Box 48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6" name="Text Box 48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7" name="Text Box 48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8" name="Text Box 48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59" name="Text Box 48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0" name="Text Box 48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1" name="Text Box 48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2" name="Text Box 48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3" name="Text Box 48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4" name="Text Box 48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5" name="Text Box 48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6" name="Text Box 48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7" name="Text Box 48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8" name="Text Box 48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69" name="Text Box 48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0" name="Text Box 48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1" name="Text Box 48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2" name="Text Box 48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3" name="Text Box 48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4" name="Text Box 48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5" name="Text Box 48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6" name="Text Box 48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7" name="Text Box 48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8" name="Text Box 48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79" name="Text Box 48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0" name="Text Box 48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1" name="Text Box 48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2" name="Text Box 48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3" name="Text Box 48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4" name="Text Box 48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5" name="Text Box 48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6" name="Text Box 48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7" name="Text Box 48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8" name="Text Box 48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89" name="Text Box 48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0" name="Text Box 48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1" name="Text Box 48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2" name="Text Box 48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3" name="Text Box 48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4" name="Text Box 48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5" name="Text Box 48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6" name="Text Box 48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7" name="Text Box 48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8" name="Text Box 48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899" name="Text Box 48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0" name="Text Box 48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1" name="Text Box 48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2" name="Text Box 48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3" name="Text Box 48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4" name="Text Box 48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5" name="Text Box 48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6" name="Text Box 48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7" name="Text Box 48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8" name="Text Box 48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09" name="Text Box 48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0" name="Text Box 48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1" name="Text Box 48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2" name="Text Box 48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3" name="Text Box 48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4" name="Text Box 48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5" name="Text Box 48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6" name="Text Box 48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7" name="Text Box 48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8" name="Text Box 48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19" name="Text Box 48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0" name="Text Box 48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1" name="Text Box 48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2" name="Text Box 48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3" name="Text Box 48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4" name="Text Box 48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5" name="Text Box 48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6" name="Text Box 48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7" name="Text Box 48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8" name="Text Box 48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29" name="Text Box 49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0" name="Text Box 49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1" name="Text Box 49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2" name="Text Box 49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3" name="Text Box 49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4" name="Text Box 49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5" name="Text Box 49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6" name="Text Box 49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7" name="Text Box 49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8" name="Text Box 49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39" name="Text Box 49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0" name="Text Box 49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1" name="Text Box 49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2" name="Text Box 49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3" name="Text Box 49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4" name="Text Box 49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5" name="Text Box 49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6" name="Text Box 49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7" name="Text Box 49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8" name="Text Box 49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49" name="Text Box 49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0" name="Text Box 49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1" name="Text Box 49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2" name="Text Box 49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3" name="Text Box 49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4" name="Text Box 49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5" name="Text Box 49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6" name="Text Box 49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7" name="Text Box 49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8" name="Text Box 49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59" name="Text Box 49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0" name="Text Box 49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1" name="Text Box 49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2" name="Text Box 49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3" name="Text Box 49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4" name="Text Box 49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5" name="Text Box 49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6" name="Text Box 49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7" name="Text Box 49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8" name="Text Box 49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69" name="Text Box 49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0" name="Text Box 49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1" name="Text Box 49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2" name="Text Box 49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3" name="Text Box 49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4" name="Text Box 49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5" name="Text Box 49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6" name="Text Box 49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7" name="Text Box 49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8" name="Text Box 49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79" name="Text Box 49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0" name="Text Box 49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1" name="Text Box 49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2" name="Text Box 49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3" name="Text Box 49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4" name="Text Box 49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5" name="Text Box 49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6" name="Text Box 49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7" name="Text Box 49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8" name="Text Box 49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89" name="Text Box 49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0" name="Text Box 49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1" name="Text Box 49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2" name="Text Box 49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3" name="Text Box 49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4" name="Text Box 49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5" name="Text Box 49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6" name="Text Box 49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7" name="Text Box 49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8" name="Text Box 49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7999" name="Text Box 49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0" name="Text Box 49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1" name="Text Box 49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2" name="Text Box 49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3" name="Text Box 49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4" name="Text Box 49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5" name="Text Box 49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6" name="Text Box 49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7" name="Text Box 49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8" name="Text Box 49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09" name="Text Box 49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0" name="Text Box 49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1" name="Text Box 49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2" name="Text Box 49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3" name="Text Box 49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4" name="Text Box 49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5" name="Text Box 49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6" name="Text Box 49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7" name="Text Box 49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8" name="Text Box 49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19" name="Text Box 49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0" name="Text Box 49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1" name="Text Box 49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2" name="Text Box 49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3" name="Text Box 49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4" name="Text Box 49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5" name="Text Box 49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6" name="Text Box 49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7" name="Text Box 49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8" name="Text Box 49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29" name="Text Box 50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0" name="Text Box 50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1" name="Text Box 50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2" name="Text Box 50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3" name="Text Box 50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4" name="Text Box 50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5" name="Text Box 50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6" name="Text Box 50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7" name="Text Box 50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8" name="Text Box 50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39" name="Text Box 50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0" name="Text Box 50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1" name="Text Box 50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2" name="Text Box 50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3" name="Text Box 50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4" name="Text Box 50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5" name="Text Box 50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6" name="Text Box 50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7" name="Text Box 50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8" name="Text Box 50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49" name="Text Box 50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0" name="Text Box 50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1" name="Text Box 50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2" name="Text Box 50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3" name="Text Box 50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4" name="Text Box 50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5" name="Text Box 50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6" name="Text Box 50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7" name="Text Box 50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8" name="Text Box 50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59" name="Text Box 50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0" name="Text Box 50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1" name="Text Box 50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2" name="Text Box 50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3" name="Text Box 50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4" name="Text Box 50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5" name="Text Box 50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6" name="Text Box 50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7" name="Text Box 50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8" name="Text Box 50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69" name="Text Box 50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0" name="Text Box 50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1" name="Text Box 50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2" name="Text Box 50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3" name="Text Box 50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4" name="Text Box 50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5" name="Text Box 50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6" name="Text Box 50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7" name="Text Box 50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8" name="Text Box 50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79" name="Text Box 50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0" name="Text Box 50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1" name="Text Box 50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2" name="Text Box 50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3" name="Text Box 50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4" name="Text Box 50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5" name="Text Box 50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6" name="Text Box 50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7" name="Text Box 50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8" name="Text Box 50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89" name="Text Box 50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0" name="Text Box 50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1" name="Text Box 50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2" name="Text Box 50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3" name="Text Box 50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4" name="Text Box 50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5" name="Text Box 50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6" name="Text Box 50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7" name="Text Box 50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8" name="Text Box 50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099" name="Text Box 50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0" name="Text Box 50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1" name="Text Box 50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2" name="Text Box 50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3" name="Text Box 50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4" name="Text Box 50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5" name="Text Box 50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6" name="Text Box 50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7" name="Text Box 50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8" name="Text Box 50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09" name="Text Box 50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0" name="Text Box 50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1" name="Text Box 50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2" name="Text Box 50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3" name="Text Box 50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4" name="Text Box 50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5" name="Text Box 50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6" name="Text Box 50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7" name="Text Box 50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8" name="Text Box 50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19" name="Text Box 50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0" name="Text Box 50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1" name="Text Box 50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2" name="Text Box 50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3" name="Text Box 50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4" name="Text Box 50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5" name="Text Box 50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6" name="Text Box 50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7" name="Text Box 50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8" name="Text Box 50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29" name="Text Box 51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0" name="Text Box 51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1" name="Text Box 51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2" name="Text Box 51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3" name="Text Box 51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4" name="Text Box 51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5" name="Text Box 51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6" name="Text Box 51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7" name="Text Box 51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8" name="Text Box 51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39" name="Text Box 51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0" name="Text Box 51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1" name="Text Box 51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2" name="Text Box 51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3" name="Text Box 51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4" name="Text Box 51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5" name="Text Box 51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6" name="Text Box 51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7" name="Text Box 51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8" name="Text Box 51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49" name="Text Box 51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0" name="Text Box 51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1" name="Text Box 51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2" name="Text Box 51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3" name="Text Box 51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4" name="Text Box 51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5" name="Text Box 51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6" name="Text Box 51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7" name="Text Box 51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8" name="Text Box 51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59" name="Text Box 51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0" name="Text Box 51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1" name="Text Box 51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2" name="Text Box 51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3" name="Text Box 51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4" name="Text Box 51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5" name="Text Box 51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6" name="Text Box 51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7" name="Text Box 51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8" name="Text Box 51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69" name="Text Box 51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0" name="Text Box 51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1" name="Text Box 51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2" name="Text Box 51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3" name="Text Box 51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4" name="Text Box 51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5" name="Text Box 51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6" name="Text Box 51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7" name="Text Box 51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8" name="Text Box 51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79" name="Text Box 51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0" name="Text Box 51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1" name="Text Box 51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2" name="Text Box 51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3" name="Text Box 51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4" name="Text Box 51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5" name="Text Box 51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6" name="Text Box 51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7" name="Text Box 51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8" name="Text Box 51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89" name="Text Box 51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0" name="Text Box 51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1" name="Text Box 51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2" name="Text Box 51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3" name="Text Box 51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4" name="Text Box 51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5" name="Text Box 51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6" name="Text Box 51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7" name="Text Box 51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8" name="Text Box 51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199" name="Text Box 51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0" name="Text Box 51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1" name="Text Box 51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2" name="Text Box 51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3" name="Text Box 51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4" name="Text Box 51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5" name="Text Box 51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6" name="Text Box 51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7" name="Text Box 51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8" name="Text Box 51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09" name="Text Box 51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0" name="Text Box 51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1" name="Text Box 51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2" name="Text Box 51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3" name="Text Box 51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4" name="Text Box 51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5" name="Text Box 51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6" name="Text Box 51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7" name="Text Box 51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8" name="Text Box 51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19" name="Text Box 51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0" name="Text Box 51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1" name="Text Box 51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2" name="Text Box 51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3" name="Text Box 51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4" name="Text Box 51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5" name="Text Box 51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6" name="Text Box 51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7" name="Text Box 51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8" name="Text Box 51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29" name="Text Box 52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0" name="Text Box 52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1" name="Text Box 52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2" name="Text Box 52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3" name="Text Box 52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4" name="Text Box 52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5" name="Text Box 52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6" name="Text Box 52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7" name="Text Box 52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8" name="Text Box 52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39" name="Text Box 52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0" name="Text Box 52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1" name="Text Box 52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2" name="Text Box 52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3" name="Text Box 52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4" name="Text Box 52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5" name="Text Box 52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6" name="Text Box 52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7" name="Text Box 52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8" name="Text Box 52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49" name="Text Box 52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0" name="Text Box 52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1" name="Text Box 52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2" name="Text Box 522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3" name="Text Box 522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4" name="Text Box 522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5" name="Text Box 522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6" name="Text Box 522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7" name="Text Box 522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8" name="Text Box 522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59" name="Text Box 523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0" name="Text Box 523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1" name="Text Box 523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2" name="Text Box 523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3" name="Text Box 523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4" name="Text Box 523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5" name="Text Box 523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6" name="Text Box 523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7" name="Text Box 523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8" name="Text Box 523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69" name="Text Box 524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0" name="Text Box 524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1" name="Text Box 524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2" name="Text Box 524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3" name="Text Box 524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4" name="Text Box 524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5" name="Text Box 524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6" name="Text Box 524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7" name="Text Box 524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8" name="Text Box 524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79" name="Text Box 525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0" name="Text Box 525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1" name="Text Box 525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2" name="Text Box 525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3" name="Text Box 525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4" name="Text Box 525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5" name="Text Box 525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6" name="Text Box 525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7" name="Text Box 525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8" name="Text Box 525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89" name="Text Box 526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0" name="Text Box 526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1" name="Text Box 526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2" name="Text Box 526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3" name="Text Box 526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4" name="Text Box 526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5" name="Text Box 526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6" name="Text Box 526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7" name="Text Box 526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8" name="Text Box 526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299" name="Text Box 527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0" name="Text Box 527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1" name="Text Box 527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2" name="Text Box 527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3" name="Text Box 527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4" name="Text Box 527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5" name="Text Box 527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6" name="Text Box 527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7" name="Text Box 527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8" name="Text Box 527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09" name="Text Box 528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0" name="Text Box 528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1" name="Text Box 528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2" name="Text Box 528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3" name="Text Box 528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4" name="Text Box 528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5" name="Text Box 528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6" name="Text Box 528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7" name="Text Box 528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8" name="Text Box 528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19" name="Text Box 529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0" name="Text Box 529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1" name="Text Box 529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2" name="Text Box 529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3" name="Text Box 529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4" name="Text Box 529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5" name="Text Box 529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6" name="Text Box 529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7" name="Text Box 529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8" name="Text Box 529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29" name="Text Box 530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0" name="Text Box 530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1" name="Text Box 530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2" name="Text Box 530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3" name="Text Box 530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4" name="Text Box 530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5" name="Text Box 530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6" name="Text Box 530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7" name="Text Box 530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8" name="Text Box 530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39" name="Text Box 531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0" name="Text Box 531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1" name="Text Box 531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2" name="Text Box 5313"/>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3" name="Text Box 5314"/>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4" name="Text Box 5315"/>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5" name="Text Box 5316"/>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6" name="Text Box 5317"/>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7" name="Text Box 5318"/>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8" name="Text Box 5319"/>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49" name="Text Box 5320"/>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50" name="Text Box 5321"/>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180975"/>
    <xdr:sp macro="" textlink="">
      <xdr:nvSpPr>
        <xdr:cNvPr id="8351" name="Text Box 5322"/>
        <xdr:cNvSpPr txBox="1">
          <a:spLocks noChangeArrowheads="1"/>
        </xdr:cNvSpPr>
      </xdr:nvSpPr>
      <xdr:spPr bwMode="auto">
        <a:xfrm>
          <a:off x="4686300" y="10287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1093</xdr:row>
      <xdr:rowOff>0</xdr:rowOff>
    </xdr:from>
    <xdr:to>
      <xdr:col>4</xdr:col>
      <xdr:colOff>85725</xdr:colOff>
      <xdr:row>1094</xdr:row>
      <xdr:rowOff>19050</xdr:rowOff>
    </xdr:to>
    <xdr:sp macro="" textlink="">
      <xdr:nvSpPr>
        <xdr:cNvPr id="8352" name="Text Box 25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3" name="Text Box 25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4" name="Text Box 25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5" name="Text Box 25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6" name="Text Box 25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7" name="Text Box 25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8" name="Text Box 25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59" name="Text Box 25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0" name="Text Box 25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1" name="Text Box 25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2" name="Text Box 25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3" name="Text Box 25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4" name="Text Box 25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5" name="Text Box 25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6" name="Text Box 26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7" name="Text Box 26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8" name="Text Box 26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69" name="Text Box 26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0" name="Text Box 26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1" name="Text Box 26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2" name="Text Box 26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3" name="Text Box 26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4" name="Text Box 26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5" name="Text Box 26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6" name="Text Box 26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7" name="Text Box 26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8" name="Text Box 26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79" name="Text Box 26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0" name="Text Box 26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1" name="Text Box 26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2" name="Text Box 26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3" name="Text Box 26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4" name="Text Box 26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5" name="Text Box 26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6" name="Text Box 26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7" name="Text Box 26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8" name="Text Box 26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89" name="Text Box 26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0" name="Text Box 26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1" name="Text Box 26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2" name="Text Box 26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3" name="Text Box 26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4" name="Text Box 26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5" name="Text Box 26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6" name="Text Box 26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7" name="Text Box 26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8" name="Text Box 26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399" name="Text Box 26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0" name="Text Box 26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1" name="Text Box 26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2" name="Text Box 26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3" name="Text Box 26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4" name="Text Box 26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5" name="Text Box 26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6" name="Text Box 26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7" name="Text Box 26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8" name="Text Box 26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09" name="Text Box 26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0" name="Text Box 26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1" name="Text Box 26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2" name="Text Box 26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3" name="Text Box 26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4" name="Text Box 26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5" name="Text Box 26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6" name="Text Box 26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7" name="Text Box 26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8" name="Text Box 26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19" name="Text Box 26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0" name="Text Box 26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1" name="Text Box 26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2" name="Text Box 26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3" name="Text Box 26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4" name="Text Box 27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5" name="Text Box 27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6" name="Text Box 27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7" name="Text Box 27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8" name="Text Box 27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29" name="Text Box 27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0" name="Text Box 27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1" name="Text Box 27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2" name="Text Box 27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3" name="Text Box 27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4" name="Text Box 27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5" name="Text Box 27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6" name="Text Box 27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7" name="Text Box 27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8" name="Text Box 27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39" name="Text Box 27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0" name="Text Box 27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1" name="Text Box 27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2" name="Text Box 27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3" name="Text Box 27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4" name="Text Box 27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5" name="Text Box 27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6" name="Text Box 27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7" name="Text Box 27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8" name="Text Box 27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49" name="Text Box 27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0" name="Text Box 27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1" name="Text Box 27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2" name="Text Box 27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3" name="Text Box 27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4" name="Text Box 27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5" name="Text Box 27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6" name="Text Box 27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7" name="Text Box 27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8" name="Text Box 27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59" name="Text Box 27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0" name="Text Box 27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1" name="Text Box 27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2" name="Text Box 27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3" name="Text Box 27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4" name="Text Box 27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5" name="Text Box 27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6" name="Text Box 27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7" name="Text Box 27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8" name="Text Box 27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69" name="Text Box 27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0" name="Text Box 27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1" name="Text Box 27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2" name="Text Box 27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3" name="Text Box 27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4" name="Text Box 27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5" name="Text Box 27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6" name="Text Box 27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7" name="Text Box 27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8" name="Text Box 27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79" name="Text Box 27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0" name="Text Box 27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1" name="Text Box 27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2" name="Text Box 27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3" name="Text Box 27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4" name="Text Box 27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5" name="Text Box 27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6" name="Text Box 27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7" name="Text Box 27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8" name="Text Box 27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89" name="Text Box 27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0" name="Text Box 27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1" name="Text Box 27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2" name="Text Box 27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3" name="Text Box 27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4" name="Text Box 27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5" name="Text Box 27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6" name="Text Box 27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7" name="Text Box 27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8" name="Text Box 27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499" name="Text Box 27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0" name="Text Box 27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1" name="Text Box 27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2" name="Text Box 27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3" name="Text Box 27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4" name="Text Box 27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5" name="Text Box 27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6" name="Text Box 27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7" name="Text Box 27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8" name="Text Box 27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09" name="Text Box 27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0" name="Text Box 27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1" name="Text Box 27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2" name="Text Box 27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3" name="Text Box 27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4" name="Text Box 27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5" name="Text Box 27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6" name="Text Box 27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7" name="Text Box 27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8" name="Text Box 27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19" name="Text Box 27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0" name="Text Box 27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1" name="Text Box 27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2" name="Text Box 27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3" name="Text Box 27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4" name="Text Box 28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5" name="Text Box 28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6" name="Text Box 28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7" name="Text Box 28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8" name="Text Box 28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29" name="Text Box 28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0" name="Text Box 28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1" name="Text Box 28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2" name="Text Box 28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3" name="Text Box 28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4" name="Text Box 28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5" name="Text Box 28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6" name="Text Box 28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7" name="Text Box 28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8" name="Text Box 28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39" name="Text Box 28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0" name="Text Box 28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1" name="Text Box 28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2" name="Text Box 28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3" name="Text Box 28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4" name="Text Box 28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5" name="Text Box 28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6" name="Text Box 28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7" name="Text Box 28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8" name="Text Box 28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49" name="Text Box 28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0" name="Text Box 28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1" name="Text Box 28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2" name="Text Box 28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3" name="Text Box 28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4" name="Text Box 28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5" name="Text Box 28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6" name="Text Box 28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7" name="Text Box 28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8" name="Text Box 28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59" name="Text Box 28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0" name="Text Box 28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1" name="Text Box 28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2" name="Text Box 28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3" name="Text Box 28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4" name="Text Box 28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5" name="Text Box 28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6" name="Text Box 28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7" name="Text Box 28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8" name="Text Box 28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69" name="Text Box 28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0" name="Text Box 28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1" name="Text Box 28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2" name="Text Box 28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3" name="Text Box 28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4" name="Text Box 28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5" name="Text Box 28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6" name="Text Box 28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7" name="Text Box 28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8" name="Text Box 28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79" name="Text Box 28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0" name="Text Box 28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1" name="Text Box 28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2" name="Text Box 28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3" name="Text Box 28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4" name="Text Box 28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5" name="Text Box 28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6" name="Text Box 28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7" name="Text Box 28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8" name="Text Box 28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89" name="Text Box 28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0" name="Text Box 28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1" name="Text Box 28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2" name="Text Box 28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3" name="Text Box 28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4" name="Text Box 28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5" name="Text Box 28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6" name="Text Box 28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7" name="Text Box 28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8" name="Text Box 28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599" name="Text Box 28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0" name="Text Box 28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1" name="Text Box 28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2" name="Text Box 28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3" name="Text Box 28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4" name="Text Box 28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5" name="Text Box 28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6" name="Text Box 28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7" name="Text Box 28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8" name="Text Box 28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09" name="Text Box 28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0" name="Text Box 28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1" name="Text Box 28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2" name="Text Box 28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3" name="Text Box 28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4" name="Text Box 28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5" name="Text Box 28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6" name="Text Box 28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7" name="Text Box 28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8" name="Text Box 28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19" name="Text Box 28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0" name="Text Box 28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1" name="Text Box 28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2" name="Text Box 28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3" name="Text Box 28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4" name="Text Box 29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5" name="Text Box 29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6" name="Text Box 29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7" name="Text Box 29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8" name="Text Box 29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29" name="Text Box 29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0" name="Text Box 29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1" name="Text Box 29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2" name="Text Box 29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3" name="Text Box 29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4" name="Text Box 29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5" name="Text Box 29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6" name="Text Box 29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7" name="Text Box 29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8" name="Text Box 29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39" name="Text Box 29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0" name="Text Box 29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1" name="Text Box 29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2" name="Text Box 29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3" name="Text Box 29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4" name="Text Box 29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5" name="Text Box 29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6" name="Text Box 29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7" name="Text Box 29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8" name="Text Box 29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49" name="Text Box 29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0" name="Text Box 29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1" name="Text Box 29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2" name="Text Box 29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3" name="Text Box 29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4" name="Text Box 29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5" name="Text Box 29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6" name="Text Box 29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7" name="Text Box 29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8" name="Text Box 29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59" name="Text Box 29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0" name="Text Box 29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1" name="Text Box 29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2" name="Text Box 29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3" name="Text Box 29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4" name="Text Box 29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5" name="Text Box 29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6" name="Text Box 29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7" name="Text Box 29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8" name="Text Box 29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69" name="Text Box 29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0" name="Text Box 29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1" name="Text Box 29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2" name="Text Box 29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3" name="Text Box 29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4" name="Text Box 29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5" name="Text Box 29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6" name="Text Box 29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7" name="Text Box 29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8" name="Text Box 29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79" name="Text Box 29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0" name="Text Box 29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1" name="Text Box 29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2" name="Text Box 29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3" name="Text Box 29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4" name="Text Box 29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5" name="Text Box 29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6" name="Text Box 29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7" name="Text Box 29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8" name="Text Box 29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89" name="Text Box 29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0" name="Text Box 29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1" name="Text Box 29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2" name="Text Box 29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3" name="Text Box 29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4" name="Text Box 29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5" name="Text Box 29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6" name="Text Box 29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7" name="Text Box 29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8" name="Text Box 29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699" name="Text Box 29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0" name="Text Box 29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1" name="Text Box 29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2" name="Text Box 29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3" name="Text Box 29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4" name="Text Box 29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5" name="Text Box 29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6" name="Text Box 29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7" name="Text Box 29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8" name="Text Box 29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09" name="Text Box 29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0" name="Text Box 29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1" name="Text Box 29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2" name="Text Box 29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3" name="Text Box 29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4" name="Text Box 29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5" name="Text Box 29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6" name="Text Box 29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7" name="Text Box 29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8" name="Text Box 29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19" name="Text Box 29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0" name="Text Box 29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1" name="Text Box 29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2" name="Text Box 29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3" name="Text Box 29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4" name="Text Box 30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5" name="Text Box 30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6" name="Text Box 30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7" name="Text Box 30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8" name="Text Box 30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29" name="Text Box 30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0" name="Text Box 30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1" name="Text Box 30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2" name="Text Box 30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3" name="Text Box 30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4" name="Text Box 30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5" name="Text Box 30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6" name="Text Box 30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7" name="Text Box 30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8" name="Text Box 30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39" name="Text Box 30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0" name="Text Box 30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1" name="Text Box 30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2" name="Text Box 30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3" name="Text Box 30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4" name="Text Box 30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5" name="Text Box 30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6" name="Text Box 30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7" name="Text Box 30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8" name="Text Box 30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49" name="Text Box 30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0" name="Text Box 30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1" name="Text Box 30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2" name="Text Box 30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3" name="Text Box 30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4" name="Text Box 30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5" name="Text Box 30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6" name="Text Box 30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7" name="Text Box 30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8" name="Text Box 30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59" name="Text Box 30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0" name="Text Box 30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1" name="Text Box 30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2" name="Text Box 30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3" name="Text Box 30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4" name="Text Box 30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5" name="Text Box 30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6" name="Text Box 30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7" name="Text Box 30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8" name="Text Box 30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69" name="Text Box 30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0" name="Text Box 30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1" name="Text Box 30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2" name="Text Box 30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3" name="Text Box 30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4" name="Text Box 30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5" name="Text Box 30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6" name="Text Box 30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7" name="Text Box 30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8" name="Text Box 30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79" name="Text Box 30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0" name="Text Box 30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1" name="Text Box 30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2" name="Text Box 30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3" name="Text Box 30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4" name="Text Box 30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5" name="Text Box 30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6" name="Text Box 30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7" name="Text Box 30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8" name="Text Box 30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89" name="Text Box 30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0" name="Text Box 30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1" name="Text Box 30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2" name="Text Box 30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3" name="Text Box 30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4" name="Text Box 30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5" name="Text Box 30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6" name="Text Box 30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7" name="Text Box 30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8" name="Text Box 30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799" name="Text Box 30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0" name="Text Box 30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1" name="Text Box 30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2" name="Text Box 30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3" name="Text Box 30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4" name="Text Box 30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5" name="Text Box 30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6" name="Text Box 30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7" name="Text Box 30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8" name="Text Box 30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09" name="Text Box 30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0" name="Text Box 30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1" name="Text Box 30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2" name="Text Box 30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3" name="Text Box 30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4" name="Text Box 30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5" name="Text Box 30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6" name="Text Box 30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7" name="Text Box 30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8" name="Text Box 30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19" name="Text Box 30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0" name="Text Box 30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1" name="Text Box 30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2" name="Text Box 30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3" name="Text Box 30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4" name="Text Box 31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5" name="Text Box 31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6" name="Text Box 31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7" name="Text Box 31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8" name="Text Box 31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29" name="Text Box 31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0" name="Text Box 31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1" name="Text Box 31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2" name="Text Box 31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3" name="Text Box 31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4" name="Text Box 31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5" name="Text Box 31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6" name="Text Box 31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7" name="Text Box 31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8" name="Text Box 31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39" name="Text Box 31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0" name="Text Box 31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1" name="Text Box 31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2" name="Text Box 31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3" name="Text Box 31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4" name="Text Box 31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5" name="Text Box 31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6" name="Text Box 31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7" name="Text Box 31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8" name="Text Box 31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49" name="Text Box 31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0" name="Text Box 31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1" name="Text Box 31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2" name="Text Box 31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3" name="Text Box 31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4" name="Text Box 31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5" name="Text Box 31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6" name="Text Box 31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7" name="Text Box 31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8" name="Text Box 31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59" name="Text Box 31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0" name="Text Box 31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1" name="Text Box 31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2" name="Text Box 31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3" name="Text Box 31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4" name="Text Box 31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5" name="Text Box 31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6" name="Text Box 31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7" name="Text Box 31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8" name="Text Box 31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69" name="Text Box 31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0" name="Text Box 31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1" name="Text Box 31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2" name="Text Box 31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3" name="Text Box 31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4" name="Text Box 31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5" name="Text Box 31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6" name="Text Box 31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7" name="Text Box 31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8" name="Text Box 31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79" name="Text Box 31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0" name="Text Box 31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1" name="Text Box 31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2" name="Text Box 31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3" name="Text Box 31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4" name="Text Box 31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5" name="Text Box 31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6" name="Text Box 31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7" name="Text Box 31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8" name="Text Box 31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89" name="Text Box 31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0" name="Text Box 31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1" name="Text Box 31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2" name="Text Box 31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3" name="Text Box 31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4" name="Text Box 31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5" name="Text Box 31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6" name="Text Box 31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7" name="Text Box 31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8" name="Text Box 31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899" name="Text Box 31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0" name="Text Box 31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1" name="Text Box 31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2" name="Text Box 31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3" name="Text Box 31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4" name="Text Box 31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5" name="Text Box 31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6" name="Text Box 31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7" name="Text Box 31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8" name="Text Box 31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09" name="Text Box 31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0" name="Text Box 31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1" name="Text Box 31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2" name="Text Box 31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3" name="Text Box 31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4" name="Text Box 31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5" name="Text Box 31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6" name="Text Box 31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7" name="Text Box 31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8" name="Text Box 31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19" name="Text Box 31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0" name="Text Box 31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1" name="Text Box 31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2" name="Text Box 31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3" name="Text Box 31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4" name="Text Box 32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5" name="Text Box 32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6" name="Text Box 32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7" name="Text Box 32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8" name="Text Box 32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29" name="Text Box 32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0" name="Text Box 32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1" name="Text Box 32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2" name="Text Box 32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3" name="Text Box 32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4" name="Text Box 32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5" name="Text Box 32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6" name="Text Box 32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7" name="Text Box 32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8" name="Text Box 32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39" name="Text Box 32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0" name="Text Box 32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1" name="Text Box 32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2" name="Text Box 32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3" name="Text Box 32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4" name="Text Box 32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5" name="Text Box 32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6" name="Text Box 32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7" name="Text Box 32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8" name="Text Box 32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49" name="Text Box 32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0" name="Text Box 32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1" name="Text Box 32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2" name="Text Box 32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3" name="Text Box 32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4" name="Text Box 32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5" name="Text Box 32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6" name="Text Box 32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7" name="Text Box 32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8" name="Text Box 32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59" name="Text Box 32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0" name="Text Box 32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1" name="Text Box 32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2" name="Text Box 32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3" name="Text Box 32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4" name="Text Box 32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5" name="Text Box 32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6" name="Text Box 32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7" name="Text Box 32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8" name="Text Box 32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69" name="Text Box 32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0" name="Text Box 32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1" name="Text Box 32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2" name="Text Box 32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3" name="Text Box 32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4" name="Text Box 32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5" name="Text Box 32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6" name="Text Box 32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7" name="Text Box 32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8" name="Text Box 32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79" name="Text Box 32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0" name="Text Box 32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1" name="Text Box 32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2" name="Text Box 32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3" name="Text Box 32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4" name="Text Box 32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5" name="Text Box 32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6" name="Text Box 32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7" name="Text Box 32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8" name="Text Box 32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89" name="Text Box 32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0" name="Text Box 32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1" name="Text Box 32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2" name="Text Box 32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3" name="Text Box 32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4" name="Text Box 32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5" name="Text Box 32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6" name="Text Box 32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7" name="Text Box 32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8" name="Text Box 32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8999" name="Text Box 32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0" name="Text Box 32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1" name="Text Box 32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2" name="Text Box 32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3" name="Text Box 32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4" name="Text Box 32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5" name="Text Box 32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6" name="Text Box 32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7" name="Text Box 32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8" name="Text Box 32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09" name="Text Box 32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0" name="Text Box 32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1" name="Text Box 32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2" name="Text Box 32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3" name="Text Box 32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4" name="Text Box 32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5" name="Text Box 32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6" name="Text Box 32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7" name="Text Box 32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8" name="Text Box 32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19" name="Text Box 32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0" name="Text Box 32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1" name="Text Box 32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2" name="Text Box 32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3" name="Text Box 32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4" name="Text Box 33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5" name="Text Box 33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6" name="Text Box 33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7" name="Text Box 33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8" name="Text Box 33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29" name="Text Box 33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0" name="Text Box 33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1" name="Text Box 33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2" name="Text Box 33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3" name="Text Box 33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4" name="Text Box 33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5" name="Text Box 33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6" name="Text Box 33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7" name="Text Box 33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8" name="Text Box 33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39" name="Text Box 33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0" name="Text Box 33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1" name="Text Box 33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2" name="Text Box 33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3" name="Text Box 33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4" name="Text Box 33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5" name="Text Box 33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6" name="Text Box 33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7" name="Text Box 33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8" name="Text Box 33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49" name="Text Box 33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0" name="Text Box 33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1" name="Text Box 33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2" name="Text Box 33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3" name="Text Box 33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4" name="Text Box 33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5" name="Text Box 33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6" name="Text Box 33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7" name="Text Box 33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8" name="Text Box 33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59" name="Text Box 33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0" name="Text Box 33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1" name="Text Box 33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2" name="Text Box 33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3" name="Text Box 33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4" name="Text Box 33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5" name="Text Box 33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6" name="Text Box 33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7" name="Text Box 33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8" name="Text Box 33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69" name="Text Box 33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0" name="Text Box 33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1" name="Text Box 33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2" name="Text Box 33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3" name="Text Box 33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4" name="Text Box 33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5" name="Text Box 33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6" name="Text Box 33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7" name="Text Box 33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8" name="Text Box 33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79" name="Text Box 33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0" name="Text Box 33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1" name="Text Box 33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2" name="Text Box 33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3" name="Text Box 33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4" name="Text Box 33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5" name="Text Box 33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6" name="Text Box 33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7" name="Text Box 33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8" name="Text Box 33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89" name="Text Box 33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0" name="Text Box 33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1" name="Text Box 33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2" name="Text Box 33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3" name="Text Box 33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4" name="Text Box 33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5" name="Text Box 33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6" name="Text Box 33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7" name="Text Box 33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8" name="Text Box 33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099" name="Text Box 33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0" name="Text Box 33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1" name="Text Box 33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2" name="Text Box 33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3" name="Text Box 33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4" name="Text Box 33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5" name="Text Box 33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6" name="Text Box 33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7" name="Text Box 33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8" name="Text Box 33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09" name="Text Box 33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0" name="Text Box 33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1" name="Text Box 33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2" name="Text Box 33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3" name="Text Box 33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4" name="Text Box 33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5" name="Text Box 33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6" name="Text Box 33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7" name="Text Box 33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8" name="Text Box 33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19" name="Text Box 33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0" name="Text Box 33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1" name="Text Box 33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2" name="Text Box 33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3" name="Text Box 33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4" name="Text Box 34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5" name="Text Box 34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6" name="Text Box 34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7" name="Text Box 34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8" name="Text Box 34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29" name="Text Box 34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0" name="Text Box 34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1" name="Text Box 34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2" name="Text Box 34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3" name="Text Box 34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4" name="Text Box 34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5" name="Text Box 34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6" name="Text Box 34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7" name="Text Box 34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8" name="Text Box 34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39" name="Text Box 34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0" name="Text Box 34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1" name="Text Box 34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2" name="Text Box 34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3" name="Text Box 34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4" name="Text Box 34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5" name="Text Box 34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6" name="Text Box 34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7" name="Text Box 34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8" name="Text Box 34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49" name="Text Box 34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0" name="Text Box 34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1" name="Text Box 34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2" name="Text Box 34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3" name="Text Box 34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4" name="Text Box 34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5" name="Text Box 34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6" name="Text Box 34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7" name="Text Box 34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8" name="Text Box 34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59" name="Text Box 34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0" name="Text Box 34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1" name="Text Box 34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2" name="Text Box 34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3" name="Text Box 34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4" name="Text Box 34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5" name="Text Box 34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6" name="Text Box 34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7" name="Text Box 34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8" name="Text Box 34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69" name="Text Box 34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0" name="Text Box 34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1" name="Text Box 34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2" name="Text Box 34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3" name="Text Box 34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4" name="Text Box 34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5" name="Text Box 34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6" name="Text Box 34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7" name="Text Box 34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8" name="Text Box 34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79" name="Text Box 34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0" name="Text Box 34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1" name="Text Box 34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2" name="Text Box 34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3" name="Text Box 34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4" name="Text Box 34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5" name="Text Box 34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6" name="Text Box 34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7" name="Text Box 34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8" name="Text Box 34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89" name="Text Box 34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0" name="Text Box 34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1" name="Text Box 34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2" name="Text Box 34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3" name="Text Box 34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4" name="Text Box 34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5" name="Text Box 34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6" name="Text Box 34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7" name="Text Box 34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8" name="Text Box 34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199" name="Text Box 34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0" name="Text Box 34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1" name="Text Box 34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2" name="Text Box 34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3" name="Text Box 34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4" name="Text Box 34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5" name="Text Box 34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6" name="Text Box 34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7" name="Text Box 34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8" name="Text Box 34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09" name="Text Box 34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0" name="Text Box 34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1" name="Text Box 34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2" name="Text Box 34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3" name="Text Box 34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4" name="Text Box 34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5" name="Text Box 34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6" name="Text Box 34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7" name="Text Box 34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8" name="Text Box 34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19" name="Text Box 34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0" name="Text Box 34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1" name="Text Box 34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2" name="Text Box 34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3" name="Text Box 34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4" name="Text Box 35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5" name="Text Box 35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6" name="Text Box 35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7" name="Text Box 35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8" name="Text Box 35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29" name="Text Box 35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0" name="Text Box 35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1" name="Text Box 35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2" name="Text Box 35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3" name="Text Box 35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4" name="Text Box 35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5" name="Text Box 35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6" name="Text Box 35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7" name="Text Box 35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8" name="Text Box 35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39" name="Text Box 35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0" name="Text Box 35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1" name="Text Box 35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2" name="Text Box 35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3" name="Text Box 35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4" name="Text Box 35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5" name="Text Box 35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6" name="Text Box 35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7" name="Text Box 35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8" name="Text Box 35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49" name="Text Box 35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0" name="Text Box 35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1" name="Text Box 35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2" name="Text Box 35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3" name="Text Box 35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4" name="Text Box 35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5" name="Text Box 35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6" name="Text Box 35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7" name="Text Box 35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8" name="Text Box 35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59" name="Text Box 35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0" name="Text Box 35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1" name="Text Box 35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2" name="Text Box 35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3" name="Text Box 35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4" name="Text Box 35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5" name="Text Box 35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6" name="Text Box 35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7" name="Text Box 35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8" name="Text Box 35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69" name="Text Box 35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0" name="Text Box 35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1" name="Text Box 35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2" name="Text Box 35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3" name="Text Box 35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4" name="Text Box 35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5" name="Text Box 35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6" name="Text Box 35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7" name="Text Box 35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8" name="Text Box 35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79" name="Text Box 35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0" name="Text Box 35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1" name="Text Box 35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2" name="Text Box 35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3" name="Text Box 35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4" name="Text Box 35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5" name="Text Box 35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6" name="Text Box 35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7" name="Text Box 35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8" name="Text Box 35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89" name="Text Box 35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0" name="Text Box 35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1" name="Text Box 35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2" name="Text Box 35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3" name="Text Box 35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4" name="Text Box 35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5" name="Text Box 35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6" name="Text Box 35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7" name="Text Box 35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8" name="Text Box 35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299" name="Text Box 35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0" name="Text Box 35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1" name="Text Box 35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2" name="Text Box 35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3" name="Text Box 35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4" name="Text Box 35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5" name="Text Box 35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6" name="Text Box 35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7" name="Text Box 35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8" name="Text Box 35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09" name="Text Box 35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0" name="Text Box 35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1" name="Text Box 35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2" name="Text Box 35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3" name="Text Box 35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4" name="Text Box 35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5" name="Text Box 35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6" name="Text Box 35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7" name="Text Box 35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8" name="Text Box 35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19" name="Text Box 35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0" name="Text Box 35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1" name="Text Box 35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2" name="Text Box 35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3" name="Text Box 35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4" name="Text Box 36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5" name="Text Box 36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6" name="Text Box 36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7" name="Text Box 36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8" name="Text Box 36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29" name="Text Box 36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0" name="Text Box 36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1" name="Text Box 36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2" name="Text Box 36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3" name="Text Box 36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4" name="Text Box 36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5" name="Text Box 36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6" name="Text Box 36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7" name="Text Box 36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8" name="Text Box 36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39" name="Text Box 36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0" name="Text Box 36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1" name="Text Box 36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2" name="Text Box 36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3" name="Text Box 36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4" name="Text Box 36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5" name="Text Box 36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6" name="Text Box 36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7" name="Text Box 36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8" name="Text Box 36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49" name="Text Box 36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0" name="Text Box 36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1" name="Text Box 36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2" name="Text Box 36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3" name="Text Box 36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4" name="Text Box 36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5" name="Text Box 36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6" name="Text Box 36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7" name="Text Box 36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8" name="Text Box 36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59" name="Text Box 36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0" name="Text Box 36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1" name="Text Box 36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2" name="Text Box 36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3" name="Text Box 36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4" name="Text Box 36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5" name="Text Box 36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6" name="Text Box 36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7" name="Text Box 36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8" name="Text Box 36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69" name="Text Box 36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0" name="Text Box 36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1" name="Text Box 36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2" name="Text Box 36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3" name="Text Box 36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4" name="Text Box 36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5" name="Text Box 36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6" name="Text Box 36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7" name="Text Box 36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8" name="Text Box 36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79" name="Text Box 36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0" name="Text Box 36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1" name="Text Box 36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2" name="Text Box 36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3" name="Text Box 36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4" name="Text Box 36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5" name="Text Box 36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6" name="Text Box 36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7" name="Text Box 36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8" name="Text Box 36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89" name="Text Box 36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0" name="Text Box 36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1" name="Text Box 36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2" name="Text Box 36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3" name="Text Box 36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4" name="Text Box 36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5" name="Text Box 36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6" name="Text Box 36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7" name="Text Box 36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8" name="Text Box 36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399" name="Text Box 36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0" name="Text Box 36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1" name="Text Box 36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2" name="Text Box 36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3" name="Text Box 36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4" name="Text Box 36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5" name="Text Box 36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6" name="Text Box 36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7" name="Text Box 36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8" name="Text Box 36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09" name="Text Box 36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0" name="Text Box 36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1" name="Text Box 36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2" name="Text Box 36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3" name="Text Box 36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4" name="Text Box 36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5" name="Text Box 36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6" name="Text Box 36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7" name="Text Box 36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8" name="Text Box 36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19" name="Text Box 36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0" name="Text Box 36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1" name="Text Box 36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2" name="Text Box 36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3" name="Text Box 36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4" name="Text Box 37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5" name="Text Box 37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6" name="Text Box 37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7" name="Text Box 37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8" name="Text Box 37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29" name="Text Box 37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0" name="Text Box 37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1" name="Text Box 37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2" name="Text Box 37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3" name="Text Box 37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4" name="Text Box 37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5" name="Text Box 37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6" name="Text Box 37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7" name="Text Box 37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8" name="Text Box 37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39" name="Text Box 37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0" name="Text Box 37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1" name="Text Box 37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2" name="Text Box 37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3" name="Text Box 37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4" name="Text Box 37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5" name="Text Box 37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6" name="Text Box 37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7" name="Text Box 37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8" name="Text Box 37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49" name="Text Box 37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0" name="Text Box 37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1" name="Text Box 37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2" name="Text Box 37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3" name="Text Box 37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4" name="Text Box 37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5" name="Text Box 37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6" name="Text Box 37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7" name="Text Box 37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8" name="Text Box 37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59" name="Text Box 37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0" name="Text Box 37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1" name="Text Box 37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2" name="Text Box 37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3" name="Text Box 37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4" name="Text Box 37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5" name="Text Box 37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6" name="Text Box 37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7" name="Text Box 37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8" name="Text Box 37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69" name="Text Box 37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0" name="Text Box 37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1" name="Text Box 37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2" name="Text Box 37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3" name="Text Box 37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4" name="Text Box 37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5" name="Text Box 37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6" name="Text Box 37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7" name="Text Box 37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8" name="Text Box 37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79" name="Text Box 37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0" name="Text Box 37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1" name="Text Box 37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2" name="Text Box 37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3" name="Text Box 37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4" name="Text Box 37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5" name="Text Box 37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6" name="Text Box 37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7" name="Text Box 37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8" name="Text Box 37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89" name="Text Box 37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0" name="Text Box 37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1" name="Text Box 37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2" name="Text Box 37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3" name="Text Box 37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4" name="Text Box 37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5" name="Text Box 37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6" name="Text Box 37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7" name="Text Box 37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8" name="Text Box 37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499" name="Text Box 37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0" name="Text Box 37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1" name="Text Box 37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2" name="Text Box 37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3" name="Text Box 37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4" name="Text Box 37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5" name="Text Box 37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6" name="Text Box 37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7" name="Text Box 37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8" name="Text Box 37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09" name="Text Box 37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0" name="Text Box 37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1" name="Text Box 37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2" name="Text Box 37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3" name="Text Box 37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4" name="Text Box 37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5" name="Text Box 37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6" name="Text Box 37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7" name="Text Box 37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8" name="Text Box 37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19" name="Text Box 37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0" name="Text Box 37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1" name="Text Box 37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2" name="Text Box 37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3" name="Text Box 37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4" name="Text Box 38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5" name="Text Box 38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6" name="Text Box 38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7" name="Text Box 38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8" name="Text Box 38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29" name="Text Box 38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0" name="Text Box 38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1" name="Text Box 38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2" name="Text Box 38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3" name="Text Box 38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4" name="Text Box 38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5" name="Text Box 38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6" name="Text Box 38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7" name="Text Box 38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8" name="Text Box 38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39" name="Text Box 38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0" name="Text Box 38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1" name="Text Box 38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2" name="Text Box 38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3" name="Text Box 38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4" name="Text Box 38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5" name="Text Box 38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6" name="Text Box 38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7" name="Text Box 38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8" name="Text Box 38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49" name="Text Box 38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0" name="Text Box 38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1" name="Text Box 38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2" name="Text Box 38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3" name="Text Box 38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4" name="Text Box 38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5" name="Text Box 38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6" name="Text Box 38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7" name="Text Box 38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8" name="Text Box 38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59" name="Text Box 38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0" name="Text Box 38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1" name="Text Box 38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2" name="Text Box 38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3" name="Text Box 38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4" name="Text Box 38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5" name="Text Box 38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6" name="Text Box 38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7" name="Text Box 38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8" name="Text Box 38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69" name="Text Box 38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0" name="Text Box 38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1" name="Text Box 38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2" name="Text Box 38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3" name="Text Box 38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4" name="Text Box 38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5" name="Text Box 38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6" name="Text Box 38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7" name="Text Box 38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8" name="Text Box 38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79" name="Text Box 38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0" name="Text Box 38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1" name="Text Box 38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2" name="Text Box 38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3" name="Text Box 38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4" name="Text Box 38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5" name="Text Box 38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6" name="Text Box 38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7" name="Text Box 38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8" name="Text Box 38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89" name="Text Box 38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0" name="Text Box 38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1" name="Text Box 38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2" name="Text Box 38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3" name="Text Box 38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4" name="Text Box 38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5" name="Text Box 38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6" name="Text Box 38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7" name="Text Box 38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8" name="Text Box 38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599" name="Text Box 38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0" name="Text Box 38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1" name="Text Box 38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2" name="Text Box 38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3" name="Text Box 38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4" name="Text Box 38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5" name="Text Box 38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6" name="Text Box 38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7" name="Text Box 38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8" name="Text Box 38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09" name="Text Box 38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0" name="Text Box 38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1" name="Text Box 38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2" name="Text Box 38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3" name="Text Box 38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4" name="Text Box 38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5" name="Text Box 38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6" name="Text Box 38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7" name="Text Box 38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8" name="Text Box 38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19" name="Text Box 38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0" name="Text Box 38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1" name="Text Box 38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2" name="Text Box 38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3" name="Text Box 38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4" name="Text Box 39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5" name="Text Box 39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6" name="Text Box 39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7" name="Text Box 39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8" name="Text Box 39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29" name="Text Box 39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0" name="Text Box 39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1" name="Text Box 39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2" name="Text Box 39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3" name="Text Box 39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4" name="Text Box 39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5" name="Text Box 39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6" name="Text Box 39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7" name="Text Box 39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8" name="Text Box 39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39" name="Text Box 39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0" name="Text Box 39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1" name="Text Box 39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2" name="Text Box 39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3" name="Text Box 39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4" name="Text Box 39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5" name="Text Box 39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6" name="Text Box 39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7" name="Text Box 39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8" name="Text Box 39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49" name="Text Box 39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0" name="Text Box 39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1" name="Text Box 39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2" name="Text Box 39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3" name="Text Box 39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4" name="Text Box 39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5" name="Text Box 39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6" name="Text Box 39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7" name="Text Box 39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8" name="Text Box 39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59" name="Text Box 39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0" name="Text Box 39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1" name="Text Box 39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2" name="Text Box 39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3" name="Text Box 39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4" name="Text Box 39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5" name="Text Box 39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6" name="Text Box 39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7" name="Text Box 39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8" name="Text Box 39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69" name="Text Box 39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0" name="Text Box 39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1" name="Text Box 39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2" name="Text Box 39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3" name="Text Box 39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4" name="Text Box 39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5" name="Text Box 39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6" name="Text Box 39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7" name="Text Box 39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8" name="Text Box 39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79" name="Text Box 39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0" name="Text Box 39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1" name="Text Box 39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2" name="Text Box 39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3" name="Text Box 39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4" name="Text Box 39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5" name="Text Box 39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6" name="Text Box 39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7" name="Text Box 39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8" name="Text Box 39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89" name="Text Box 39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0" name="Text Box 39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1" name="Text Box 39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2" name="Text Box 39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3" name="Text Box 39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4" name="Text Box 39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5" name="Text Box 39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6" name="Text Box 39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7" name="Text Box 39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8" name="Text Box 39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699" name="Text Box 39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0" name="Text Box 39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1" name="Text Box 39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2" name="Text Box 39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3" name="Text Box 39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4" name="Text Box 39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5" name="Text Box 39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6" name="Text Box 39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7" name="Text Box 39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8" name="Text Box 39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09" name="Text Box 39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0" name="Text Box 39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1" name="Text Box 39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2" name="Text Box 39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3" name="Text Box 39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4" name="Text Box 39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5" name="Text Box 39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6" name="Text Box 39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7" name="Text Box 39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8" name="Text Box 39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19" name="Text Box 39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0" name="Text Box 39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1" name="Text Box 39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2" name="Text Box 39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3" name="Text Box 39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4" name="Text Box 40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5" name="Text Box 40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6" name="Text Box 40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7" name="Text Box 40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8" name="Text Box 40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29" name="Text Box 40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0" name="Text Box 40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1" name="Text Box 40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2" name="Text Box 40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3" name="Text Box 40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4" name="Text Box 40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5" name="Text Box 40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6" name="Text Box 40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7" name="Text Box 40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8" name="Text Box 40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39" name="Text Box 40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0" name="Text Box 40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1" name="Text Box 40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2" name="Text Box 40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3" name="Text Box 40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4" name="Text Box 40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5" name="Text Box 40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6" name="Text Box 40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7" name="Text Box 40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8" name="Text Box 40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49" name="Text Box 40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0" name="Text Box 40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1" name="Text Box 40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2" name="Text Box 40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3" name="Text Box 40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4" name="Text Box 40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5" name="Text Box 40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6" name="Text Box 40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7" name="Text Box 40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8" name="Text Box 40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59" name="Text Box 40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0" name="Text Box 40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1" name="Text Box 40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2" name="Text Box 40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3" name="Text Box 40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4" name="Text Box 40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5" name="Text Box 40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6" name="Text Box 40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7" name="Text Box 40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8" name="Text Box 40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69" name="Text Box 40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0" name="Text Box 40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1" name="Text Box 40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2" name="Text Box 40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3" name="Text Box 40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4" name="Text Box 40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5" name="Text Box 40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6" name="Text Box 40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7" name="Text Box 40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8" name="Text Box 40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79" name="Text Box 40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0" name="Text Box 40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1" name="Text Box 40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2" name="Text Box 40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3" name="Text Box 40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4" name="Text Box 40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5" name="Text Box 40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6" name="Text Box 40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7" name="Text Box 40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8" name="Text Box 40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89" name="Text Box 40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0" name="Text Box 40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1" name="Text Box 40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2" name="Text Box 40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3" name="Text Box 40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4" name="Text Box 40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5" name="Text Box 40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6" name="Text Box 40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7" name="Text Box 40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8" name="Text Box 40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799" name="Text Box 40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0" name="Text Box 40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1" name="Text Box 40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2" name="Text Box 40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3" name="Text Box 40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4" name="Text Box 40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5" name="Text Box 40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6" name="Text Box 40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7" name="Text Box 40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8" name="Text Box 40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09" name="Text Box 40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0" name="Text Box 40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1" name="Text Box 40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2" name="Text Box 40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3" name="Text Box 40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4" name="Text Box 40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5" name="Text Box 40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6" name="Text Box 40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7" name="Text Box 40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8" name="Text Box 40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19" name="Text Box 40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0" name="Text Box 40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1" name="Text Box 40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2" name="Text Box 40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3" name="Text Box 40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4" name="Text Box 41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5" name="Text Box 41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6" name="Text Box 41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7" name="Text Box 41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8" name="Text Box 41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29" name="Text Box 41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0" name="Text Box 41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1" name="Text Box 41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2" name="Text Box 41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3" name="Text Box 41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4" name="Text Box 41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5" name="Text Box 41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6" name="Text Box 41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7" name="Text Box 41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8" name="Text Box 41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39" name="Text Box 41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0" name="Text Box 41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1" name="Text Box 41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2" name="Text Box 41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3" name="Text Box 41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4" name="Text Box 41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5" name="Text Box 41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6" name="Text Box 41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7" name="Text Box 41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8" name="Text Box 41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49" name="Text Box 41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0" name="Text Box 41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1" name="Text Box 41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2" name="Text Box 41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3" name="Text Box 41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4" name="Text Box 41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5" name="Text Box 41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6" name="Text Box 41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7" name="Text Box 41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8" name="Text Box 41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59" name="Text Box 41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0" name="Text Box 41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1" name="Text Box 41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2" name="Text Box 41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3" name="Text Box 41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4" name="Text Box 41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5" name="Text Box 41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6" name="Text Box 41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7" name="Text Box 41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8" name="Text Box 41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69" name="Text Box 41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0" name="Text Box 41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1" name="Text Box 41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2" name="Text Box 41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3" name="Text Box 41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4" name="Text Box 41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5" name="Text Box 41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6" name="Text Box 41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7" name="Text Box 41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8" name="Text Box 41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79" name="Text Box 41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0" name="Text Box 41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1" name="Text Box 41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2" name="Text Box 41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3" name="Text Box 41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4" name="Text Box 41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5" name="Text Box 41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6" name="Text Box 41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7" name="Text Box 41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8" name="Text Box 41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89" name="Text Box 41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0" name="Text Box 41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1" name="Text Box 41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2" name="Text Box 41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3" name="Text Box 41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4" name="Text Box 41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5" name="Text Box 41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6" name="Text Box 41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7" name="Text Box 41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8" name="Text Box 41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899" name="Text Box 41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0" name="Text Box 41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1" name="Text Box 41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2" name="Text Box 41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3" name="Text Box 41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4" name="Text Box 41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5" name="Text Box 41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6" name="Text Box 41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7" name="Text Box 41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8" name="Text Box 41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09" name="Text Box 41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0" name="Text Box 41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1" name="Text Box 41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2" name="Text Box 41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3" name="Text Box 41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4" name="Text Box 41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5" name="Text Box 41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6" name="Text Box 41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7" name="Text Box 41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8" name="Text Box 41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19" name="Text Box 41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0" name="Text Box 41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1" name="Text Box 41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2" name="Text Box 41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3" name="Text Box 41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4" name="Text Box 42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5" name="Text Box 42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6" name="Text Box 42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7" name="Text Box 42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8" name="Text Box 42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29" name="Text Box 42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0" name="Text Box 42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1" name="Text Box 42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2" name="Text Box 42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3" name="Text Box 42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4" name="Text Box 42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5" name="Text Box 42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6" name="Text Box 42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7" name="Text Box 42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8" name="Text Box 42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39" name="Text Box 42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0" name="Text Box 42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1" name="Text Box 42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2" name="Text Box 42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3" name="Text Box 42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4" name="Text Box 42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5" name="Text Box 42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6" name="Text Box 42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7" name="Text Box 42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8" name="Text Box 42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49" name="Text Box 42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0" name="Text Box 42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1" name="Text Box 42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2" name="Text Box 42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3" name="Text Box 42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4" name="Text Box 42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5" name="Text Box 42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6" name="Text Box 42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7" name="Text Box 42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8" name="Text Box 42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59" name="Text Box 42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0" name="Text Box 42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1" name="Text Box 42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2" name="Text Box 42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3" name="Text Box 42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4" name="Text Box 42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5" name="Text Box 42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6" name="Text Box 42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7" name="Text Box 42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8" name="Text Box 42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69" name="Text Box 42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0" name="Text Box 42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1" name="Text Box 42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2" name="Text Box 42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3" name="Text Box 42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4" name="Text Box 42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5" name="Text Box 42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6" name="Text Box 42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7" name="Text Box 42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8" name="Text Box 42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79" name="Text Box 42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0" name="Text Box 42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1" name="Text Box 42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2" name="Text Box 42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3" name="Text Box 42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4" name="Text Box 42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5" name="Text Box 42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6" name="Text Box 42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7" name="Text Box 42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8" name="Text Box 42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89" name="Text Box 42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0" name="Text Box 42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1" name="Text Box 42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2" name="Text Box 42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3" name="Text Box 42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4" name="Text Box 42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5" name="Text Box 42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6" name="Text Box 42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7" name="Text Box 42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8" name="Text Box 42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9999" name="Text Box 42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0" name="Text Box 42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1" name="Text Box 42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2" name="Text Box 42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3" name="Text Box 42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4" name="Text Box 42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5" name="Text Box 42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6" name="Text Box 42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7" name="Text Box 42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8" name="Text Box 42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09" name="Text Box 42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0" name="Text Box 42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1" name="Text Box 42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2" name="Text Box 42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3" name="Text Box 42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4" name="Text Box 42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5" name="Text Box 42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6" name="Text Box 42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7" name="Text Box 42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8" name="Text Box 42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19" name="Text Box 42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0" name="Text Box 42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1" name="Text Box 42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2" name="Text Box 42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3" name="Text Box 42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4" name="Text Box 43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5" name="Text Box 43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6" name="Text Box 43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7" name="Text Box 43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8" name="Text Box 43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29" name="Text Box 43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0" name="Text Box 43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1" name="Text Box 43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2" name="Text Box 43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3" name="Text Box 43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4" name="Text Box 43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5" name="Text Box 43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6" name="Text Box 43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7" name="Text Box 43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8" name="Text Box 43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39" name="Text Box 43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0" name="Text Box 43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1" name="Text Box 43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2" name="Text Box 43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3" name="Text Box 43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4" name="Text Box 43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5" name="Text Box 43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6" name="Text Box 43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7" name="Text Box 43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8" name="Text Box 43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49" name="Text Box 43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0" name="Text Box 43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1" name="Text Box 43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2" name="Text Box 43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3" name="Text Box 43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4" name="Text Box 43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5" name="Text Box 43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6" name="Text Box 43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7" name="Text Box 43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8" name="Text Box 43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59" name="Text Box 43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0" name="Text Box 43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1" name="Text Box 43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2" name="Text Box 43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3" name="Text Box 43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4" name="Text Box 43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5" name="Text Box 43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6" name="Text Box 43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7" name="Text Box 43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8" name="Text Box 43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69" name="Text Box 43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0" name="Text Box 43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1" name="Text Box 43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2" name="Text Box 43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3" name="Text Box 43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4" name="Text Box 43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5" name="Text Box 43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6" name="Text Box 43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7" name="Text Box 43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8" name="Text Box 43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79" name="Text Box 43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0" name="Text Box 43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1" name="Text Box 43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2" name="Text Box 43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3" name="Text Box 43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4" name="Text Box 43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5" name="Text Box 43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6" name="Text Box 43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7" name="Text Box 43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8" name="Text Box 43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89" name="Text Box 43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0" name="Text Box 43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1" name="Text Box 43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2" name="Text Box 43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3" name="Text Box 43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4" name="Text Box 43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5" name="Text Box 43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6" name="Text Box 43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7" name="Text Box 43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8" name="Text Box 43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099" name="Text Box 43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0" name="Text Box 43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1" name="Text Box 43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2" name="Text Box 43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3" name="Text Box 43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4" name="Text Box 43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5" name="Text Box 43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6" name="Text Box 43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7" name="Text Box 43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8" name="Text Box 43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09" name="Text Box 43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0" name="Text Box 43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1" name="Text Box 43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2" name="Text Box 43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3" name="Text Box 43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4" name="Text Box 43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5" name="Text Box 43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6" name="Text Box 43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7" name="Text Box 43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8" name="Text Box 43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19" name="Text Box 43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0" name="Text Box 43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1" name="Text Box 43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2" name="Text Box 43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3" name="Text Box 43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4" name="Text Box 44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5" name="Text Box 44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6" name="Text Box 44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7" name="Text Box 44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8" name="Text Box 44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29" name="Text Box 44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0" name="Text Box 44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1" name="Text Box 44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2" name="Text Box 44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3" name="Text Box 44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4" name="Text Box 44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5" name="Text Box 44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6" name="Text Box 44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7" name="Text Box 44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8" name="Text Box 44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39" name="Text Box 44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0" name="Text Box 44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1" name="Text Box 44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2" name="Text Box 44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3" name="Text Box 44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4" name="Text Box 44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5" name="Text Box 44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6" name="Text Box 44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7" name="Text Box 44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8" name="Text Box 44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49" name="Text Box 44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0" name="Text Box 44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1" name="Text Box 44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2" name="Text Box 44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3" name="Text Box 44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4" name="Text Box 44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5" name="Text Box 44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6" name="Text Box 44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7" name="Text Box 44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8" name="Text Box 44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59" name="Text Box 44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0" name="Text Box 44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1" name="Text Box 44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2" name="Text Box 44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3" name="Text Box 44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4" name="Text Box 44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5" name="Text Box 44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6" name="Text Box 44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7" name="Text Box 44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8" name="Text Box 44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69" name="Text Box 44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0" name="Text Box 44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1" name="Text Box 44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2" name="Text Box 44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3" name="Text Box 44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4" name="Text Box 44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5" name="Text Box 44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6" name="Text Box 44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7" name="Text Box 44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8" name="Text Box 44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79" name="Text Box 44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0" name="Text Box 44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1" name="Text Box 44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2" name="Text Box 44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3" name="Text Box 44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4" name="Text Box 44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5" name="Text Box 44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6" name="Text Box 44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7" name="Text Box 44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8" name="Text Box 44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89" name="Text Box 44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0" name="Text Box 44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1" name="Text Box 44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2" name="Text Box 44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3" name="Text Box 44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4" name="Text Box 44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5" name="Text Box 44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6" name="Text Box 44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7" name="Text Box 44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8" name="Text Box 44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199" name="Text Box 44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0" name="Text Box 44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1" name="Text Box 44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2" name="Text Box 44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3" name="Text Box 44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4" name="Text Box 44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5" name="Text Box 44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6" name="Text Box 44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7" name="Text Box 44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8" name="Text Box 44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09" name="Text Box 44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0" name="Text Box 44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1" name="Text Box 44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2" name="Text Box 44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3" name="Text Box 44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4" name="Text Box 44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5" name="Text Box 44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6" name="Text Box 44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7" name="Text Box 44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8" name="Text Box 44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19" name="Text Box 44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0" name="Text Box 44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1" name="Text Box 44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2" name="Text Box 44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3" name="Text Box 44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4" name="Text Box 45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5" name="Text Box 45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6" name="Text Box 45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7" name="Text Box 45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8" name="Text Box 45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29" name="Text Box 45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0" name="Text Box 45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1" name="Text Box 45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2" name="Text Box 45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3" name="Text Box 45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4" name="Text Box 45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5" name="Text Box 45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6" name="Text Box 45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7" name="Text Box 45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8" name="Text Box 45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39" name="Text Box 45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0" name="Text Box 45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1" name="Text Box 45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2" name="Text Box 45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3" name="Text Box 45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4" name="Text Box 45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5" name="Text Box 45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6" name="Text Box 45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7" name="Text Box 45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8" name="Text Box 45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49" name="Text Box 45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0" name="Text Box 45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1" name="Text Box 45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2" name="Text Box 45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3" name="Text Box 45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4" name="Text Box 45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5" name="Text Box 45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6" name="Text Box 45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7" name="Text Box 45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8" name="Text Box 45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59" name="Text Box 45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0" name="Text Box 45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1" name="Text Box 45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2" name="Text Box 45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3" name="Text Box 45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4" name="Text Box 45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5" name="Text Box 45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6" name="Text Box 45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7" name="Text Box 45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8" name="Text Box 45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69" name="Text Box 45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0" name="Text Box 45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1" name="Text Box 45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2" name="Text Box 45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3" name="Text Box 45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4" name="Text Box 45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5" name="Text Box 45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6" name="Text Box 45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7" name="Text Box 45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8" name="Text Box 45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79" name="Text Box 45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0" name="Text Box 45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1" name="Text Box 45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2" name="Text Box 45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3" name="Text Box 45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4" name="Text Box 45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5" name="Text Box 45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6" name="Text Box 45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7" name="Text Box 45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8" name="Text Box 45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89" name="Text Box 45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0" name="Text Box 45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1" name="Text Box 45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2" name="Text Box 45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3" name="Text Box 45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4" name="Text Box 45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5" name="Text Box 45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6" name="Text Box 45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7" name="Text Box 45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8" name="Text Box 45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299" name="Text Box 45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0" name="Text Box 45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1" name="Text Box 45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2" name="Text Box 45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3" name="Text Box 45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4" name="Text Box 45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5" name="Text Box 45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6" name="Text Box 45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7" name="Text Box 45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8" name="Text Box 45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09" name="Text Box 45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0" name="Text Box 45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1" name="Text Box 45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2" name="Text Box 45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3" name="Text Box 45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4" name="Text Box 45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5" name="Text Box 45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6" name="Text Box 45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7" name="Text Box 45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8" name="Text Box 45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19" name="Text Box 45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0" name="Text Box 45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1" name="Text Box 45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2" name="Text Box 45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3" name="Text Box 45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4" name="Text Box 46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5" name="Text Box 46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6" name="Text Box 46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7" name="Text Box 46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8" name="Text Box 46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29" name="Text Box 46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0" name="Text Box 46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1" name="Text Box 46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2" name="Text Box 46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3" name="Text Box 46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4" name="Text Box 46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5" name="Text Box 46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6" name="Text Box 46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7" name="Text Box 46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8" name="Text Box 46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39" name="Text Box 46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0" name="Text Box 46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1" name="Text Box 46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2" name="Text Box 46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3" name="Text Box 46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4" name="Text Box 46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5" name="Text Box 46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6" name="Text Box 46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7" name="Text Box 46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8" name="Text Box 46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49" name="Text Box 46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0" name="Text Box 46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1" name="Text Box 46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2" name="Text Box 46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3" name="Text Box 46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4" name="Text Box 46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5" name="Text Box 46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6" name="Text Box 46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7" name="Text Box 46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8" name="Text Box 46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59" name="Text Box 46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0" name="Text Box 46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1" name="Text Box 46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2" name="Text Box 46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3" name="Text Box 46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4" name="Text Box 46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5" name="Text Box 46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6" name="Text Box 46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7" name="Text Box 46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8" name="Text Box 46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69" name="Text Box 46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0" name="Text Box 46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1" name="Text Box 46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2" name="Text Box 46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3" name="Text Box 46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4" name="Text Box 46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5" name="Text Box 46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6" name="Text Box 46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7" name="Text Box 46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8" name="Text Box 46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79" name="Text Box 46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0" name="Text Box 46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1" name="Text Box 46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2" name="Text Box 46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3" name="Text Box 46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4" name="Text Box 46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5" name="Text Box 46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6" name="Text Box 46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7" name="Text Box 46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8" name="Text Box 46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89" name="Text Box 46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0" name="Text Box 46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1" name="Text Box 46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2" name="Text Box 46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3" name="Text Box 46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4" name="Text Box 46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5" name="Text Box 46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6" name="Text Box 46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7" name="Text Box 46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8" name="Text Box 46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399" name="Text Box 46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0" name="Text Box 46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1" name="Text Box 46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2" name="Text Box 46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3" name="Text Box 46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4" name="Text Box 46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5" name="Text Box 46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6" name="Text Box 46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7" name="Text Box 46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8" name="Text Box 46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09" name="Text Box 46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0" name="Text Box 46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1" name="Text Box 46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2" name="Text Box 46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3" name="Text Box 46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4" name="Text Box 46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5" name="Text Box 46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6" name="Text Box 46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7" name="Text Box 46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8" name="Text Box 46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19" name="Text Box 46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0" name="Text Box 46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1" name="Text Box 46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2" name="Text Box 46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3" name="Text Box 46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4" name="Text Box 47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5" name="Text Box 47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6" name="Text Box 47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7" name="Text Box 47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8" name="Text Box 47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29" name="Text Box 47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0" name="Text Box 47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1" name="Text Box 47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2" name="Text Box 47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3" name="Text Box 47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4" name="Text Box 47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5" name="Text Box 47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6" name="Text Box 47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7" name="Text Box 47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8" name="Text Box 47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39" name="Text Box 47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0" name="Text Box 47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1" name="Text Box 47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2" name="Text Box 47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3" name="Text Box 47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4" name="Text Box 47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5" name="Text Box 47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6" name="Text Box 47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7" name="Text Box 47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8" name="Text Box 47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49" name="Text Box 47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0" name="Text Box 47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1" name="Text Box 47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2" name="Text Box 47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3" name="Text Box 47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4" name="Text Box 47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5" name="Text Box 47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6" name="Text Box 47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7" name="Text Box 47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8" name="Text Box 47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59" name="Text Box 47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0" name="Text Box 47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1" name="Text Box 47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2" name="Text Box 47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3" name="Text Box 47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4" name="Text Box 47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5" name="Text Box 47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6" name="Text Box 47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7" name="Text Box 47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8" name="Text Box 47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69" name="Text Box 47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0" name="Text Box 47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1" name="Text Box 47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2" name="Text Box 47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3" name="Text Box 47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4" name="Text Box 47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5" name="Text Box 47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6" name="Text Box 47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7" name="Text Box 47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8" name="Text Box 47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79" name="Text Box 47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0" name="Text Box 47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1" name="Text Box 47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2" name="Text Box 47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3" name="Text Box 47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4" name="Text Box 47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5" name="Text Box 47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6" name="Text Box 47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7" name="Text Box 47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8" name="Text Box 47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89" name="Text Box 47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0" name="Text Box 47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1" name="Text Box 47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2" name="Text Box 47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3" name="Text Box 47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4" name="Text Box 47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5" name="Text Box 47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6" name="Text Box 47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7" name="Text Box 47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8" name="Text Box 47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499" name="Text Box 47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0" name="Text Box 47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1" name="Text Box 47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2" name="Text Box 47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3" name="Text Box 47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4" name="Text Box 47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5" name="Text Box 47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6" name="Text Box 47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7" name="Text Box 47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8" name="Text Box 47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09" name="Text Box 47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0" name="Text Box 47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1" name="Text Box 47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2" name="Text Box 47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3" name="Text Box 47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4" name="Text Box 47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5" name="Text Box 47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6" name="Text Box 47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7" name="Text Box 47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8" name="Text Box 47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19" name="Text Box 47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0" name="Text Box 47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1" name="Text Box 47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2" name="Text Box 47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3" name="Text Box 47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4" name="Text Box 48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5" name="Text Box 48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6" name="Text Box 48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7" name="Text Box 48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8" name="Text Box 48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29" name="Text Box 48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0" name="Text Box 48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1" name="Text Box 48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2" name="Text Box 48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3" name="Text Box 48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4" name="Text Box 48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5" name="Text Box 48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6" name="Text Box 48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7" name="Text Box 48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8" name="Text Box 48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39" name="Text Box 48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0" name="Text Box 48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1" name="Text Box 48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2" name="Text Box 48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3" name="Text Box 48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4" name="Text Box 48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5" name="Text Box 48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6" name="Text Box 48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7" name="Text Box 48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8" name="Text Box 48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49" name="Text Box 48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0" name="Text Box 48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1" name="Text Box 48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2" name="Text Box 48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3" name="Text Box 48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4" name="Text Box 48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5" name="Text Box 48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6" name="Text Box 48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7" name="Text Box 48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8" name="Text Box 48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59" name="Text Box 48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0" name="Text Box 48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1" name="Text Box 48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2" name="Text Box 48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3" name="Text Box 48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4" name="Text Box 48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5" name="Text Box 48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6" name="Text Box 48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7" name="Text Box 48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8" name="Text Box 48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69" name="Text Box 48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0" name="Text Box 48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1" name="Text Box 48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2" name="Text Box 48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3" name="Text Box 48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4" name="Text Box 48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5" name="Text Box 48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6" name="Text Box 48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7" name="Text Box 48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8" name="Text Box 48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79" name="Text Box 48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0" name="Text Box 48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1" name="Text Box 48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2" name="Text Box 48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3" name="Text Box 48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4" name="Text Box 48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5" name="Text Box 48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6" name="Text Box 48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7" name="Text Box 48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8" name="Text Box 48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89" name="Text Box 48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0" name="Text Box 48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1" name="Text Box 48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2" name="Text Box 48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3" name="Text Box 48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4" name="Text Box 48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5" name="Text Box 48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6" name="Text Box 48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7" name="Text Box 48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8" name="Text Box 48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599" name="Text Box 48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0" name="Text Box 48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1" name="Text Box 48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2" name="Text Box 48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3" name="Text Box 48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4" name="Text Box 48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5" name="Text Box 48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6" name="Text Box 48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7" name="Text Box 48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8" name="Text Box 48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09" name="Text Box 48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0" name="Text Box 48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1" name="Text Box 48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2" name="Text Box 48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3" name="Text Box 48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4" name="Text Box 48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5" name="Text Box 48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6" name="Text Box 48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7" name="Text Box 48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8" name="Text Box 48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19" name="Text Box 48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0" name="Text Box 48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1" name="Text Box 48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2" name="Text Box 48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3" name="Text Box 48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4" name="Text Box 49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5" name="Text Box 49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6" name="Text Box 49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7" name="Text Box 49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8" name="Text Box 49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29" name="Text Box 49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0" name="Text Box 49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1" name="Text Box 49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2" name="Text Box 49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3" name="Text Box 49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4" name="Text Box 49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5" name="Text Box 49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6" name="Text Box 49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7" name="Text Box 49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8" name="Text Box 49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39" name="Text Box 49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0" name="Text Box 49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1" name="Text Box 49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2" name="Text Box 49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3" name="Text Box 49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4" name="Text Box 49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5" name="Text Box 49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6" name="Text Box 49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7" name="Text Box 49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8" name="Text Box 49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49" name="Text Box 49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0" name="Text Box 49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1" name="Text Box 49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2" name="Text Box 49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3" name="Text Box 49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4" name="Text Box 49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5" name="Text Box 49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6" name="Text Box 49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7" name="Text Box 49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8" name="Text Box 49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59" name="Text Box 49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0" name="Text Box 49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1" name="Text Box 49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2" name="Text Box 49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3" name="Text Box 49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4" name="Text Box 49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5" name="Text Box 49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6" name="Text Box 49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7" name="Text Box 49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8" name="Text Box 49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69" name="Text Box 49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0" name="Text Box 49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1" name="Text Box 49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2" name="Text Box 49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3" name="Text Box 49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4" name="Text Box 49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5" name="Text Box 49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6" name="Text Box 49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7" name="Text Box 49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8" name="Text Box 49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79" name="Text Box 49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0" name="Text Box 49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1" name="Text Box 49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2" name="Text Box 49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3" name="Text Box 49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4" name="Text Box 49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5" name="Text Box 49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6" name="Text Box 49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7" name="Text Box 49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8" name="Text Box 49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89" name="Text Box 49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0" name="Text Box 49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1" name="Text Box 49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2" name="Text Box 49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3" name="Text Box 49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4" name="Text Box 49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5" name="Text Box 49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6" name="Text Box 49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7" name="Text Box 49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8" name="Text Box 49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699" name="Text Box 49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0" name="Text Box 49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1" name="Text Box 49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2" name="Text Box 49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3" name="Text Box 49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4" name="Text Box 49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5" name="Text Box 49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6" name="Text Box 49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7" name="Text Box 49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8" name="Text Box 49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09" name="Text Box 49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0" name="Text Box 49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1" name="Text Box 49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2" name="Text Box 49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3" name="Text Box 49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4" name="Text Box 49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5" name="Text Box 49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6" name="Text Box 49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7" name="Text Box 49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8" name="Text Box 49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19" name="Text Box 49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0" name="Text Box 49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1" name="Text Box 49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2" name="Text Box 49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3" name="Text Box 49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4" name="Text Box 50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5" name="Text Box 50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6" name="Text Box 50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7" name="Text Box 50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8" name="Text Box 50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29" name="Text Box 50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0" name="Text Box 50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1" name="Text Box 50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2" name="Text Box 50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3" name="Text Box 50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4" name="Text Box 50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5" name="Text Box 50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6" name="Text Box 50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7" name="Text Box 50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8" name="Text Box 50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39" name="Text Box 50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0" name="Text Box 50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1" name="Text Box 50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2" name="Text Box 50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3" name="Text Box 50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4" name="Text Box 50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5" name="Text Box 50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6" name="Text Box 50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7" name="Text Box 50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8" name="Text Box 50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49" name="Text Box 50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0" name="Text Box 50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1" name="Text Box 50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2" name="Text Box 50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3" name="Text Box 50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4" name="Text Box 50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5" name="Text Box 50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6" name="Text Box 50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7" name="Text Box 50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8" name="Text Box 50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59" name="Text Box 50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0" name="Text Box 50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1" name="Text Box 50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2" name="Text Box 50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3" name="Text Box 50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4" name="Text Box 50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5" name="Text Box 50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6" name="Text Box 50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7" name="Text Box 50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8" name="Text Box 50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69" name="Text Box 50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0" name="Text Box 50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1" name="Text Box 50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2" name="Text Box 50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3" name="Text Box 50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4" name="Text Box 50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5" name="Text Box 50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6" name="Text Box 50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7" name="Text Box 50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8" name="Text Box 50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79" name="Text Box 50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0" name="Text Box 50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1" name="Text Box 50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2" name="Text Box 50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3" name="Text Box 50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4" name="Text Box 50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5" name="Text Box 50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6" name="Text Box 50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7" name="Text Box 50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8" name="Text Box 50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89" name="Text Box 50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0" name="Text Box 50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1" name="Text Box 50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2" name="Text Box 50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3" name="Text Box 50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4" name="Text Box 50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5" name="Text Box 50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6" name="Text Box 50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7" name="Text Box 50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8" name="Text Box 50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799" name="Text Box 50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0" name="Text Box 50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1" name="Text Box 50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2" name="Text Box 50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3" name="Text Box 50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4" name="Text Box 50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5" name="Text Box 50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6" name="Text Box 50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7" name="Text Box 50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8" name="Text Box 50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09" name="Text Box 50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0" name="Text Box 50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1" name="Text Box 50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2" name="Text Box 50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3" name="Text Box 50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4" name="Text Box 50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5" name="Text Box 50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6" name="Text Box 50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7" name="Text Box 50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8" name="Text Box 50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19" name="Text Box 50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0" name="Text Box 50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1" name="Text Box 50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2" name="Text Box 50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3" name="Text Box 50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4" name="Text Box 51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5" name="Text Box 51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6" name="Text Box 51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7" name="Text Box 51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8" name="Text Box 51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29" name="Text Box 51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0" name="Text Box 51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1" name="Text Box 51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2" name="Text Box 51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3" name="Text Box 51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4" name="Text Box 51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5" name="Text Box 51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6" name="Text Box 51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7" name="Text Box 51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8" name="Text Box 51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39" name="Text Box 51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0" name="Text Box 51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1" name="Text Box 51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2" name="Text Box 51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3" name="Text Box 51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4" name="Text Box 51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5" name="Text Box 51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6" name="Text Box 51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7" name="Text Box 51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8" name="Text Box 51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49" name="Text Box 51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0" name="Text Box 51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1" name="Text Box 51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2" name="Text Box 51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3" name="Text Box 51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4" name="Text Box 51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5" name="Text Box 51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6" name="Text Box 51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7" name="Text Box 51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8" name="Text Box 51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59" name="Text Box 51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0" name="Text Box 51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1" name="Text Box 51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2" name="Text Box 51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3" name="Text Box 51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4" name="Text Box 51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5" name="Text Box 51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6" name="Text Box 51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7" name="Text Box 51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8" name="Text Box 51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69" name="Text Box 51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0" name="Text Box 51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1" name="Text Box 51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2" name="Text Box 51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3" name="Text Box 51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4" name="Text Box 51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5" name="Text Box 51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6" name="Text Box 51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7" name="Text Box 51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8" name="Text Box 51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79" name="Text Box 51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0" name="Text Box 51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1" name="Text Box 51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2" name="Text Box 51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3" name="Text Box 51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4" name="Text Box 51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5" name="Text Box 51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6" name="Text Box 51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7" name="Text Box 51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8" name="Text Box 51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89" name="Text Box 51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0" name="Text Box 51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1" name="Text Box 51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2" name="Text Box 51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3" name="Text Box 51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4" name="Text Box 51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5" name="Text Box 51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6" name="Text Box 51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7" name="Text Box 51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8" name="Text Box 51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899" name="Text Box 51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0" name="Text Box 51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1" name="Text Box 51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2" name="Text Box 51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3" name="Text Box 51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4" name="Text Box 51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5" name="Text Box 51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6" name="Text Box 51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7" name="Text Box 51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8" name="Text Box 51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09" name="Text Box 51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0" name="Text Box 51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1" name="Text Box 51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2" name="Text Box 51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3" name="Text Box 51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4" name="Text Box 51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5" name="Text Box 51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6" name="Text Box 51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7" name="Text Box 51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8" name="Text Box 51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19" name="Text Box 51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0" name="Text Box 51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1" name="Text Box 51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2" name="Text Box 51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3" name="Text Box 51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4" name="Text Box 52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5" name="Text Box 52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6" name="Text Box 52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7" name="Text Box 52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8" name="Text Box 52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29" name="Text Box 52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0" name="Text Box 52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1" name="Text Box 52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2" name="Text Box 52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3" name="Text Box 52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4" name="Text Box 52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5" name="Text Box 52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6" name="Text Box 52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7" name="Text Box 52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8" name="Text Box 52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39" name="Text Box 52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0" name="Text Box 52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1" name="Text Box 52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2" name="Text Box 52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3" name="Text Box 52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4" name="Text Box 52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5" name="Text Box 52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6" name="Text Box 52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7" name="Text Box 52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8" name="Text Box 52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49" name="Text Box 52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0" name="Text Box 52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1" name="Text Box 52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2" name="Text Box 52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3" name="Text Box 52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4" name="Text Box 52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5" name="Text Box 52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6" name="Text Box 52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7" name="Text Box 52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8" name="Text Box 52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59" name="Text Box 52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0" name="Text Box 52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1" name="Text Box 52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2" name="Text Box 52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3" name="Text Box 52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4" name="Text Box 52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5" name="Text Box 52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6" name="Text Box 52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7" name="Text Box 52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8" name="Text Box 52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69" name="Text Box 52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0" name="Text Box 52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1" name="Text Box 52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2" name="Text Box 52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3" name="Text Box 52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4" name="Text Box 52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5" name="Text Box 52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6" name="Text Box 52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7" name="Text Box 52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8" name="Text Box 52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79" name="Text Box 52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0" name="Text Box 52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1" name="Text Box 52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2" name="Text Box 52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3" name="Text Box 52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4" name="Text Box 52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5" name="Text Box 52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6" name="Text Box 52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7" name="Text Box 52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8" name="Text Box 52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89" name="Text Box 52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0" name="Text Box 52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1" name="Text Box 52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2" name="Text Box 52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3" name="Text Box 52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4" name="Text Box 52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5" name="Text Box 52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6" name="Text Box 52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7" name="Text Box 52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8" name="Text Box 52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0999" name="Text Box 52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0" name="Text Box 52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1" name="Text Box 52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2" name="Text Box 52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3" name="Text Box 52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4" name="Text Box 52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5" name="Text Box 52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6" name="Text Box 52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7" name="Text Box 52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8" name="Text Box 52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09" name="Text Box 52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0" name="Text Box 52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1" name="Text Box 52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2" name="Text Box 52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3" name="Text Box 52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4" name="Text Box 52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5" name="Text Box 52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6" name="Text Box 52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7" name="Text Box 52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8" name="Text Box 52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19" name="Text Box 52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0" name="Text Box 52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1" name="Text Box 52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2" name="Text Box 52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3" name="Text Box 52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4" name="Text Box 53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5" name="Text Box 53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6" name="Text Box 53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7" name="Text Box 53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8" name="Text Box 53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29" name="Text Box 53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0" name="Text Box 53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1" name="Text Box 53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2" name="Text Box 530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3" name="Text Box 530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4" name="Text Box 531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5" name="Text Box 531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6" name="Text Box 531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7" name="Text Box 531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8" name="Text Box 531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39" name="Text Box 531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0" name="Text Box 531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1" name="Text Box 531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2" name="Text Box 531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3" name="Text Box 531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4" name="Text Box 532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5" name="Text Box 532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6" name="Text Box 532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7" name="Text Box 532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8" name="Text Box 532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49" name="Text Box 532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0" name="Text Box 532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1" name="Text Box 532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2" name="Text Box 532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3" name="Text Box 532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4" name="Text Box 533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5" name="Text Box 533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6" name="Text Box 533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7" name="Text Box 533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8" name="Text Box 533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59" name="Text Box 533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0" name="Text Box 533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1" name="Text Box 533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2" name="Text Box 533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3" name="Text Box 533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4" name="Text Box 534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5" name="Text Box 534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6" name="Text Box 534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7" name="Text Box 534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8" name="Text Box 534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69" name="Text Box 534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0" name="Text Box 534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1" name="Text Box 534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2" name="Text Box 534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3" name="Text Box 534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4" name="Text Box 535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5" name="Text Box 535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6" name="Text Box 535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7" name="Text Box 535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8" name="Text Box 535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79" name="Text Box 535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0" name="Text Box 535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1" name="Text Box 535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2" name="Text Box 535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3" name="Text Box 535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4" name="Text Box 536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5" name="Text Box 536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6" name="Text Box 536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7" name="Text Box 536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8" name="Text Box 536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89" name="Text Box 536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0" name="Text Box 536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1" name="Text Box 536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2" name="Text Box 536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3" name="Text Box 536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4" name="Text Box 537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5" name="Text Box 537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6" name="Text Box 537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7" name="Text Box 537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8" name="Text Box 537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099" name="Text Box 537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0" name="Text Box 537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1" name="Text Box 537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2" name="Text Box 537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3" name="Text Box 537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4" name="Text Box 538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5" name="Text Box 538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6" name="Text Box 538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7" name="Text Box 538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8" name="Text Box 538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09" name="Text Box 538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0" name="Text Box 538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1" name="Text Box 538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2" name="Text Box 538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3" name="Text Box 538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4" name="Text Box 539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5" name="Text Box 539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6" name="Text Box 539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7" name="Text Box 539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8" name="Text Box 539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19" name="Text Box 539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0" name="Text Box 539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1" name="Text Box 539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2" name="Text Box 5398"/>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3" name="Text Box 5399"/>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4" name="Text Box 5400"/>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5" name="Text Box 5401"/>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6" name="Text Box 5402"/>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7" name="Text Box 5403"/>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8" name="Text Box 5404"/>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29" name="Text Box 5405"/>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30" name="Text Box 5406"/>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1093</xdr:row>
      <xdr:rowOff>0</xdr:rowOff>
    </xdr:from>
    <xdr:to>
      <xdr:col>4</xdr:col>
      <xdr:colOff>85725</xdr:colOff>
      <xdr:row>1094</xdr:row>
      <xdr:rowOff>19050</xdr:rowOff>
    </xdr:to>
    <xdr:sp macro="" textlink="">
      <xdr:nvSpPr>
        <xdr:cNvPr id="11131" name="Text Box 5407"/>
        <xdr:cNvSpPr txBox="1">
          <a:spLocks noChangeArrowheads="1"/>
        </xdr:cNvSpPr>
      </xdr:nvSpPr>
      <xdr:spPr bwMode="auto">
        <a:xfrm>
          <a:off x="4686300" y="20821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2" name="Text Box 5427"/>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3" name="Text Box 5428"/>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4" name="Text Box 5429"/>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5" name="Text Box 5430"/>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6" name="Text Box 5431"/>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7" name="Text Box 5432"/>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8" name="Text Box 5433"/>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39" name="Text Box 5434"/>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0" name="Text Box 5435"/>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1" name="Text Box 5436"/>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2" name="Text Box 5437"/>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3" name="Text Box 5438"/>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4" name="Text Box 5439"/>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5" name="Text Box 5440"/>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6" name="Text Box 5441"/>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7" name="Text Box 5442"/>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8" name="Text Box 5443"/>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49" name="Text Box 5444"/>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0" name="Text Box 5445"/>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1" name="Text Box 5446"/>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2" name="Text Box 5447"/>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3" name="Text Box 5448"/>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4" name="Text Box 5449"/>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5" name="Text Box 5450"/>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6" name="Text Box 5451"/>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7" name="Text Box 5452"/>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8" name="Text Box 5453"/>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59" name="Text Box 5454"/>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0" name="Text Box 5455"/>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1" name="Text Box 5456"/>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2" name="Text Box 5457"/>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3" name="Text Box 5458"/>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4" name="Text Box 5459"/>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5" name="Text Box 5460"/>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6" name="Text Box 5461"/>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7" name="Text Box 5462"/>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8" name="Text Box 5463"/>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69" name="Text Box 5464"/>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70" name="Text Box 5465"/>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71" name="Text Box 5466"/>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72" name="Text Box 5467"/>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1092</xdr:row>
      <xdr:rowOff>0</xdr:rowOff>
    </xdr:from>
    <xdr:to>
      <xdr:col>4</xdr:col>
      <xdr:colOff>85725</xdr:colOff>
      <xdr:row>1093</xdr:row>
      <xdr:rowOff>19049</xdr:rowOff>
    </xdr:to>
    <xdr:sp macro="" textlink="">
      <xdr:nvSpPr>
        <xdr:cNvPr id="11173" name="Text Box 5468"/>
        <xdr:cNvSpPr txBox="1">
          <a:spLocks noChangeArrowheads="1"/>
        </xdr:cNvSpPr>
      </xdr:nvSpPr>
      <xdr:spPr bwMode="auto">
        <a:xfrm>
          <a:off x="4686300" y="20802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4" name="Text Box 25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5" name="Text Box 25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6" name="Text Box 25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7" name="Text Box 25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8" name="Text Box 25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79" name="Text Box 25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0" name="Text Box 25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1" name="Text Box 25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2" name="Text Box 25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3" name="Text Box 25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4" name="Text Box 25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5" name="Text Box 25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6" name="Text Box 25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7" name="Text Box 25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8" name="Text Box 26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89" name="Text Box 26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0" name="Text Box 26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1" name="Text Box 26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2" name="Text Box 26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3" name="Text Box 26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4" name="Text Box 26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5" name="Text Box 26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6" name="Text Box 26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7" name="Text Box 26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8" name="Text Box 26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199" name="Text Box 26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0" name="Text Box 26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1" name="Text Box 26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2" name="Text Box 26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3" name="Text Box 26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4" name="Text Box 26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5" name="Text Box 26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6" name="Text Box 26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7" name="Text Box 26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8" name="Text Box 26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09" name="Text Box 26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0" name="Text Box 26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1" name="Text Box 26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2" name="Text Box 26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3" name="Text Box 26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4" name="Text Box 26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5" name="Text Box 26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6" name="Text Box 26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7" name="Text Box 26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8" name="Text Box 26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19" name="Text Box 26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0" name="Text Box 26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1" name="Text Box 26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2" name="Text Box 26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3" name="Text Box 26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4" name="Text Box 26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5" name="Text Box 26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6" name="Text Box 26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7" name="Text Box 26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8" name="Text Box 26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29" name="Text Box 26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0" name="Text Box 26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1" name="Text Box 26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2" name="Text Box 26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3" name="Text Box 26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4" name="Text Box 26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5" name="Text Box 26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6" name="Text Box 26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7" name="Text Box 26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8" name="Text Box 26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39" name="Text Box 26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0" name="Text Box 26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1" name="Text Box 26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2" name="Text Box 26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3" name="Text Box 26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4" name="Text Box 26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5" name="Text Box 26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6" name="Text Box 27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7" name="Text Box 27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8" name="Text Box 27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49" name="Text Box 27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0" name="Text Box 27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1" name="Text Box 27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2" name="Text Box 27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3" name="Text Box 27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4" name="Text Box 27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5" name="Text Box 27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6" name="Text Box 27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7" name="Text Box 27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8" name="Text Box 27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59" name="Text Box 27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0" name="Text Box 27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1" name="Text Box 27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2" name="Text Box 27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3" name="Text Box 27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4" name="Text Box 27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5" name="Text Box 27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6" name="Text Box 27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7" name="Text Box 27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8" name="Text Box 27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69" name="Text Box 27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0" name="Text Box 27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1" name="Text Box 27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2" name="Text Box 27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3" name="Text Box 27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4" name="Text Box 27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5" name="Text Box 27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6" name="Text Box 27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7" name="Text Box 27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8" name="Text Box 27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79" name="Text Box 27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0" name="Text Box 27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1" name="Text Box 27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2" name="Text Box 27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3" name="Text Box 27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4" name="Text Box 27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5" name="Text Box 27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6" name="Text Box 27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7" name="Text Box 27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8" name="Text Box 27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89" name="Text Box 27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0" name="Text Box 27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1" name="Text Box 27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2" name="Text Box 27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3" name="Text Box 27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4" name="Text Box 27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5" name="Text Box 27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6" name="Text Box 27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7" name="Text Box 27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8" name="Text Box 27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299" name="Text Box 27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0" name="Text Box 27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1" name="Text Box 27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2" name="Text Box 27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3" name="Text Box 27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4" name="Text Box 27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5" name="Text Box 27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6" name="Text Box 27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7" name="Text Box 27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8" name="Text Box 27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09" name="Text Box 27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0" name="Text Box 27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1" name="Text Box 27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2" name="Text Box 27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3" name="Text Box 27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4" name="Text Box 27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5" name="Text Box 27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6" name="Text Box 27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7" name="Text Box 27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8" name="Text Box 27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19" name="Text Box 27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0" name="Text Box 27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1" name="Text Box 27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2" name="Text Box 27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3" name="Text Box 27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4" name="Text Box 27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5" name="Text Box 27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6" name="Text Box 27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7" name="Text Box 27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8" name="Text Box 27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29" name="Text Box 27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0" name="Text Box 27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1" name="Text Box 27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2" name="Text Box 27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3" name="Text Box 27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4" name="Text Box 27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5" name="Text Box 27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6" name="Text Box 27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7" name="Text Box 27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8" name="Text Box 27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39" name="Text Box 27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0" name="Text Box 27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1" name="Text Box 27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2" name="Text Box 27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3" name="Text Box 27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4" name="Text Box 27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5" name="Text Box 27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6" name="Text Box 28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7" name="Text Box 28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8" name="Text Box 28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49" name="Text Box 28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0" name="Text Box 28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1" name="Text Box 28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2" name="Text Box 28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3" name="Text Box 28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4" name="Text Box 28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5" name="Text Box 28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6" name="Text Box 28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7" name="Text Box 28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8" name="Text Box 28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59" name="Text Box 28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0" name="Text Box 28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1" name="Text Box 28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2" name="Text Box 28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3" name="Text Box 28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4" name="Text Box 28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5" name="Text Box 28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6" name="Text Box 28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7" name="Text Box 28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8" name="Text Box 28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69" name="Text Box 28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0" name="Text Box 28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1" name="Text Box 28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2" name="Text Box 28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3" name="Text Box 28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4" name="Text Box 28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5" name="Text Box 28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6" name="Text Box 28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7" name="Text Box 28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8" name="Text Box 28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79" name="Text Box 28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0" name="Text Box 28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1" name="Text Box 28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2" name="Text Box 28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3" name="Text Box 28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4" name="Text Box 28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5" name="Text Box 28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6" name="Text Box 28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7" name="Text Box 28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8" name="Text Box 28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89" name="Text Box 28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0" name="Text Box 28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1" name="Text Box 28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2" name="Text Box 28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3" name="Text Box 28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4" name="Text Box 28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5" name="Text Box 28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6" name="Text Box 28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7" name="Text Box 28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8" name="Text Box 28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399" name="Text Box 28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0" name="Text Box 28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1" name="Text Box 28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2" name="Text Box 28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3" name="Text Box 28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4" name="Text Box 28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5" name="Text Box 28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6" name="Text Box 28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7" name="Text Box 28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8" name="Text Box 28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09" name="Text Box 28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0" name="Text Box 28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1" name="Text Box 28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2" name="Text Box 28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3" name="Text Box 28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4" name="Text Box 28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5" name="Text Box 28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6" name="Text Box 28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7" name="Text Box 28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8" name="Text Box 28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19" name="Text Box 28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0" name="Text Box 28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1" name="Text Box 28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2" name="Text Box 28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3" name="Text Box 28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4" name="Text Box 28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5" name="Text Box 28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6" name="Text Box 28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7" name="Text Box 28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8" name="Text Box 28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29" name="Text Box 28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0" name="Text Box 28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1" name="Text Box 28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2" name="Text Box 28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3" name="Text Box 28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4" name="Text Box 28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5" name="Text Box 28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6" name="Text Box 28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7" name="Text Box 28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8" name="Text Box 28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39" name="Text Box 28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0" name="Text Box 28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1" name="Text Box 28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2" name="Text Box 28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3" name="Text Box 28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4" name="Text Box 28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5" name="Text Box 28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6" name="Text Box 29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7" name="Text Box 29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8" name="Text Box 29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49" name="Text Box 29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0" name="Text Box 29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1" name="Text Box 29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2" name="Text Box 29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3" name="Text Box 29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4" name="Text Box 29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5" name="Text Box 29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6" name="Text Box 29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7" name="Text Box 29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8" name="Text Box 29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59" name="Text Box 29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0" name="Text Box 29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1" name="Text Box 29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2" name="Text Box 29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3" name="Text Box 29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4" name="Text Box 29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5" name="Text Box 29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6" name="Text Box 29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7" name="Text Box 29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8" name="Text Box 29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69" name="Text Box 29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0" name="Text Box 29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1" name="Text Box 29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2" name="Text Box 29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3" name="Text Box 29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4" name="Text Box 29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5" name="Text Box 29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6" name="Text Box 29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7" name="Text Box 29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8" name="Text Box 29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79" name="Text Box 29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0" name="Text Box 29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1" name="Text Box 29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2" name="Text Box 29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3" name="Text Box 29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4" name="Text Box 29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5" name="Text Box 29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6" name="Text Box 29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7" name="Text Box 29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8" name="Text Box 29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89" name="Text Box 29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0" name="Text Box 29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1" name="Text Box 29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2" name="Text Box 29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3" name="Text Box 29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4" name="Text Box 29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5" name="Text Box 29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6" name="Text Box 29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7" name="Text Box 29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8" name="Text Box 29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499" name="Text Box 29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0" name="Text Box 29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1" name="Text Box 29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2" name="Text Box 29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3" name="Text Box 29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4" name="Text Box 29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5" name="Text Box 29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6" name="Text Box 29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7" name="Text Box 29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8" name="Text Box 29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09" name="Text Box 29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0" name="Text Box 29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1" name="Text Box 29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2" name="Text Box 29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3" name="Text Box 29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4" name="Text Box 29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5" name="Text Box 29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6" name="Text Box 29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7" name="Text Box 29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8" name="Text Box 29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19" name="Text Box 29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0" name="Text Box 29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1" name="Text Box 29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2" name="Text Box 29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3" name="Text Box 29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4" name="Text Box 29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5" name="Text Box 29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6" name="Text Box 29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7" name="Text Box 29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8" name="Text Box 29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29" name="Text Box 29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0" name="Text Box 29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1" name="Text Box 29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2" name="Text Box 29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3" name="Text Box 29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4" name="Text Box 29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5" name="Text Box 29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6" name="Text Box 29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7" name="Text Box 29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8" name="Text Box 29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39" name="Text Box 29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0" name="Text Box 29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1" name="Text Box 29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2" name="Text Box 29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3" name="Text Box 29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4" name="Text Box 29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5" name="Text Box 29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6" name="Text Box 30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7" name="Text Box 30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8" name="Text Box 30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49" name="Text Box 30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0" name="Text Box 30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1" name="Text Box 30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2" name="Text Box 30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3" name="Text Box 30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4" name="Text Box 30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5" name="Text Box 30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6" name="Text Box 30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7" name="Text Box 30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8" name="Text Box 30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59" name="Text Box 30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0" name="Text Box 30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1" name="Text Box 30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2" name="Text Box 30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3" name="Text Box 30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4" name="Text Box 30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5" name="Text Box 30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6" name="Text Box 30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7" name="Text Box 30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8" name="Text Box 30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69" name="Text Box 30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0" name="Text Box 30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1" name="Text Box 30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2" name="Text Box 30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3" name="Text Box 30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4" name="Text Box 30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5" name="Text Box 30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6" name="Text Box 30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7" name="Text Box 30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8" name="Text Box 30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79" name="Text Box 30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0" name="Text Box 30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1" name="Text Box 30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2" name="Text Box 30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3" name="Text Box 30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4" name="Text Box 30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5" name="Text Box 30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6" name="Text Box 30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7" name="Text Box 30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8" name="Text Box 30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89" name="Text Box 30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0" name="Text Box 30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1" name="Text Box 30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2" name="Text Box 30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3" name="Text Box 30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4" name="Text Box 30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5" name="Text Box 30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6" name="Text Box 30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7" name="Text Box 30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8" name="Text Box 30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599" name="Text Box 30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0" name="Text Box 30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1" name="Text Box 30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2" name="Text Box 30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3" name="Text Box 30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4" name="Text Box 30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5" name="Text Box 30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6" name="Text Box 30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7" name="Text Box 30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8" name="Text Box 30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09" name="Text Box 30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0" name="Text Box 30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1" name="Text Box 30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2" name="Text Box 30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3" name="Text Box 30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4" name="Text Box 30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5" name="Text Box 30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6" name="Text Box 30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7" name="Text Box 30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8" name="Text Box 30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19" name="Text Box 30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0" name="Text Box 30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1" name="Text Box 30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2" name="Text Box 30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3" name="Text Box 30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4" name="Text Box 30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5" name="Text Box 30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6" name="Text Box 30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7" name="Text Box 30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8" name="Text Box 30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29" name="Text Box 30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0" name="Text Box 30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1" name="Text Box 30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2" name="Text Box 30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3" name="Text Box 30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4" name="Text Box 30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5" name="Text Box 30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6" name="Text Box 30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7" name="Text Box 30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8" name="Text Box 30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39" name="Text Box 30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0" name="Text Box 30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1" name="Text Box 30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2" name="Text Box 30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3" name="Text Box 30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4" name="Text Box 30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5" name="Text Box 30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6" name="Text Box 31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7" name="Text Box 31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8" name="Text Box 31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49" name="Text Box 31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0" name="Text Box 31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1" name="Text Box 31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2" name="Text Box 31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3" name="Text Box 31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4" name="Text Box 31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5" name="Text Box 31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6" name="Text Box 31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7" name="Text Box 31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8" name="Text Box 31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59" name="Text Box 31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0" name="Text Box 31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1" name="Text Box 31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2" name="Text Box 31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3" name="Text Box 31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4" name="Text Box 31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5" name="Text Box 31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6" name="Text Box 31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7" name="Text Box 31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8" name="Text Box 31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69" name="Text Box 31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0" name="Text Box 31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1" name="Text Box 31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2" name="Text Box 31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3" name="Text Box 31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4" name="Text Box 31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5" name="Text Box 31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6" name="Text Box 31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7" name="Text Box 31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8" name="Text Box 31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79" name="Text Box 31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0" name="Text Box 31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1" name="Text Box 31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2" name="Text Box 31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3" name="Text Box 31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4" name="Text Box 31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5" name="Text Box 31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6" name="Text Box 31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7" name="Text Box 31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8" name="Text Box 31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89" name="Text Box 31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0" name="Text Box 31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1" name="Text Box 31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2" name="Text Box 31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3" name="Text Box 31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4" name="Text Box 31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5" name="Text Box 31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6" name="Text Box 31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7" name="Text Box 31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8" name="Text Box 31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699" name="Text Box 31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0" name="Text Box 31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1" name="Text Box 31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2" name="Text Box 31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3" name="Text Box 31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4" name="Text Box 31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5" name="Text Box 31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6" name="Text Box 31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7" name="Text Box 31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8" name="Text Box 31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09" name="Text Box 31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0" name="Text Box 31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1" name="Text Box 31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2" name="Text Box 31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3" name="Text Box 31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4" name="Text Box 31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5" name="Text Box 31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6" name="Text Box 31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7" name="Text Box 31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8" name="Text Box 31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19" name="Text Box 31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0" name="Text Box 31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1" name="Text Box 31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2" name="Text Box 31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3" name="Text Box 31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4" name="Text Box 31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5" name="Text Box 31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6" name="Text Box 31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7" name="Text Box 31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8" name="Text Box 31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29" name="Text Box 31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0" name="Text Box 31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1" name="Text Box 31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2" name="Text Box 31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3" name="Text Box 31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4" name="Text Box 31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5" name="Text Box 31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6" name="Text Box 31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7" name="Text Box 31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8" name="Text Box 31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39" name="Text Box 31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0" name="Text Box 31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1" name="Text Box 31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2" name="Text Box 31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3" name="Text Box 31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4" name="Text Box 31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5" name="Text Box 31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6" name="Text Box 32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7" name="Text Box 32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8" name="Text Box 32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49" name="Text Box 32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0" name="Text Box 32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1" name="Text Box 32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2" name="Text Box 32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3" name="Text Box 32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4" name="Text Box 32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5" name="Text Box 32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6" name="Text Box 32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7" name="Text Box 32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8" name="Text Box 32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59" name="Text Box 32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0" name="Text Box 32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1" name="Text Box 32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2" name="Text Box 32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3" name="Text Box 32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4" name="Text Box 32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5" name="Text Box 32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6" name="Text Box 32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7" name="Text Box 32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8" name="Text Box 32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69" name="Text Box 32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0" name="Text Box 32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1" name="Text Box 32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2" name="Text Box 32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3" name="Text Box 32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4" name="Text Box 32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5" name="Text Box 32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6" name="Text Box 32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7" name="Text Box 32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8" name="Text Box 32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79" name="Text Box 32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0" name="Text Box 32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1" name="Text Box 32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2" name="Text Box 32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3" name="Text Box 32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4" name="Text Box 32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5" name="Text Box 32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6" name="Text Box 32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7" name="Text Box 32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8" name="Text Box 32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89" name="Text Box 32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0" name="Text Box 32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1" name="Text Box 32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2" name="Text Box 32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3" name="Text Box 32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4" name="Text Box 32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5" name="Text Box 32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6" name="Text Box 32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7" name="Text Box 32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8" name="Text Box 32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799" name="Text Box 32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0" name="Text Box 32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1" name="Text Box 32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2" name="Text Box 32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3" name="Text Box 32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4" name="Text Box 32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5" name="Text Box 32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6" name="Text Box 32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7" name="Text Box 32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8" name="Text Box 32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09" name="Text Box 32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0" name="Text Box 32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1" name="Text Box 32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2" name="Text Box 32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3" name="Text Box 32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4" name="Text Box 32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5" name="Text Box 32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6" name="Text Box 32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7" name="Text Box 32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8" name="Text Box 32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19" name="Text Box 32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0" name="Text Box 32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1" name="Text Box 32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2" name="Text Box 32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3" name="Text Box 32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4" name="Text Box 32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5" name="Text Box 32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6" name="Text Box 32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7" name="Text Box 32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8" name="Text Box 32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29" name="Text Box 32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0" name="Text Box 32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1" name="Text Box 32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2" name="Text Box 32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3" name="Text Box 32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4" name="Text Box 32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5" name="Text Box 32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6" name="Text Box 32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7" name="Text Box 32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8" name="Text Box 32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39" name="Text Box 32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0" name="Text Box 32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1" name="Text Box 32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2" name="Text Box 32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3" name="Text Box 32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4" name="Text Box 32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5" name="Text Box 32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6" name="Text Box 33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7" name="Text Box 33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8" name="Text Box 33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49" name="Text Box 33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0" name="Text Box 33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1" name="Text Box 33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2" name="Text Box 33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3" name="Text Box 33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4" name="Text Box 33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5" name="Text Box 33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6" name="Text Box 33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7" name="Text Box 33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8" name="Text Box 33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59" name="Text Box 33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0" name="Text Box 33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1" name="Text Box 33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2" name="Text Box 33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3" name="Text Box 33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4" name="Text Box 33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5" name="Text Box 33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6" name="Text Box 33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7" name="Text Box 33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8" name="Text Box 33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69" name="Text Box 33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0" name="Text Box 33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1" name="Text Box 33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2" name="Text Box 33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3" name="Text Box 33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4" name="Text Box 33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5" name="Text Box 33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6" name="Text Box 33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7" name="Text Box 33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8" name="Text Box 33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79" name="Text Box 33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0" name="Text Box 33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1" name="Text Box 33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2" name="Text Box 33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3" name="Text Box 33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4" name="Text Box 33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5" name="Text Box 33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6" name="Text Box 33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7" name="Text Box 33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8" name="Text Box 33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89" name="Text Box 33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0" name="Text Box 33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1" name="Text Box 33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2" name="Text Box 33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3" name="Text Box 33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4" name="Text Box 33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5" name="Text Box 33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6" name="Text Box 33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7" name="Text Box 33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8" name="Text Box 33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899" name="Text Box 33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0" name="Text Box 33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1" name="Text Box 33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2" name="Text Box 33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3" name="Text Box 33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4" name="Text Box 33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5" name="Text Box 33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6" name="Text Box 33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7" name="Text Box 33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8" name="Text Box 33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09" name="Text Box 33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0" name="Text Box 33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1" name="Text Box 33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2" name="Text Box 33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3" name="Text Box 33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4" name="Text Box 33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5" name="Text Box 33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6" name="Text Box 33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7" name="Text Box 33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8" name="Text Box 33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19" name="Text Box 33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0" name="Text Box 33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1" name="Text Box 33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2" name="Text Box 33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3" name="Text Box 33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4" name="Text Box 33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5" name="Text Box 33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6" name="Text Box 33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7" name="Text Box 33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8" name="Text Box 33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29" name="Text Box 33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0" name="Text Box 33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1" name="Text Box 33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2" name="Text Box 33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3" name="Text Box 33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4" name="Text Box 33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5" name="Text Box 33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6" name="Text Box 33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7" name="Text Box 33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8" name="Text Box 33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39" name="Text Box 33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0" name="Text Box 33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1" name="Text Box 33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2" name="Text Box 33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3" name="Text Box 33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4" name="Text Box 33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5" name="Text Box 33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6" name="Text Box 34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7" name="Text Box 34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8" name="Text Box 34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49" name="Text Box 34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0" name="Text Box 34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1" name="Text Box 34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2" name="Text Box 34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3" name="Text Box 34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4" name="Text Box 34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5" name="Text Box 34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6" name="Text Box 34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7" name="Text Box 34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8" name="Text Box 34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59" name="Text Box 34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0" name="Text Box 34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1" name="Text Box 34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2" name="Text Box 34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3" name="Text Box 34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4" name="Text Box 34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5" name="Text Box 34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6" name="Text Box 34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7" name="Text Box 34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8" name="Text Box 34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69" name="Text Box 34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0" name="Text Box 34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1" name="Text Box 34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2" name="Text Box 34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3" name="Text Box 34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4" name="Text Box 34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5" name="Text Box 34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6" name="Text Box 34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7" name="Text Box 34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8" name="Text Box 34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79" name="Text Box 34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0" name="Text Box 34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1" name="Text Box 34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2" name="Text Box 34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3" name="Text Box 34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4" name="Text Box 34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5" name="Text Box 34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6" name="Text Box 34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7" name="Text Box 34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8" name="Text Box 34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89" name="Text Box 34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0" name="Text Box 34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1" name="Text Box 34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2" name="Text Box 34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3" name="Text Box 34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4" name="Text Box 34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5" name="Text Box 34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6" name="Text Box 34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7" name="Text Box 34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8" name="Text Box 34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1999" name="Text Box 34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0" name="Text Box 34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1" name="Text Box 34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2" name="Text Box 34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3" name="Text Box 34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4" name="Text Box 34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5" name="Text Box 34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6" name="Text Box 34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7" name="Text Box 34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8" name="Text Box 34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09" name="Text Box 34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0" name="Text Box 34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1" name="Text Box 34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2" name="Text Box 34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3" name="Text Box 34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4" name="Text Box 34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5" name="Text Box 34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6" name="Text Box 34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7" name="Text Box 34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8" name="Text Box 34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19" name="Text Box 34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0" name="Text Box 34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1" name="Text Box 34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2" name="Text Box 34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3" name="Text Box 34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4" name="Text Box 34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5" name="Text Box 34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6" name="Text Box 34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7" name="Text Box 34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8" name="Text Box 34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29" name="Text Box 34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0" name="Text Box 34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1" name="Text Box 34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2" name="Text Box 34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3" name="Text Box 34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4" name="Text Box 34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5" name="Text Box 34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6" name="Text Box 34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7" name="Text Box 34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8" name="Text Box 34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39" name="Text Box 34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0" name="Text Box 34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1" name="Text Box 34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2" name="Text Box 34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3" name="Text Box 34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4" name="Text Box 34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5" name="Text Box 34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6" name="Text Box 35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7" name="Text Box 35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8" name="Text Box 35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49" name="Text Box 35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0" name="Text Box 35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1" name="Text Box 35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2" name="Text Box 35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3" name="Text Box 35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4" name="Text Box 35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5" name="Text Box 35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6" name="Text Box 35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7" name="Text Box 35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8" name="Text Box 35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59" name="Text Box 35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0" name="Text Box 35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1" name="Text Box 35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2" name="Text Box 35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3" name="Text Box 35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4" name="Text Box 35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5" name="Text Box 35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6" name="Text Box 35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7" name="Text Box 35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8" name="Text Box 35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69" name="Text Box 35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0" name="Text Box 35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1" name="Text Box 35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2" name="Text Box 35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3" name="Text Box 35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4" name="Text Box 35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5" name="Text Box 35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6" name="Text Box 35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7" name="Text Box 35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8" name="Text Box 35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79" name="Text Box 35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0" name="Text Box 35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1" name="Text Box 35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2" name="Text Box 35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3" name="Text Box 35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4" name="Text Box 35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5" name="Text Box 35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6" name="Text Box 35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7" name="Text Box 35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8" name="Text Box 35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89" name="Text Box 35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0" name="Text Box 35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1" name="Text Box 35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2" name="Text Box 35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3" name="Text Box 35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4" name="Text Box 35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5" name="Text Box 35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6" name="Text Box 35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7" name="Text Box 35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8" name="Text Box 35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099" name="Text Box 35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0" name="Text Box 35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1" name="Text Box 35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2" name="Text Box 35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3" name="Text Box 35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4" name="Text Box 35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5" name="Text Box 35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6" name="Text Box 35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7" name="Text Box 35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8" name="Text Box 35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09" name="Text Box 35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0" name="Text Box 35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1" name="Text Box 35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2" name="Text Box 35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3" name="Text Box 35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4" name="Text Box 35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5" name="Text Box 35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6" name="Text Box 35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7" name="Text Box 35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8" name="Text Box 35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19" name="Text Box 35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0" name="Text Box 35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1" name="Text Box 35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2" name="Text Box 35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3" name="Text Box 35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4" name="Text Box 35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5" name="Text Box 35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6" name="Text Box 35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7" name="Text Box 35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8" name="Text Box 35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29" name="Text Box 35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0" name="Text Box 35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1" name="Text Box 35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2" name="Text Box 35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3" name="Text Box 35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4" name="Text Box 35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5" name="Text Box 35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6" name="Text Box 35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7" name="Text Box 35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8" name="Text Box 35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39" name="Text Box 35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0" name="Text Box 35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1" name="Text Box 35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2" name="Text Box 35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3" name="Text Box 35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4" name="Text Box 35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5" name="Text Box 35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6" name="Text Box 36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7" name="Text Box 36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8" name="Text Box 36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49" name="Text Box 36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0" name="Text Box 36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1" name="Text Box 36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2" name="Text Box 36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3" name="Text Box 36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4" name="Text Box 36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5" name="Text Box 36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6" name="Text Box 36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7" name="Text Box 36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8" name="Text Box 36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59" name="Text Box 36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0" name="Text Box 36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1" name="Text Box 36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2" name="Text Box 36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3" name="Text Box 36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4" name="Text Box 36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5" name="Text Box 36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6" name="Text Box 36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7" name="Text Box 36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8" name="Text Box 36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69" name="Text Box 36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0" name="Text Box 36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1" name="Text Box 36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2" name="Text Box 36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3" name="Text Box 36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4" name="Text Box 36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5" name="Text Box 36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6" name="Text Box 36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7" name="Text Box 36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8" name="Text Box 36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79" name="Text Box 36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0" name="Text Box 36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1" name="Text Box 36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2" name="Text Box 36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3" name="Text Box 36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4" name="Text Box 36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5" name="Text Box 36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6" name="Text Box 36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7" name="Text Box 36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8" name="Text Box 36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89" name="Text Box 36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0" name="Text Box 36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1" name="Text Box 36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2" name="Text Box 36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3" name="Text Box 36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4" name="Text Box 36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5" name="Text Box 36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6" name="Text Box 36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7" name="Text Box 36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8" name="Text Box 36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199" name="Text Box 36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0" name="Text Box 36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1" name="Text Box 36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2" name="Text Box 36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3" name="Text Box 36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4" name="Text Box 36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5" name="Text Box 36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6" name="Text Box 36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7" name="Text Box 36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8" name="Text Box 36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09" name="Text Box 36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0" name="Text Box 36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1" name="Text Box 36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2" name="Text Box 36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3" name="Text Box 36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4" name="Text Box 36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5" name="Text Box 36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6" name="Text Box 36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7" name="Text Box 36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8" name="Text Box 36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19" name="Text Box 36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0" name="Text Box 36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1" name="Text Box 36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2" name="Text Box 36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3" name="Text Box 36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4" name="Text Box 36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5" name="Text Box 36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6" name="Text Box 36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7" name="Text Box 36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8" name="Text Box 36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29" name="Text Box 36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0" name="Text Box 36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1" name="Text Box 36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2" name="Text Box 36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3" name="Text Box 36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4" name="Text Box 36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5" name="Text Box 36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6" name="Text Box 36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7" name="Text Box 36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8" name="Text Box 36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39" name="Text Box 36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0" name="Text Box 36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1" name="Text Box 36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2" name="Text Box 36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3" name="Text Box 36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4" name="Text Box 36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5" name="Text Box 36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6" name="Text Box 37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7" name="Text Box 37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8" name="Text Box 37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49" name="Text Box 37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0" name="Text Box 37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1" name="Text Box 37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2" name="Text Box 37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3" name="Text Box 37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4" name="Text Box 37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5" name="Text Box 37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6" name="Text Box 37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7" name="Text Box 37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8" name="Text Box 37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59" name="Text Box 37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0" name="Text Box 37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1" name="Text Box 37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2" name="Text Box 37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3" name="Text Box 37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4" name="Text Box 37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5" name="Text Box 37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6" name="Text Box 37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7" name="Text Box 37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8" name="Text Box 37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69" name="Text Box 37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0" name="Text Box 37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1" name="Text Box 37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2" name="Text Box 37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3" name="Text Box 37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4" name="Text Box 37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5" name="Text Box 37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6" name="Text Box 37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7" name="Text Box 37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8" name="Text Box 37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79" name="Text Box 37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0" name="Text Box 37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1" name="Text Box 37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2" name="Text Box 37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3" name="Text Box 37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4" name="Text Box 37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5" name="Text Box 37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6" name="Text Box 37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7" name="Text Box 37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8" name="Text Box 37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89" name="Text Box 37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0" name="Text Box 37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1" name="Text Box 37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2" name="Text Box 37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3" name="Text Box 37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4" name="Text Box 37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5" name="Text Box 37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6" name="Text Box 37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7" name="Text Box 37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8" name="Text Box 37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299" name="Text Box 37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0" name="Text Box 37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1" name="Text Box 37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2" name="Text Box 37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3" name="Text Box 37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4" name="Text Box 37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5" name="Text Box 37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6" name="Text Box 37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7" name="Text Box 37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8" name="Text Box 37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09" name="Text Box 37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0" name="Text Box 37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1" name="Text Box 37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2" name="Text Box 37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3" name="Text Box 37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4" name="Text Box 37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5" name="Text Box 37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6" name="Text Box 37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7" name="Text Box 37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8" name="Text Box 37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19" name="Text Box 37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0" name="Text Box 37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1" name="Text Box 37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2" name="Text Box 37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3" name="Text Box 37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4" name="Text Box 37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5" name="Text Box 37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6" name="Text Box 37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7" name="Text Box 37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8" name="Text Box 37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29" name="Text Box 37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0" name="Text Box 37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1" name="Text Box 37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2" name="Text Box 37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3" name="Text Box 37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4" name="Text Box 37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5" name="Text Box 37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6" name="Text Box 37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7" name="Text Box 37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8" name="Text Box 37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39" name="Text Box 37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0" name="Text Box 37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1" name="Text Box 37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2" name="Text Box 37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3" name="Text Box 37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4" name="Text Box 37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5" name="Text Box 37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6" name="Text Box 38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7" name="Text Box 38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8" name="Text Box 38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49" name="Text Box 38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0" name="Text Box 38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1" name="Text Box 38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2" name="Text Box 38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3" name="Text Box 38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4" name="Text Box 38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5" name="Text Box 38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6" name="Text Box 38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7" name="Text Box 38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8" name="Text Box 38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59" name="Text Box 38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0" name="Text Box 38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1" name="Text Box 38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2" name="Text Box 38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3" name="Text Box 38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4" name="Text Box 38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5" name="Text Box 38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6" name="Text Box 38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7" name="Text Box 38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8" name="Text Box 38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69" name="Text Box 38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0" name="Text Box 38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1" name="Text Box 38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2" name="Text Box 38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3" name="Text Box 38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4" name="Text Box 38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5" name="Text Box 38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6" name="Text Box 38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7" name="Text Box 38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8" name="Text Box 38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79" name="Text Box 38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0" name="Text Box 38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1" name="Text Box 38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2" name="Text Box 38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3" name="Text Box 38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4" name="Text Box 38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5" name="Text Box 38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6" name="Text Box 38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7" name="Text Box 38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8" name="Text Box 38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89" name="Text Box 38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0" name="Text Box 38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1" name="Text Box 38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2" name="Text Box 38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3" name="Text Box 38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4" name="Text Box 38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5" name="Text Box 38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6" name="Text Box 38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7" name="Text Box 38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8" name="Text Box 38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399" name="Text Box 38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0" name="Text Box 38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1" name="Text Box 38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2" name="Text Box 38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3" name="Text Box 38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4" name="Text Box 38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5" name="Text Box 38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6" name="Text Box 38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7" name="Text Box 38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8" name="Text Box 38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09" name="Text Box 38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0" name="Text Box 38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1" name="Text Box 38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2" name="Text Box 38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3" name="Text Box 38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4" name="Text Box 38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5" name="Text Box 38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6" name="Text Box 38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7" name="Text Box 38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8" name="Text Box 38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19" name="Text Box 38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0" name="Text Box 38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1" name="Text Box 38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2" name="Text Box 38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3" name="Text Box 38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4" name="Text Box 38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5" name="Text Box 38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6" name="Text Box 38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7" name="Text Box 38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8" name="Text Box 38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29" name="Text Box 38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0" name="Text Box 38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1" name="Text Box 38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2" name="Text Box 38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3" name="Text Box 38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4" name="Text Box 38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5" name="Text Box 38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6" name="Text Box 38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7" name="Text Box 38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8" name="Text Box 38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39" name="Text Box 38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0" name="Text Box 38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1" name="Text Box 38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2" name="Text Box 38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3" name="Text Box 38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4" name="Text Box 38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5" name="Text Box 38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6" name="Text Box 39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7" name="Text Box 39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8" name="Text Box 39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49" name="Text Box 39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0" name="Text Box 39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1" name="Text Box 39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2" name="Text Box 39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3" name="Text Box 39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4" name="Text Box 39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5" name="Text Box 39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6" name="Text Box 39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7" name="Text Box 39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8" name="Text Box 39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59" name="Text Box 39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0" name="Text Box 39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1" name="Text Box 39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2" name="Text Box 39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3" name="Text Box 39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4" name="Text Box 39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5" name="Text Box 39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6" name="Text Box 39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7" name="Text Box 39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8" name="Text Box 39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69" name="Text Box 39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0" name="Text Box 39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1" name="Text Box 39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2" name="Text Box 39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3" name="Text Box 39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4" name="Text Box 39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5" name="Text Box 39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6" name="Text Box 39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7" name="Text Box 39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8" name="Text Box 39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79" name="Text Box 39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0" name="Text Box 39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1" name="Text Box 39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2" name="Text Box 39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3" name="Text Box 39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4" name="Text Box 39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5" name="Text Box 39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6" name="Text Box 39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7" name="Text Box 39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8" name="Text Box 39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89" name="Text Box 39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0" name="Text Box 39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1" name="Text Box 39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2" name="Text Box 39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3" name="Text Box 39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4" name="Text Box 39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5" name="Text Box 39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6" name="Text Box 39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7" name="Text Box 39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8" name="Text Box 39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499" name="Text Box 39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0" name="Text Box 39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1" name="Text Box 39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2" name="Text Box 39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3" name="Text Box 39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4" name="Text Box 39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5" name="Text Box 39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6" name="Text Box 39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7" name="Text Box 39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8" name="Text Box 39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09" name="Text Box 39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0" name="Text Box 39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1" name="Text Box 39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2" name="Text Box 39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3" name="Text Box 39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4" name="Text Box 39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5" name="Text Box 39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6" name="Text Box 39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7" name="Text Box 39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8" name="Text Box 39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19" name="Text Box 39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0" name="Text Box 39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1" name="Text Box 39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2" name="Text Box 39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3" name="Text Box 39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4" name="Text Box 39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5" name="Text Box 39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6" name="Text Box 39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7" name="Text Box 39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8" name="Text Box 39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29" name="Text Box 39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0" name="Text Box 39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1" name="Text Box 39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2" name="Text Box 39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3" name="Text Box 39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4" name="Text Box 39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5" name="Text Box 39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6" name="Text Box 39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7" name="Text Box 39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8" name="Text Box 39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39" name="Text Box 39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0" name="Text Box 39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1" name="Text Box 39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2" name="Text Box 39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3" name="Text Box 39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4" name="Text Box 39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5" name="Text Box 39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6" name="Text Box 40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7" name="Text Box 40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8" name="Text Box 40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49" name="Text Box 40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0" name="Text Box 40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1" name="Text Box 40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2" name="Text Box 40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3" name="Text Box 40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4" name="Text Box 40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5" name="Text Box 40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6" name="Text Box 40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7" name="Text Box 40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8" name="Text Box 40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59" name="Text Box 40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0" name="Text Box 40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1" name="Text Box 40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2" name="Text Box 40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3" name="Text Box 40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4" name="Text Box 40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5" name="Text Box 40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6" name="Text Box 40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7" name="Text Box 40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8" name="Text Box 40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69" name="Text Box 40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0" name="Text Box 40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1" name="Text Box 40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2" name="Text Box 40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3" name="Text Box 40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4" name="Text Box 40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5" name="Text Box 40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6" name="Text Box 40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7" name="Text Box 40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8" name="Text Box 40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79" name="Text Box 40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0" name="Text Box 40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1" name="Text Box 40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2" name="Text Box 40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3" name="Text Box 40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4" name="Text Box 40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5" name="Text Box 40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6" name="Text Box 40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7" name="Text Box 40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8" name="Text Box 40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89" name="Text Box 40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0" name="Text Box 40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1" name="Text Box 40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2" name="Text Box 40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3" name="Text Box 40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4" name="Text Box 40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5" name="Text Box 40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6" name="Text Box 40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7" name="Text Box 40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8" name="Text Box 40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599" name="Text Box 40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0" name="Text Box 40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1" name="Text Box 40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2" name="Text Box 40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3" name="Text Box 40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4" name="Text Box 40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5" name="Text Box 40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6" name="Text Box 40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7" name="Text Box 40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8" name="Text Box 40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09" name="Text Box 40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0" name="Text Box 40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1" name="Text Box 40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2" name="Text Box 40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3" name="Text Box 40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4" name="Text Box 40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5" name="Text Box 40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6" name="Text Box 40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7" name="Text Box 40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8" name="Text Box 40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19" name="Text Box 40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0" name="Text Box 40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1" name="Text Box 40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2" name="Text Box 40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3" name="Text Box 40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4" name="Text Box 40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5" name="Text Box 40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6" name="Text Box 40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7" name="Text Box 40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8" name="Text Box 40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29" name="Text Box 40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0" name="Text Box 40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1" name="Text Box 40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2" name="Text Box 40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3" name="Text Box 40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4" name="Text Box 40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5" name="Text Box 40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6" name="Text Box 40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7" name="Text Box 40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8" name="Text Box 40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39" name="Text Box 40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0" name="Text Box 40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1" name="Text Box 40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2" name="Text Box 40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3" name="Text Box 40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4" name="Text Box 40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5" name="Text Box 40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6" name="Text Box 41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7" name="Text Box 41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8" name="Text Box 41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49" name="Text Box 41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0" name="Text Box 41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1" name="Text Box 41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2" name="Text Box 41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3" name="Text Box 41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4" name="Text Box 41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5" name="Text Box 41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6" name="Text Box 41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7" name="Text Box 41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8" name="Text Box 41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59" name="Text Box 41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0" name="Text Box 41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1" name="Text Box 41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2" name="Text Box 41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3" name="Text Box 41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4" name="Text Box 41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5" name="Text Box 41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6" name="Text Box 41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7" name="Text Box 41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8" name="Text Box 41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69" name="Text Box 41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0" name="Text Box 41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1" name="Text Box 41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2" name="Text Box 41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3" name="Text Box 41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4" name="Text Box 41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5" name="Text Box 41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6" name="Text Box 41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7" name="Text Box 41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8" name="Text Box 41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79" name="Text Box 41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0" name="Text Box 41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1" name="Text Box 41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2" name="Text Box 41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3" name="Text Box 41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4" name="Text Box 41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5" name="Text Box 41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6" name="Text Box 41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7" name="Text Box 41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8" name="Text Box 41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89" name="Text Box 41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0" name="Text Box 41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1" name="Text Box 41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2" name="Text Box 41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3" name="Text Box 41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4" name="Text Box 41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5" name="Text Box 41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6" name="Text Box 41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7" name="Text Box 41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8" name="Text Box 41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699" name="Text Box 41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0" name="Text Box 41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1" name="Text Box 41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2" name="Text Box 41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3" name="Text Box 41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4" name="Text Box 41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5" name="Text Box 41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6" name="Text Box 41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7" name="Text Box 41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8" name="Text Box 41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09" name="Text Box 41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0" name="Text Box 41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1" name="Text Box 41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2" name="Text Box 41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3" name="Text Box 41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4" name="Text Box 41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5" name="Text Box 41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6" name="Text Box 41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7" name="Text Box 41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8" name="Text Box 41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19" name="Text Box 41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0" name="Text Box 41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1" name="Text Box 41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2" name="Text Box 41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3" name="Text Box 41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4" name="Text Box 41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5" name="Text Box 41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6" name="Text Box 41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7" name="Text Box 41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8" name="Text Box 41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29" name="Text Box 41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0" name="Text Box 41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1" name="Text Box 41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2" name="Text Box 41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3" name="Text Box 41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4" name="Text Box 41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5" name="Text Box 41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6" name="Text Box 41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7" name="Text Box 41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8" name="Text Box 41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39" name="Text Box 41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0" name="Text Box 41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1" name="Text Box 41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2" name="Text Box 41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3" name="Text Box 41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4" name="Text Box 41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5" name="Text Box 41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6" name="Text Box 42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7" name="Text Box 42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8" name="Text Box 42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49" name="Text Box 42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0" name="Text Box 42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1" name="Text Box 42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2" name="Text Box 42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3" name="Text Box 42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4" name="Text Box 42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5" name="Text Box 42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6" name="Text Box 42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7" name="Text Box 42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8" name="Text Box 42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59" name="Text Box 42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0" name="Text Box 42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1" name="Text Box 42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2" name="Text Box 42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3" name="Text Box 42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4" name="Text Box 42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5" name="Text Box 42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6" name="Text Box 42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7" name="Text Box 42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8" name="Text Box 42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69" name="Text Box 42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0" name="Text Box 42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1" name="Text Box 42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2" name="Text Box 42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3" name="Text Box 42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4" name="Text Box 42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5" name="Text Box 42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6" name="Text Box 42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7" name="Text Box 42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8" name="Text Box 42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79" name="Text Box 42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0" name="Text Box 42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1" name="Text Box 42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2" name="Text Box 42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3" name="Text Box 42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4" name="Text Box 42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5" name="Text Box 42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6" name="Text Box 42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7" name="Text Box 42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8" name="Text Box 42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89" name="Text Box 42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0" name="Text Box 42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1" name="Text Box 42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2" name="Text Box 42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3" name="Text Box 42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4" name="Text Box 42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5" name="Text Box 42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6" name="Text Box 42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7" name="Text Box 42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8" name="Text Box 42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799" name="Text Box 42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0" name="Text Box 42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1" name="Text Box 42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2" name="Text Box 42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3" name="Text Box 42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4" name="Text Box 42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5" name="Text Box 42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6" name="Text Box 42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7" name="Text Box 42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8" name="Text Box 42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09" name="Text Box 42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0" name="Text Box 42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1" name="Text Box 42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2" name="Text Box 42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3" name="Text Box 42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4" name="Text Box 42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5" name="Text Box 42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6" name="Text Box 42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7" name="Text Box 42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8" name="Text Box 42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19" name="Text Box 42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0" name="Text Box 42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1" name="Text Box 42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2" name="Text Box 42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3" name="Text Box 42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4" name="Text Box 42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5" name="Text Box 42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6" name="Text Box 42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7" name="Text Box 42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8" name="Text Box 42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29" name="Text Box 42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0" name="Text Box 42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1" name="Text Box 42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2" name="Text Box 42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3" name="Text Box 42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4" name="Text Box 42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5" name="Text Box 42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6" name="Text Box 42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7" name="Text Box 42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8" name="Text Box 42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39" name="Text Box 42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0" name="Text Box 42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1" name="Text Box 42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2" name="Text Box 42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3" name="Text Box 42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4" name="Text Box 42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5" name="Text Box 42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6" name="Text Box 43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7" name="Text Box 43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8" name="Text Box 43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49" name="Text Box 43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0" name="Text Box 43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1" name="Text Box 43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2" name="Text Box 43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3" name="Text Box 43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4" name="Text Box 43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5" name="Text Box 43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6" name="Text Box 43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7" name="Text Box 43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8" name="Text Box 43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59" name="Text Box 43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0" name="Text Box 43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1" name="Text Box 43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2" name="Text Box 43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3" name="Text Box 43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4" name="Text Box 43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5" name="Text Box 43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6" name="Text Box 43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7" name="Text Box 43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8" name="Text Box 43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69" name="Text Box 43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0" name="Text Box 43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1" name="Text Box 43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2" name="Text Box 43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3" name="Text Box 43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4" name="Text Box 43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5" name="Text Box 43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6" name="Text Box 43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7" name="Text Box 43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8" name="Text Box 43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79" name="Text Box 43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0" name="Text Box 43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1" name="Text Box 43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2" name="Text Box 43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3" name="Text Box 43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4" name="Text Box 43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5" name="Text Box 43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6" name="Text Box 43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7" name="Text Box 43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8" name="Text Box 43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89" name="Text Box 43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0" name="Text Box 43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1" name="Text Box 43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2" name="Text Box 43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3" name="Text Box 43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4" name="Text Box 43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5" name="Text Box 43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6" name="Text Box 43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7" name="Text Box 43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8" name="Text Box 43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899" name="Text Box 43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0" name="Text Box 43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1" name="Text Box 43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2" name="Text Box 43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3" name="Text Box 43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4" name="Text Box 43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5" name="Text Box 43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6" name="Text Box 43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7" name="Text Box 43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8" name="Text Box 43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09" name="Text Box 43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0" name="Text Box 43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1" name="Text Box 43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2" name="Text Box 43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3" name="Text Box 43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4" name="Text Box 43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5" name="Text Box 43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6" name="Text Box 43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7" name="Text Box 43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8" name="Text Box 43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19" name="Text Box 43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0" name="Text Box 43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1" name="Text Box 43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2" name="Text Box 43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3" name="Text Box 43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4" name="Text Box 43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5" name="Text Box 43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6" name="Text Box 43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7" name="Text Box 43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8" name="Text Box 43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29" name="Text Box 43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0" name="Text Box 43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1" name="Text Box 43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2" name="Text Box 43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3" name="Text Box 43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4" name="Text Box 43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5" name="Text Box 43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6" name="Text Box 43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7" name="Text Box 43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8" name="Text Box 43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39" name="Text Box 43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0" name="Text Box 43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1" name="Text Box 43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2" name="Text Box 43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3" name="Text Box 43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4" name="Text Box 43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5" name="Text Box 43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6" name="Text Box 44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7" name="Text Box 44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8" name="Text Box 44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49" name="Text Box 44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0" name="Text Box 44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1" name="Text Box 44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2" name="Text Box 44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3" name="Text Box 44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4" name="Text Box 44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5" name="Text Box 44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6" name="Text Box 44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7" name="Text Box 44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8" name="Text Box 44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59" name="Text Box 44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0" name="Text Box 44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1" name="Text Box 44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2" name="Text Box 44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3" name="Text Box 44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4" name="Text Box 44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5" name="Text Box 44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6" name="Text Box 44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7" name="Text Box 44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8" name="Text Box 44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69" name="Text Box 44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0" name="Text Box 44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1" name="Text Box 44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2" name="Text Box 44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3" name="Text Box 44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4" name="Text Box 44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5" name="Text Box 44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6" name="Text Box 44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7" name="Text Box 44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8" name="Text Box 44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79" name="Text Box 44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0" name="Text Box 44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1" name="Text Box 44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2" name="Text Box 44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3" name="Text Box 44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4" name="Text Box 44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5" name="Text Box 44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6" name="Text Box 44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7" name="Text Box 44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8" name="Text Box 44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89" name="Text Box 44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0" name="Text Box 44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1" name="Text Box 44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2" name="Text Box 44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3" name="Text Box 44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4" name="Text Box 44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5" name="Text Box 44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6" name="Text Box 44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7" name="Text Box 44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8" name="Text Box 44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2999" name="Text Box 44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0" name="Text Box 44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1" name="Text Box 44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2" name="Text Box 44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3" name="Text Box 44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4" name="Text Box 44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5" name="Text Box 44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6" name="Text Box 44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7" name="Text Box 44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8" name="Text Box 44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09" name="Text Box 44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0" name="Text Box 44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1" name="Text Box 44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2" name="Text Box 44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3" name="Text Box 44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4" name="Text Box 44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5" name="Text Box 44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6" name="Text Box 44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7" name="Text Box 44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8" name="Text Box 44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19" name="Text Box 44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0" name="Text Box 44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1" name="Text Box 44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2" name="Text Box 44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3" name="Text Box 44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4" name="Text Box 44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5" name="Text Box 44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6" name="Text Box 44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7" name="Text Box 44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8" name="Text Box 44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29" name="Text Box 44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0" name="Text Box 44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1" name="Text Box 44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2" name="Text Box 44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3" name="Text Box 44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4" name="Text Box 44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5" name="Text Box 44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6" name="Text Box 44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7" name="Text Box 44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8" name="Text Box 44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39" name="Text Box 44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0" name="Text Box 44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1" name="Text Box 44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2" name="Text Box 44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3" name="Text Box 44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4" name="Text Box 44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5" name="Text Box 44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6" name="Text Box 45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7" name="Text Box 45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8" name="Text Box 45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49" name="Text Box 45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0" name="Text Box 45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1" name="Text Box 45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2" name="Text Box 45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3" name="Text Box 45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4" name="Text Box 45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5" name="Text Box 45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6" name="Text Box 45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7" name="Text Box 45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8" name="Text Box 45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59" name="Text Box 45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0" name="Text Box 45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1" name="Text Box 45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2" name="Text Box 45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3" name="Text Box 45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4" name="Text Box 45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5" name="Text Box 45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6" name="Text Box 45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7" name="Text Box 45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8" name="Text Box 45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69" name="Text Box 45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0" name="Text Box 45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1" name="Text Box 45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2" name="Text Box 45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3" name="Text Box 45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4" name="Text Box 45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5" name="Text Box 45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6" name="Text Box 45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7" name="Text Box 45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8" name="Text Box 45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79" name="Text Box 45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0" name="Text Box 45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1" name="Text Box 45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2" name="Text Box 45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3" name="Text Box 45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4" name="Text Box 45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5" name="Text Box 45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6" name="Text Box 45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7" name="Text Box 45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8" name="Text Box 45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89" name="Text Box 45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0" name="Text Box 45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1" name="Text Box 45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2" name="Text Box 45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3" name="Text Box 45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4" name="Text Box 45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5" name="Text Box 45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6" name="Text Box 45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7" name="Text Box 45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8" name="Text Box 45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099" name="Text Box 45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0" name="Text Box 45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1" name="Text Box 45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2" name="Text Box 45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3" name="Text Box 45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4" name="Text Box 45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5" name="Text Box 45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6" name="Text Box 45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7" name="Text Box 45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8" name="Text Box 45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09" name="Text Box 45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0" name="Text Box 45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1" name="Text Box 45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2" name="Text Box 45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3" name="Text Box 45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4" name="Text Box 45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5" name="Text Box 45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6" name="Text Box 45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7" name="Text Box 45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8" name="Text Box 45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19" name="Text Box 45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0" name="Text Box 45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1" name="Text Box 45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2" name="Text Box 45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3" name="Text Box 45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4" name="Text Box 45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5" name="Text Box 45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6" name="Text Box 45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7" name="Text Box 45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8" name="Text Box 45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29" name="Text Box 45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0" name="Text Box 45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1" name="Text Box 45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2" name="Text Box 45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3" name="Text Box 45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4" name="Text Box 45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5" name="Text Box 45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6" name="Text Box 45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7" name="Text Box 45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8" name="Text Box 45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39" name="Text Box 45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0" name="Text Box 45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1" name="Text Box 45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2" name="Text Box 45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3" name="Text Box 45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4" name="Text Box 45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5" name="Text Box 45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6" name="Text Box 46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7" name="Text Box 46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8" name="Text Box 46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49" name="Text Box 46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0" name="Text Box 46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1" name="Text Box 46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2" name="Text Box 46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3" name="Text Box 46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4" name="Text Box 46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5" name="Text Box 46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6" name="Text Box 46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7" name="Text Box 46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8" name="Text Box 46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59" name="Text Box 46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0" name="Text Box 46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1" name="Text Box 46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2" name="Text Box 46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3" name="Text Box 46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4" name="Text Box 46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5" name="Text Box 46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6" name="Text Box 46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7" name="Text Box 46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8" name="Text Box 46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69" name="Text Box 46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0" name="Text Box 46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1" name="Text Box 46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2" name="Text Box 46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3" name="Text Box 46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4" name="Text Box 46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5" name="Text Box 46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6" name="Text Box 46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7" name="Text Box 46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8" name="Text Box 46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79" name="Text Box 46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0" name="Text Box 46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1" name="Text Box 46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2" name="Text Box 46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3" name="Text Box 46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4" name="Text Box 46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5" name="Text Box 46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6" name="Text Box 46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7" name="Text Box 46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8" name="Text Box 46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89" name="Text Box 46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0" name="Text Box 46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1" name="Text Box 46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2" name="Text Box 46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3" name="Text Box 46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4" name="Text Box 46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5" name="Text Box 46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6" name="Text Box 46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7" name="Text Box 46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8" name="Text Box 46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199" name="Text Box 46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0" name="Text Box 46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1" name="Text Box 46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2" name="Text Box 46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3" name="Text Box 46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4" name="Text Box 46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5" name="Text Box 46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6" name="Text Box 46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7" name="Text Box 46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8" name="Text Box 46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09" name="Text Box 46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0" name="Text Box 46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1" name="Text Box 46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2" name="Text Box 46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3" name="Text Box 46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4" name="Text Box 46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5" name="Text Box 46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6" name="Text Box 46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7" name="Text Box 46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8" name="Text Box 46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19" name="Text Box 46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0" name="Text Box 46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1" name="Text Box 46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2" name="Text Box 46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3" name="Text Box 46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4" name="Text Box 46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5" name="Text Box 46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6" name="Text Box 46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7" name="Text Box 46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8" name="Text Box 46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29" name="Text Box 46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0" name="Text Box 46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1" name="Text Box 46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2" name="Text Box 46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3" name="Text Box 46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4" name="Text Box 46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5" name="Text Box 46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6" name="Text Box 46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7" name="Text Box 46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8" name="Text Box 46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39" name="Text Box 46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0" name="Text Box 46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1" name="Text Box 46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2" name="Text Box 46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3" name="Text Box 46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4" name="Text Box 46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5" name="Text Box 46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6" name="Text Box 47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7" name="Text Box 47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8" name="Text Box 47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49" name="Text Box 47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0" name="Text Box 47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1" name="Text Box 47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2" name="Text Box 47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3" name="Text Box 47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4" name="Text Box 47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5" name="Text Box 47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6" name="Text Box 47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7" name="Text Box 47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8" name="Text Box 47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59" name="Text Box 47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0" name="Text Box 47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1" name="Text Box 47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2" name="Text Box 47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3" name="Text Box 47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4" name="Text Box 47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5" name="Text Box 47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6" name="Text Box 47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7" name="Text Box 47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8" name="Text Box 47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69" name="Text Box 47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0" name="Text Box 47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1" name="Text Box 47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2" name="Text Box 47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3" name="Text Box 47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4" name="Text Box 47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5" name="Text Box 47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6" name="Text Box 47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7" name="Text Box 47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8" name="Text Box 47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79" name="Text Box 47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0" name="Text Box 47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1" name="Text Box 47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2" name="Text Box 47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3" name="Text Box 47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4" name="Text Box 47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5" name="Text Box 47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6" name="Text Box 47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7" name="Text Box 47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8" name="Text Box 47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89" name="Text Box 47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0" name="Text Box 47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1" name="Text Box 47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2" name="Text Box 47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3" name="Text Box 47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4" name="Text Box 47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5" name="Text Box 47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6" name="Text Box 47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7" name="Text Box 47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8" name="Text Box 47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299" name="Text Box 47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0" name="Text Box 47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1" name="Text Box 47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2" name="Text Box 47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3" name="Text Box 47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4" name="Text Box 47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5" name="Text Box 47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6" name="Text Box 47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7" name="Text Box 47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8" name="Text Box 47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09" name="Text Box 47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0" name="Text Box 47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1" name="Text Box 47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2" name="Text Box 47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3" name="Text Box 47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4" name="Text Box 47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5" name="Text Box 47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6" name="Text Box 47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7" name="Text Box 47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8" name="Text Box 47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19" name="Text Box 47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0" name="Text Box 47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1" name="Text Box 47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2" name="Text Box 47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3" name="Text Box 47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4" name="Text Box 47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5" name="Text Box 47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6" name="Text Box 47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7" name="Text Box 47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8" name="Text Box 47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29" name="Text Box 47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0" name="Text Box 47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1" name="Text Box 47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2" name="Text Box 47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3" name="Text Box 47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4" name="Text Box 47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5" name="Text Box 47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6" name="Text Box 47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7" name="Text Box 47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8" name="Text Box 47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39" name="Text Box 47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0" name="Text Box 47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1" name="Text Box 47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2" name="Text Box 47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3" name="Text Box 47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4" name="Text Box 47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5" name="Text Box 47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6" name="Text Box 48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7" name="Text Box 48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8" name="Text Box 48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49" name="Text Box 48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0" name="Text Box 48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1" name="Text Box 48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2" name="Text Box 48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3" name="Text Box 48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4" name="Text Box 48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5" name="Text Box 48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6" name="Text Box 48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7" name="Text Box 48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8" name="Text Box 48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59" name="Text Box 48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0" name="Text Box 48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1" name="Text Box 48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2" name="Text Box 48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3" name="Text Box 48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4" name="Text Box 48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5" name="Text Box 48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6" name="Text Box 48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7" name="Text Box 48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8" name="Text Box 48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69" name="Text Box 48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0" name="Text Box 48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1" name="Text Box 48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2" name="Text Box 48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3" name="Text Box 48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4" name="Text Box 48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5" name="Text Box 48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6" name="Text Box 48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7" name="Text Box 48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8" name="Text Box 48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79" name="Text Box 48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0" name="Text Box 48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1" name="Text Box 48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2" name="Text Box 48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3" name="Text Box 48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4" name="Text Box 48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5" name="Text Box 48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6" name="Text Box 48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7" name="Text Box 48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8" name="Text Box 48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89" name="Text Box 48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0" name="Text Box 48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1" name="Text Box 48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2" name="Text Box 48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3" name="Text Box 48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4" name="Text Box 48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5" name="Text Box 48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6" name="Text Box 48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7" name="Text Box 48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8" name="Text Box 48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399" name="Text Box 48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0" name="Text Box 48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1" name="Text Box 48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2" name="Text Box 48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3" name="Text Box 48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4" name="Text Box 48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5" name="Text Box 48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6" name="Text Box 48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7" name="Text Box 48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8" name="Text Box 48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09" name="Text Box 48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0" name="Text Box 48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1" name="Text Box 48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2" name="Text Box 48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3" name="Text Box 48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4" name="Text Box 48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5" name="Text Box 48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6" name="Text Box 48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7" name="Text Box 48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8" name="Text Box 48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19" name="Text Box 48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0" name="Text Box 48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1" name="Text Box 48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2" name="Text Box 48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3" name="Text Box 48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4" name="Text Box 48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5" name="Text Box 48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6" name="Text Box 48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7" name="Text Box 48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8" name="Text Box 48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29" name="Text Box 48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0" name="Text Box 48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1" name="Text Box 48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2" name="Text Box 48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3" name="Text Box 48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4" name="Text Box 48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5" name="Text Box 48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6" name="Text Box 48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7" name="Text Box 48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8" name="Text Box 48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39" name="Text Box 48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0" name="Text Box 48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1" name="Text Box 48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2" name="Text Box 48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3" name="Text Box 48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4" name="Text Box 48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5" name="Text Box 48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6" name="Text Box 49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7" name="Text Box 49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8" name="Text Box 49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49" name="Text Box 49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0" name="Text Box 49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1" name="Text Box 49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2" name="Text Box 49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3" name="Text Box 49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4" name="Text Box 49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5" name="Text Box 49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6" name="Text Box 49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7" name="Text Box 49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8" name="Text Box 49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59" name="Text Box 49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0" name="Text Box 49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1" name="Text Box 49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2" name="Text Box 49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3" name="Text Box 49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4" name="Text Box 49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5" name="Text Box 49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6" name="Text Box 49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7" name="Text Box 49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8" name="Text Box 49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69" name="Text Box 49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0" name="Text Box 49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1" name="Text Box 49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2" name="Text Box 49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3" name="Text Box 49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4" name="Text Box 49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5" name="Text Box 49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6" name="Text Box 49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7" name="Text Box 49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8" name="Text Box 49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79" name="Text Box 49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0" name="Text Box 49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1" name="Text Box 49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2" name="Text Box 49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3" name="Text Box 49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4" name="Text Box 49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5" name="Text Box 49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6" name="Text Box 49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7" name="Text Box 49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8" name="Text Box 49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89" name="Text Box 49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0" name="Text Box 49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1" name="Text Box 49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2" name="Text Box 49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3" name="Text Box 49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4" name="Text Box 49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5" name="Text Box 49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6" name="Text Box 49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7" name="Text Box 49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8" name="Text Box 49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499" name="Text Box 49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0" name="Text Box 49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1" name="Text Box 49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2" name="Text Box 49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3" name="Text Box 49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4" name="Text Box 49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5" name="Text Box 49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6" name="Text Box 49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7" name="Text Box 49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8" name="Text Box 49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09" name="Text Box 49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0" name="Text Box 49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1" name="Text Box 49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2" name="Text Box 49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3" name="Text Box 49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4" name="Text Box 49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5" name="Text Box 49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6" name="Text Box 49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7" name="Text Box 49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8" name="Text Box 49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19" name="Text Box 49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0" name="Text Box 49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1" name="Text Box 49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2" name="Text Box 49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3" name="Text Box 49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4" name="Text Box 49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5" name="Text Box 49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6" name="Text Box 49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7" name="Text Box 49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8" name="Text Box 49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29" name="Text Box 49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0" name="Text Box 49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1" name="Text Box 49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2" name="Text Box 49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3" name="Text Box 49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4" name="Text Box 49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5" name="Text Box 49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6" name="Text Box 49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7" name="Text Box 49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8" name="Text Box 49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39" name="Text Box 49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0" name="Text Box 49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1" name="Text Box 49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2" name="Text Box 49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3" name="Text Box 49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4" name="Text Box 49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5" name="Text Box 49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6" name="Text Box 50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7" name="Text Box 50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8" name="Text Box 50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49" name="Text Box 50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0" name="Text Box 50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1" name="Text Box 50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2" name="Text Box 50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3" name="Text Box 50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4" name="Text Box 50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5" name="Text Box 50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6" name="Text Box 50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7" name="Text Box 50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8" name="Text Box 50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59" name="Text Box 50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0" name="Text Box 50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1" name="Text Box 50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2" name="Text Box 50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3" name="Text Box 50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4" name="Text Box 50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5" name="Text Box 50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6" name="Text Box 50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7" name="Text Box 50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8" name="Text Box 50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69" name="Text Box 50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0" name="Text Box 50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1" name="Text Box 50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2" name="Text Box 50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3" name="Text Box 50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4" name="Text Box 50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5" name="Text Box 50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6" name="Text Box 50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7" name="Text Box 50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8" name="Text Box 50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79" name="Text Box 50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0" name="Text Box 50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1" name="Text Box 50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2" name="Text Box 50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3" name="Text Box 50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4" name="Text Box 50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5" name="Text Box 50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6" name="Text Box 50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7" name="Text Box 50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8" name="Text Box 50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89" name="Text Box 50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0" name="Text Box 50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1" name="Text Box 50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2" name="Text Box 50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3" name="Text Box 50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4" name="Text Box 50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5" name="Text Box 50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6" name="Text Box 50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7" name="Text Box 50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8" name="Text Box 50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599" name="Text Box 50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0" name="Text Box 50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1" name="Text Box 50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2" name="Text Box 50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3" name="Text Box 50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4" name="Text Box 50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5" name="Text Box 50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6" name="Text Box 50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7" name="Text Box 50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8" name="Text Box 50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09" name="Text Box 50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0" name="Text Box 50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1" name="Text Box 50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2" name="Text Box 50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3" name="Text Box 50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4" name="Text Box 50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5" name="Text Box 50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6" name="Text Box 50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7" name="Text Box 50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8" name="Text Box 50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19" name="Text Box 50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0" name="Text Box 50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1" name="Text Box 50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2" name="Text Box 50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3" name="Text Box 50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4" name="Text Box 50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5" name="Text Box 50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6" name="Text Box 50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7" name="Text Box 50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8" name="Text Box 50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29" name="Text Box 50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0" name="Text Box 50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1" name="Text Box 50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2" name="Text Box 50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3" name="Text Box 50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4" name="Text Box 50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5" name="Text Box 50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6" name="Text Box 50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7" name="Text Box 50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8" name="Text Box 50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39" name="Text Box 50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0" name="Text Box 50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1" name="Text Box 50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2" name="Text Box 50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3" name="Text Box 50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4" name="Text Box 50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5" name="Text Box 50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6" name="Text Box 51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7" name="Text Box 51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8" name="Text Box 51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49" name="Text Box 51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0" name="Text Box 51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1" name="Text Box 51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2" name="Text Box 51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3" name="Text Box 51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4" name="Text Box 51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5" name="Text Box 51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6" name="Text Box 51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7" name="Text Box 51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8" name="Text Box 51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59" name="Text Box 51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0" name="Text Box 51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1" name="Text Box 51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2" name="Text Box 51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3" name="Text Box 51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4" name="Text Box 51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5" name="Text Box 51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6" name="Text Box 51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7" name="Text Box 51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8" name="Text Box 51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69" name="Text Box 51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0" name="Text Box 51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1" name="Text Box 51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2" name="Text Box 51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3" name="Text Box 51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4" name="Text Box 51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5" name="Text Box 51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6" name="Text Box 51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7" name="Text Box 51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8" name="Text Box 51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79" name="Text Box 51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0" name="Text Box 51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1" name="Text Box 51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2" name="Text Box 51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3" name="Text Box 51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4" name="Text Box 51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5" name="Text Box 51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6" name="Text Box 51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7" name="Text Box 51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8" name="Text Box 51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89" name="Text Box 51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0" name="Text Box 51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1" name="Text Box 51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2" name="Text Box 51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3" name="Text Box 51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4" name="Text Box 51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5" name="Text Box 51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6" name="Text Box 51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7" name="Text Box 51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8" name="Text Box 51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699" name="Text Box 51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0" name="Text Box 51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1" name="Text Box 51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2" name="Text Box 51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3" name="Text Box 51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4" name="Text Box 51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5" name="Text Box 51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6" name="Text Box 51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7" name="Text Box 51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8" name="Text Box 51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09" name="Text Box 51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0" name="Text Box 51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1" name="Text Box 51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2" name="Text Box 51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3" name="Text Box 51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4" name="Text Box 51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5" name="Text Box 51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6" name="Text Box 51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7" name="Text Box 51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8" name="Text Box 51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19" name="Text Box 51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0" name="Text Box 51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1" name="Text Box 51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2" name="Text Box 51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3" name="Text Box 51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4" name="Text Box 51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5" name="Text Box 51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6" name="Text Box 51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7" name="Text Box 51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8" name="Text Box 51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29" name="Text Box 51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0" name="Text Box 51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1" name="Text Box 51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2" name="Text Box 51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3" name="Text Box 51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4" name="Text Box 51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5" name="Text Box 51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6" name="Text Box 51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7" name="Text Box 51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8" name="Text Box 51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39" name="Text Box 51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0" name="Text Box 51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1" name="Text Box 51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2" name="Text Box 51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3" name="Text Box 51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4" name="Text Box 51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5" name="Text Box 51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6" name="Text Box 52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7" name="Text Box 52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8" name="Text Box 52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49" name="Text Box 52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0" name="Text Box 52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1" name="Text Box 52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2" name="Text Box 52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3" name="Text Box 52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4" name="Text Box 52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5" name="Text Box 52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6" name="Text Box 52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7" name="Text Box 52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8" name="Text Box 52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59" name="Text Box 52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0" name="Text Box 52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1" name="Text Box 52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2" name="Text Box 52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3" name="Text Box 52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4" name="Text Box 52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5" name="Text Box 52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6" name="Text Box 52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7" name="Text Box 52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8" name="Text Box 52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69" name="Text Box 52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0" name="Text Box 52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1" name="Text Box 52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2" name="Text Box 52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3" name="Text Box 52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4" name="Text Box 52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5" name="Text Box 52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6" name="Text Box 52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7" name="Text Box 52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8" name="Text Box 52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79" name="Text Box 52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0" name="Text Box 52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1" name="Text Box 52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2" name="Text Box 52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3" name="Text Box 52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4" name="Text Box 52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5" name="Text Box 52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6" name="Text Box 52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7" name="Text Box 52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8" name="Text Box 52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89" name="Text Box 52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0" name="Text Box 52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1" name="Text Box 52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2" name="Text Box 52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3" name="Text Box 52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4" name="Text Box 52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5" name="Text Box 52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6" name="Text Box 52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7" name="Text Box 52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8" name="Text Box 52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799" name="Text Box 52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0" name="Text Box 52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1" name="Text Box 52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2" name="Text Box 52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3" name="Text Box 52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4" name="Text Box 52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5" name="Text Box 52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6" name="Text Box 52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7" name="Text Box 52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8" name="Text Box 52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09" name="Text Box 52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0" name="Text Box 52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1" name="Text Box 52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2" name="Text Box 52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3" name="Text Box 52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4" name="Text Box 52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5" name="Text Box 52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6" name="Text Box 52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7" name="Text Box 52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8" name="Text Box 52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19" name="Text Box 52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0" name="Text Box 52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1" name="Text Box 52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2" name="Text Box 52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3" name="Text Box 52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4" name="Text Box 52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5" name="Text Box 52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6" name="Text Box 52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7" name="Text Box 52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8" name="Text Box 52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29" name="Text Box 52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0" name="Text Box 52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1" name="Text Box 52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2" name="Text Box 52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3" name="Text Box 52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4" name="Text Box 52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5" name="Text Box 52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6" name="Text Box 52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7" name="Text Box 52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8" name="Text Box 52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39" name="Text Box 52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0" name="Text Box 52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1" name="Text Box 52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2" name="Text Box 52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3" name="Text Box 52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4" name="Text Box 52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5" name="Text Box 52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6" name="Text Box 53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7" name="Text Box 53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8" name="Text Box 53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49" name="Text Box 53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0" name="Text Box 53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1" name="Text Box 53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2" name="Text Box 53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3" name="Text Box 53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4" name="Text Box 530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5" name="Text Box 530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6" name="Text Box 531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7" name="Text Box 531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8" name="Text Box 531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59" name="Text Box 531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0" name="Text Box 531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1" name="Text Box 531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2" name="Text Box 531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3" name="Text Box 531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4" name="Text Box 531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5" name="Text Box 531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6" name="Text Box 532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7" name="Text Box 532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8" name="Text Box 532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69" name="Text Box 532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0" name="Text Box 532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1" name="Text Box 532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2" name="Text Box 532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3" name="Text Box 532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4" name="Text Box 532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5" name="Text Box 532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6" name="Text Box 533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7" name="Text Box 533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8" name="Text Box 533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79" name="Text Box 533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0" name="Text Box 533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1" name="Text Box 533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2" name="Text Box 533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3" name="Text Box 533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4" name="Text Box 533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5" name="Text Box 533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6" name="Text Box 534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7" name="Text Box 534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8" name="Text Box 534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89" name="Text Box 534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0" name="Text Box 534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1" name="Text Box 534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2" name="Text Box 534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3" name="Text Box 534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4" name="Text Box 534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5" name="Text Box 534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6" name="Text Box 535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7" name="Text Box 535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8" name="Text Box 535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899" name="Text Box 535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0" name="Text Box 535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1" name="Text Box 535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2" name="Text Box 535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3" name="Text Box 535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4" name="Text Box 535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5" name="Text Box 535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6" name="Text Box 536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7" name="Text Box 536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8" name="Text Box 536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09" name="Text Box 536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0" name="Text Box 536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1" name="Text Box 536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2" name="Text Box 536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3" name="Text Box 536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4" name="Text Box 536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5" name="Text Box 536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6" name="Text Box 537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7" name="Text Box 537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8" name="Text Box 537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19" name="Text Box 537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0" name="Text Box 537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1" name="Text Box 537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2" name="Text Box 537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3" name="Text Box 537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4" name="Text Box 537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5" name="Text Box 537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6" name="Text Box 538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7" name="Text Box 538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8" name="Text Box 538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29" name="Text Box 538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0" name="Text Box 538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1" name="Text Box 538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2" name="Text Box 538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3" name="Text Box 538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4" name="Text Box 538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5" name="Text Box 538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6" name="Text Box 539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7" name="Text Box 539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8" name="Text Box 539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39" name="Text Box 539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0" name="Text Box 539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1" name="Text Box 539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2" name="Text Box 539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3" name="Text Box 539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4" name="Text Box 5398"/>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5" name="Text Box 5399"/>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6" name="Text Box 5400"/>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7" name="Text Box 5401"/>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8" name="Text Box 5402"/>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49" name="Text Box 5403"/>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50" name="Text Box 5404"/>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51" name="Text Box 5405"/>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52" name="Text Box 5406"/>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1520</xdr:row>
      <xdr:rowOff>0</xdr:rowOff>
    </xdr:from>
    <xdr:to>
      <xdr:col>4</xdr:col>
      <xdr:colOff>85725</xdr:colOff>
      <xdr:row>1521</xdr:row>
      <xdr:rowOff>47625</xdr:rowOff>
    </xdr:to>
    <xdr:sp macro="" textlink="">
      <xdr:nvSpPr>
        <xdr:cNvPr id="13953" name="Text Box 5407"/>
        <xdr:cNvSpPr txBox="1">
          <a:spLocks noChangeArrowheads="1"/>
        </xdr:cNvSpPr>
      </xdr:nvSpPr>
      <xdr:spPr bwMode="auto">
        <a:xfrm>
          <a:off x="4686300" y="28956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4" name="Text Box 5427"/>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5" name="Text Box 5428"/>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6" name="Text Box 5429"/>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7" name="Text Box 5430"/>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8" name="Text Box 5431"/>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59" name="Text Box 5432"/>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0" name="Text Box 5433"/>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1" name="Text Box 5434"/>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2" name="Text Box 5435"/>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3" name="Text Box 5436"/>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4" name="Text Box 5437"/>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5" name="Text Box 5438"/>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6" name="Text Box 5439"/>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7" name="Text Box 5440"/>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8" name="Text Box 5441"/>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69" name="Text Box 5442"/>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0" name="Text Box 5443"/>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1" name="Text Box 5444"/>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2" name="Text Box 5445"/>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3" name="Text Box 5446"/>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4" name="Text Box 5447"/>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5" name="Text Box 5448"/>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6" name="Text Box 5449"/>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7" name="Text Box 5450"/>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8" name="Text Box 5451"/>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79" name="Text Box 5452"/>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0" name="Text Box 5453"/>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1" name="Text Box 5454"/>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2" name="Text Box 5455"/>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3" name="Text Box 5456"/>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4" name="Text Box 5457"/>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5" name="Text Box 5458"/>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6" name="Text Box 5459"/>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7" name="Text Box 5460"/>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8" name="Text Box 5461"/>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89" name="Text Box 5462"/>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0" name="Text Box 5463"/>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1" name="Text Box 5464"/>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2" name="Text Box 5465"/>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3" name="Text Box 5466"/>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4" name="Text Box 5467"/>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1519</xdr:row>
      <xdr:rowOff>0</xdr:rowOff>
    </xdr:from>
    <xdr:to>
      <xdr:col>4</xdr:col>
      <xdr:colOff>85725</xdr:colOff>
      <xdr:row>1520</xdr:row>
      <xdr:rowOff>47625</xdr:rowOff>
    </xdr:to>
    <xdr:sp macro="" textlink="">
      <xdr:nvSpPr>
        <xdr:cNvPr id="13995" name="Text Box 5468"/>
        <xdr:cNvSpPr txBox="1">
          <a:spLocks noChangeArrowheads="1"/>
        </xdr:cNvSpPr>
      </xdr:nvSpPr>
      <xdr:spPr bwMode="auto">
        <a:xfrm>
          <a:off x="4686300" y="28936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4" name="Text Box 25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5" name="Text Box 25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6" name="Text Box 25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7" name="Text Box 25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8" name="Text Box 25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29" name="Text Box 25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0" name="Text Box 25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1" name="Text Box 25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2" name="Text Box 25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3" name="Text Box 25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4" name="Text Box 25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5" name="Text Box 25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6" name="Text Box 25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7" name="Text Box 25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8" name="Text Box 26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39" name="Text Box 26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0" name="Text Box 26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1" name="Text Box 26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2" name="Text Box 26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3" name="Text Box 26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4" name="Text Box 26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5" name="Text Box 26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6" name="Text Box 26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7" name="Text Box 26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8" name="Text Box 26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49" name="Text Box 26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0" name="Text Box 26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1" name="Text Box 26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2" name="Text Box 26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3" name="Text Box 26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4" name="Text Box 26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5" name="Text Box 26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6" name="Text Box 26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7" name="Text Box 26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8" name="Text Box 26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59" name="Text Box 26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0" name="Text Box 26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1" name="Text Box 26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2" name="Text Box 26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3" name="Text Box 26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4" name="Text Box 26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5" name="Text Box 26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6" name="Text Box 26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7" name="Text Box 26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8" name="Text Box 26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69" name="Text Box 26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0" name="Text Box 26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1" name="Text Box 26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2" name="Text Box 26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3" name="Text Box 26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4" name="Text Box 26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5" name="Text Box 26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6" name="Text Box 26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7" name="Text Box 26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8" name="Text Box 26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79" name="Text Box 26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0" name="Text Box 26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1" name="Text Box 26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2" name="Text Box 26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3" name="Text Box 26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4" name="Text Box 26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5" name="Text Box 26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6" name="Text Box 26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7" name="Text Box 26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8" name="Text Box 26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89" name="Text Box 26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0" name="Text Box 26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1" name="Text Box 26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2" name="Text Box 26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3" name="Text Box 26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4" name="Text Box 26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5" name="Text Box 26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6" name="Text Box 27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7" name="Text Box 27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8" name="Text Box 27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899" name="Text Box 27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0" name="Text Box 27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1" name="Text Box 27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2" name="Text Box 27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3" name="Text Box 27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4" name="Text Box 27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5" name="Text Box 27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6" name="Text Box 27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7" name="Text Box 27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8" name="Text Box 27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09" name="Text Box 27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0" name="Text Box 27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1" name="Text Box 27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2" name="Text Box 27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3" name="Text Box 27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4" name="Text Box 27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5" name="Text Box 27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6" name="Text Box 27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7" name="Text Box 27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8" name="Text Box 27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19" name="Text Box 27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0" name="Text Box 27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1" name="Text Box 27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2" name="Text Box 27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3" name="Text Box 27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4" name="Text Box 27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5" name="Text Box 27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6" name="Text Box 27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7" name="Text Box 27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8" name="Text Box 27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29" name="Text Box 27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0" name="Text Box 27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1" name="Text Box 27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2" name="Text Box 27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3" name="Text Box 27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4" name="Text Box 27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5" name="Text Box 27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6" name="Text Box 27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7" name="Text Box 27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8" name="Text Box 27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39" name="Text Box 27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0" name="Text Box 27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1" name="Text Box 27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2" name="Text Box 27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3" name="Text Box 27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4" name="Text Box 27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5" name="Text Box 27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6" name="Text Box 27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7" name="Text Box 27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8" name="Text Box 27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49" name="Text Box 27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0" name="Text Box 27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1" name="Text Box 27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2" name="Text Box 27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3" name="Text Box 27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4" name="Text Box 27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5" name="Text Box 27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6" name="Text Box 27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7" name="Text Box 27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8" name="Text Box 27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59" name="Text Box 27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0" name="Text Box 27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1" name="Text Box 27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2" name="Text Box 27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3" name="Text Box 27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4" name="Text Box 27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5" name="Text Box 27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6" name="Text Box 27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7" name="Text Box 27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8" name="Text Box 27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69" name="Text Box 27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0" name="Text Box 27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1" name="Text Box 27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2" name="Text Box 27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3" name="Text Box 27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4" name="Text Box 27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5" name="Text Box 27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6" name="Text Box 27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7" name="Text Box 27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8" name="Text Box 27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79" name="Text Box 27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0" name="Text Box 27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1" name="Text Box 27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2" name="Text Box 27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3" name="Text Box 27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4" name="Text Box 27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5" name="Text Box 27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6" name="Text Box 27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7" name="Text Box 27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8" name="Text Box 27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89" name="Text Box 27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0" name="Text Box 27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1" name="Text Box 27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2" name="Text Box 27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3" name="Text Box 27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4" name="Text Box 27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5" name="Text Box 27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6" name="Text Box 28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7" name="Text Box 28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8" name="Text Box 28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2999" name="Text Box 28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0" name="Text Box 28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1" name="Text Box 28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2" name="Text Box 28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3" name="Text Box 28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4" name="Text Box 28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5" name="Text Box 28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6" name="Text Box 28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7" name="Text Box 28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8" name="Text Box 28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09" name="Text Box 28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0" name="Text Box 28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1" name="Text Box 28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2" name="Text Box 28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3" name="Text Box 28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4" name="Text Box 28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5" name="Text Box 28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6" name="Text Box 28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7" name="Text Box 28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8" name="Text Box 28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19" name="Text Box 28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0" name="Text Box 28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1" name="Text Box 28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2" name="Text Box 28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3" name="Text Box 28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4" name="Text Box 28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5" name="Text Box 28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6" name="Text Box 28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7" name="Text Box 28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8" name="Text Box 28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29" name="Text Box 28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0" name="Text Box 28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1" name="Text Box 28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2" name="Text Box 28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3" name="Text Box 28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4" name="Text Box 28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5" name="Text Box 28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6" name="Text Box 28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7" name="Text Box 28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8" name="Text Box 28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39" name="Text Box 28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0" name="Text Box 28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1" name="Text Box 28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2" name="Text Box 28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3" name="Text Box 28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4" name="Text Box 28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5" name="Text Box 28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6" name="Text Box 28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7" name="Text Box 28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8" name="Text Box 28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49" name="Text Box 28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0" name="Text Box 28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1" name="Text Box 28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2" name="Text Box 28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3" name="Text Box 28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4" name="Text Box 28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5" name="Text Box 28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6" name="Text Box 28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7" name="Text Box 28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8" name="Text Box 28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59" name="Text Box 28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0" name="Text Box 28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1" name="Text Box 28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2" name="Text Box 28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3" name="Text Box 28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4" name="Text Box 28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5" name="Text Box 28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6" name="Text Box 28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7" name="Text Box 28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8" name="Text Box 28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69" name="Text Box 28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0" name="Text Box 28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1" name="Text Box 28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2" name="Text Box 28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3" name="Text Box 28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4" name="Text Box 28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5" name="Text Box 28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6" name="Text Box 28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7" name="Text Box 28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8" name="Text Box 28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79" name="Text Box 28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0" name="Text Box 28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1" name="Text Box 28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2" name="Text Box 28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3" name="Text Box 28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4" name="Text Box 28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5" name="Text Box 28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6" name="Text Box 28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7" name="Text Box 28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8" name="Text Box 28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89" name="Text Box 28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0" name="Text Box 28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1" name="Text Box 28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2" name="Text Box 28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3" name="Text Box 28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4" name="Text Box 28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5" name="Text Box 28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6" name="Text Box 29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7" name="Text Box 29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8" name="Text Box 29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099" name="Text Box 29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0" name="Text Box 29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1" name="Text Box 29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2" name="Text Box 29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3" name="Text Box 29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4" name="Text Box 29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5" name="Text Box 29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6" name="Text Box 29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7" name="Text Box 29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8" name="Text Box 29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09" name="Text Box 29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0" name="Text Box 29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1" name="Text Box 29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2" name="Text Box 29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3" name="Text Box 29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4" name="Text Box 29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5" name="Text Box 29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6" name="Text Box 29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7" name="Text Box 29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8" name="Text Box 29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19" name="Text Box 29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0" name="Text Box 29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1" name="Text Box 29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2" name="Text Box 29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3" name="Text Box 29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4" name="Text Box 29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5" name="Text Box 29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6" name="Text Box 29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7" name="Text Box 29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8" name="Text Box 29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29" name="Text Box 29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0" name="Text Box 29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1" name="Text Box 29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2" name="Text Box 29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3" name="Text Box 29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4" name="Text Box 29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5" name="Text Box 29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6" name="Text Box 29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7" name="Text Box 29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8" name="Text Box 29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39" name="Text Box 29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0" name="Text Box 29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1" name="Text Box 29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2" name="Text Box 29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3" name="Text Box 29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4" name="Text Box 29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5" name="Text Box 29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6" name="Text Box 29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7" name="Text Box 29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8" name="Text Box 29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49" name="Text Box 29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0" name="Text Box 29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1" name="Text Box 29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2" name="Text Box 29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3" name="Text Box 29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4" name="Text Box 29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5" name="Text Box 29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6" name="Text Box 29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7" name="Text Box 29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8" name="Text Box 29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59" name="Text Box 29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0" name="Text Box 29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1" name="Text Box 29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2" name="Text Box 29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3" name="Text Box 29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4" name="Text Box 29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5" name="Text Box 29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6" name="Text Box 29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7" name="Text Box 29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8" name="Text Box 29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69" name="Text Box 29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0" name="Text Box 29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1" name="Text Box 29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2" name="Text Box 29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3" name="Text Box 29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4" name="Text Box 29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5" name="Text Box 29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6" name="Text Box 29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7" name="Text Box 29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8" name="Text Box 29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79" name="Text Box 29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0" name="Text Box 29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1" name="Text Box 29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2" name="Text Box 29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3" name="Text Box 29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4" name="Text Box 29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5" name="Text Box 29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6" name="Text Box 29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7" name="Text Box 29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8" name="Text Box 29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89" name="Text Box 29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0" name="Text Box 29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1" name="Text Box 29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2" name="Text Box 29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3" name="Text Box 29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4" name="Text Box 29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5" name="Text Box 29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6" name="Text Box 30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7" name="Text Box 30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8" name="Text Box 30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199" name="Text Box 30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0" name="Text Box 30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1" name="Text Box 30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2" name="Text Box 30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3" name="Text Box 30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4" name="Text Box 30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5" name="Text Box 30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6" name="Text Box 30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7" name="Text Box 30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8" name="Text Box 30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09" name="Text Box 30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0" name="Text Box 30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1" name="Text Box 30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2" name="Text Box 30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3" name="Text Box 30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4" name="Text Box 30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5" name="Text Box 30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6" name="Text Box 30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7" name="Text Box 30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8" name="Text Box 30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19" name="Text Box 30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0" name="Text Box 30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1" name="Text Box 30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2" name="Text Box 30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3" name="Text Box 30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4" name="Text Box 30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5" name="Text Box 30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6" name="Text Box 30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7" name="Text Box 30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8" name="Text Box 30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29" name="Text Box 30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0" name="Text Box 30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1" name="Text Box 30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2" name="Text Box 30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3" name="Text Box 30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4" name="Text Box 30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5" name="Text Box 30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6" name="Text Box 30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7" name="Text Box 30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8" name="Text Box 30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39" name="Text Box 30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0" name="Text Box 30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1" name="Text Box 30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2" name="Text Box 30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3" name="Text Box 30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4" name="Text Box 30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5" name="Text Box 30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6" name="Text Box 30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7" name="Text Box 30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8" name="Text Box 30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49" name="Text Box 30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0" name="Text Box 30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1" name="Text Box 30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2" name="Text Box 30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3" name="Text Box 30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4" name="Text Box 30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5" name="Text Box 30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6" name="Text Box 30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7" name="Text Box 30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8" name="Text Box 30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59" name="Text Box 30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0" name="Text Box 30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1" name="Text Box 30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2" name="Text Box 30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3" name="Text Box 30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4" name="Text Box 30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5" name="Text Box 30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6" name="Text Box 30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7" name="Text Box 30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8" name="Text Box 30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69" name="Text Box 30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0" name="Text Box 30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1" name="Text Box 30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2" name="Text Box 30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3" name="Text Box 30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4" name="Text Box 30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5" name="Text Box 30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6" name="Text Box 30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7" name="Text Box 30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8" name="Text Box 30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79" name="Text Box 30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0" name="Text Box 30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1" name="Text Box 30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2" name="Text Box 30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3" name="Text Box 30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4" name="Text Box 30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5" name="Text Box 30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6" name="Text Box 30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7" name="Text Box 30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8" name="Text Box 30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89" name="Text Box 30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0" name="Text Box 30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1" name="Text Box 30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2" name="Text Box 30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3" name="Text Box 30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4" name="Text Box 30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5" name="Text Box 30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6" name="Text Box 31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7" name="Text Box 31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8" name="Text Box 31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299" name="Text Box 31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0" name="Text Box 31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1" name="Text Box 31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2" name="Text Box 31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3" name="Text Box 31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4" name="Text Box 31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5" name="Text Box 31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6" name="Text Box 31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7" name="Text Box 31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8" name="Text Box 31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09" name="Text Box 31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0" name="Text Box 31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1" name="Text Box 31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2" name="Text Box 31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3" name="Text Box 31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4" name="Text Box 31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5" name="Text Box 31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6" name="Text Box 31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7" name="Text Box 31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8" name="Text Box 31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19" name="Text Box 31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0" name="Text Box 31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1" name="Text Box 31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2" name="Text Box 31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3" name="Text Box 31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4" name="Text Box 31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5" name="Text Box 31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6" name="Text Box 31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7" name="Text Box 31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8" name="Text Box 31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29" name="Text Box 31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0" name="Text Box 31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1" name="Text Box 31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2" name="Text Box 31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3" name="Text Box 31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4" name="Text Box 31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5" name="Text Box 31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6" name="Text Box 31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7" name="Text Box 31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8" name="Text Box 31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39" name="Text Box 31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0" name="Text Box 31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1" name="Text Box 31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2" name="Text Box 31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3" name="Text Box 31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4" name="Text Box 31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5" name="Text Box 31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6" name="Text Box 31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7" name="Text Box 31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8" name="Text Box 31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49" name="Text Box 31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0" name="Text Box 31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1" name="Text Box 31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2" name="Text Box 31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3" name="Text Box 31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4" name="Text Box 31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5" name="Text Box 31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6" name="Text Box 31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7" name="Text Box 31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8" name="Text Box 31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59" name="Text Box 31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0" name="Text Box 31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1" name="Text Box 31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2" name="Text Box 31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3" name="Text Box 31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4" name="Text Box 31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5" name="Text Box 31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6" name="Text Box 31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7" name="Text Box 31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8" name="Text Box 31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69" name="Text Box 31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0" name="Text Box 31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1" name="Text Box 31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2" name="Text Box 31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3" name="Text Box 31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4" name="Text Box 31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5" name="Text Box 31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6" name="Text Box 31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7" name="Text Box 31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8" name="Text Box 31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79" name="Text Box 31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0" name="Text Box 31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1" name="Text Box 31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2" name="Text Box 31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3" name="Text Box 31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4" name="Text Box 31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5" name="Text Box 31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6" name="Text Box 31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7" name="Text Box 31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8" name="Text Box 31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89" name="Text Box 31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0" name="Text Box 31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1" name="Text Box 31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2" name="Text Box 31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3" name="Text Box 31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4" name="Text Box 31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5" name="Text Box 31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6" name="Text Box 32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7" name="Text Box 32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8" name="Text Box 32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399" name="Text Box 32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0" name="Text Box 32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1" name="Text Box 32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2" name="Text Box 32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3" name="Text Box 32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4" name="Text Box 32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5" name="Text Box 32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6" name="Text Box 32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7" name="Text Box 32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8" name="Text Box 32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09" name="Text Box 32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0" name="Text Box 32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1" name="Text Box 32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2" name="Text Box 32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3" name="Text Box 32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4" name="Text Box 32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5" name="Text Box 32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6" name="Text Box 32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7" name="Text Box 32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8" name="Text Box 32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19" name="Text Box 32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0" name="Text Box 32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1" name="Text Box 32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2" name="Text Box 32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3" name="Text Box 32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4" name="Text Box 32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5" name="Text Box 32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6" name="Text Box 32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7" name="Text Box 32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8" name="Text Box 32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29" name="Text Box 32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0" name="Text Box 32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1" name="Text Box 32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2" name="Text Box 32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3" name="Text Box 32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4" name="Text Box 32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5" name="Text Box 32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6" name="Text Box 32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7" name="Text Box 32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8" name="Text Box 32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39" name="Text Box 32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0" name="Text Box 32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1" name="Text Box 32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2" name="Text Box 32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3" name="Text Box 32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4" name="Text Box 32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5" name="Text Box 32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6" name="Text Box 32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7" name="Text Box 32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8" name="Text Box 32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49" name="Text Box 32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0" name="Text Box 32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1" name="Text Box 32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2" name="Text Box 32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3" name="Text Box 32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4" name="Text Box 32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5" name="Text Box 32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6" name="Text Box 32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7" name="Text Box 32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8" name="Text Box 32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59" name="Text Box 32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0" name="Text Box 32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1" name="Text Box 32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2" name="Text Box 32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3" name="Text Box 32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4" name="Text Box 32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5" name="Text Box 32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6" name="Text Box 32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7" name="Text Box 32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8" name="Text Box 32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69" name="Text Box 32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0" name="Text Box 32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1" name="Text Box 32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2" name="Text Box 32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3" name="Text Box 32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4" name="Text Box 32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5" name="Text Box 32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6" name="Text Box 32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7" name="Text Box 32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8" name="Text Box 32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79" name="Text Box 32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0" name="Text Box 32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1" name="Text Box 32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2" name="Text Box 32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3" name="Text Box 32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4" name="Text Box 32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5" name="Text Box 32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6" name="Text Box 32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7" name="Text Box 32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8" name="Text Box 32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89" name="Text Box 32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0" name="Text Box 32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1" name="Text Box 32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2" name="Text Box 32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3" name="Text Box 32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4" name="Text Box 32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5" name="Text Box 32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6" name="Text Box 33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7" name="Text Box 33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8" name="Text Box 33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499" name="Text Box 33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0" name="Text Box 33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1" name="Text Box 33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2" name="Text Box 33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3" name="Text Box 33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4" name="Text Box 33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5" name="Text Box 33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6" name="Text Box 33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7" name="Text Box 33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8" name="Text Box 33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09" name="Text Box 33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0" name="Text Box 33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1" name="Text Box 33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2" name="Text Box 33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3" name="Text Box 33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4" name="Text Box 33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5" name="Text Box 33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6" name="Text Box 33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7" name="Text Box 33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8" name="Text Box 33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19" name="Text Box 33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0" name="Text Box 33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1" name="Text Box 33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2" name="Text Box 33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3" name="Text Box 33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4" name="Text Box 33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5" name="Text Box 33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6" name="Text Box 33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7" name="Text Box 33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8" name="Text Box 33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29" name="Text Box 33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0" name="Text Box 33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1" name="Text Box 33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2" name="Text Box 33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3" name="Text Box 33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4" name="Text Box 33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5" name="Text Box 33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6" name="Text Box 33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7" name="Text Box 33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8" name="Text Box 33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39" name="Text Box 33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0" name="Text Box 33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1" name="Text Box 33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2" name="Text Box 33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3" name="Text Box 33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4" name="Text Box 33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5" name="Text Box 33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6" name="Text Box 33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7" name="Text Box 33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8" name="Text Box 33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49" name="Text Box 33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0" name="Text Box 33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1" name="Text Box 33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2" name="Text Box 33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3" name="Text Box 33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4" name="Text Box 33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5" name="Text Box 33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6" name="Text Box 33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7" name="Text Box 33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8" name="Text Box 33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59" name="Text Box 33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0" name="Text Box 33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1" name="Text Box 33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2" name="Text Box 33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3" name="Text Box 33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4" name="Text Box 33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5" name="Text Box 33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6" name="Text Box 33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7" name="Text Box 33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8" name="Text Box 33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69" name="Text Box 33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0" name="Text Box 33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1" name="Text Box 33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2" name="Text Box 33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3" name="Text Box 33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4" name="Text Box 33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5" name="Text Box 33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6" name="Text Box 33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7" name="Text Box 33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8" name="Text Box 33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79" name="Text Box 33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0" name="Text Box 33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1" name="Text Box 33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2" name="Text Box 33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3" name="Text Box 33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4" name="Text Box 33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5" name="Text Box 33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6" name="Text Box 33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7" name="Text Box 33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8" name="Text Box 33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89" name="Text Box 33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0" name="Text Box 33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1" name="Text Box 33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2" name="Text Box 33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3" name="Text Box 33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4" name="Text Box 33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5" name="Text Box 33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6" name="Text Box 34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7" name="Text Box 34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8" name="Text Box 34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599" name="Text Box 34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0" name="Text Box 34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1" name="Text Box 34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2" name="Text Box 34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3" name="Text Box 34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4" name="Text Box 34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5" name="Text Box 34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6" name="Text Box 34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7" name="Text Box 34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8" name="Text Box 34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09" name="Text Box 34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0" name="Text Box 34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1" name="Text Box 34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2" name="Text Box 34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3" name="Text Box 34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4" name="Text Box 34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5" name="Text Box 34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6" name="Text Box 34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7" name="Text Box 34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8" name="Text Box 34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19" name="Text Box 34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0" name="Text Box 34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1" name="Text Box 34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2" name="Text Box 34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3" name="Text Box 34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4" name="Text Box 34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5" name="Text Box 34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6" name="Text Box 34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7" name="Text Box 34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8" name="Text Box 34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29" name="Text Box 34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0" name="Text Box 34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1" name="Text Box 34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2" name="Text Box 34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3" name="Text Box 34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4" name="Text Box 34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5" name="Text Box 34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6" name="Text Box 34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7" name="Text Box 34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8" name="Text Box 34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39" name="Text Box 34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0" name="Text Box 34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1" name="Text Box 34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2" name="Text Box 34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3" name="Text Box 34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4" name="Text Box 34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5" name="Text Box 34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6" name="Text Box 34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7" name="Text Box 34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8" name="Text Box 34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49" name="Text Box 34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0" name="Text Box 34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1" name="Text Box 34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2" name="Text Box 34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3" name="Text Box 34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4" name="Text Box 34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5" name="Text Box 34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6" name="Text Box 34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7" name="Text Box 34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8" name="Text Box 34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59" name="Text Box 34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0" name="Text Box 34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1" name="Text Box 34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2" name="Text Box 34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3" name="Text Box 34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4" name="Text Box 34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5" name="Text Box 34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6" name="Text Box 34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7" name="Text Box 34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8" name="Text Box 34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69" name="Text Box 34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0" name="Text Box 34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1" name="Text Box 34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2" name="Text Box 34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3" name="Text Box 34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4" name="Text Box 34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5" name="Text Box 34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6" name="Text Box 34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7" name="Text Box 34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8" name="Text Box 34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79" name="Text Box 34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0" name="Text Box 34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1" name="Text Box 34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2" name="Text Box 34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3" name="Text Box 34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4" name="Text Box 34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5" name="Text Box 34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6" name="Text Box 34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7" name="Text Box 34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8" name="Text Box 34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89" name="Text Box 34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0" name="Text Box 34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1" name="Text Box 34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2" name="Text Box 34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3" name="Text Box 34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4" name="Text Box 34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5" name="Text Box 34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6" name="Text Box 35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7" name="Text Box 35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8" name="Text Box 35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699" name="Text Box 35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0" name="Text Box 35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1" name="Text Box 35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2" name="Text Box 35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3" name="Text Box 35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4" name="Text Box 35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5" name="Text Box 35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6" name="Text Box 35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7" name="Text Box 35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8" name="Text Box 35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09" name="Text Box 35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0" name="Text Box 35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1" name="Text Box 35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2" name="Text Box 35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3" name="Text Box 35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4" name="Text Box 35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5" name="Text Box 35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6" name="Text Box 35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7" name="Text Box 35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8" name="Text Box 35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19" name="Text Box 35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0" name="Text Box 35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1" name="Text Box 35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2" name="Text Box 35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3" name="Text Box 35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4" name="Text Box 35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5" name="Text Box 35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6" name="Text Box 35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7" name="Text Box 35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8" name="Text Box 35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29" name="Text Box 35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0" name="Text Box 35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1" name="Text Box 35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2" name="Text Box 35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3" name="Text Box 35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4" name="Text Box 35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5" name="Text Box 35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6" name="Text Box 35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7" name="Text Box 35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8" name="Text Box 35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39" name="Text Box 35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0" name="Text Box 35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1" name="Text Box 35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2" name="Text Box 35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3" name="Text Box 35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4" name="Text Box 35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5" name="Text Box 35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6" name="Text Box 35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7" name="Text Box 35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8" name="Text Box 35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49" name="Text Box 35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0" name="Text Box 35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1" name="Text Box 35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2" name="Text Box 35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3" name="Text Box 35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4" name="Text Box 35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5" name="Text Box 35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6" name="Text Box 35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7" name="Text Box 35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8" name="Text Box 35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59" name="Text Box 35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0" name="Text Box 35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1" name="Text Box 35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2" name="Text Box 35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3" name="Text Box 35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4" name="Text Box 35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5" name="Text Box 35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6" name="Text Box 35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7" name="Text Box 35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8" name="Text Box 35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69" name="Text Box 35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0" name="Text Box 35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1" name="Text Box 35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2" name="Text Box 35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3" name="Text Box 35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4" name="Text Box 35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5" name="Text Box 35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6" name="Text Box 35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7" name="Text Box 35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8" name="Text Box 35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79" name="Text Box 35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0" name="Text Box 35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1" name="Text Box 35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2" name="Text Box 35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3" name="Text Box 35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4" name="Text Box 35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5" name="Text Box 35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6" name="Text Box 35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7" name="Text Box 35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8" name="Text Box 35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89" name="Text Box 35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0" name="Text Box 35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1" name="Text Box 35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2" name="Text Box 35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3" name="Text Box 35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4" name="Text Box 35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5" name="Text Box 35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6" name="Text Box 36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7" name="Text Box 36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8" name="Text Box 36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799" name="Text Box 36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0" name="Text Box 36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1" name="Text Box 36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2" name="Text Box 36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3" name="Text Box 36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4" name="Text Box 36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5" name="Text Box 36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6" name="Text Box 36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7" name="Text Box 36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8" name="Text Box 36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09" name="Text Box 36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0" name="Text Box 36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1" name="Text Box 36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2" name="Text Box 36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3" name="Text Box 36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4" name="Text Box 36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5" name="Text Box 36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6" name="Text Box 36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7" name="Text Box 36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8" name="Text Box 36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19" name="Text Box 36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0" name="Text Box 36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1" name="Text Box 36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2" name="Text Box 36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3" name="Text Box 36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4" name="Text Box 36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5" name="Text Box 36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6" name="Text Box 36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7" name="Text Box 36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8" name="Text Box 36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29" name="Text Box 36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0" name="Text Box 36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1" name="Text Box 36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2" name="Text Box 36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3" name="Text Box 36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4" name="Text Box 36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5" name="Text Box 36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6" name="Text Box 36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7" name="Text Box 36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8" name="Text Box 36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39" name="Text Box 36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0" name="Text Box 36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1" name="Text Box 36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2" name="Text Box 36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3" name="Text Box 36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4" name="Text Box 36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5" name="Text Box 36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6" name="Text Box 36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7" name="Text Box 36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8" name="Text Box 36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49" name="Text Box 36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0" name="Text Box 36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1" name="Text Box 36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2" name="Text Box 36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3" name="Text Box 36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4" name="Text Box 36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5" name="Text Box 36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6" name="Text Box 36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7" name="Text Box 36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8" name="Text Box 36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59" name="Text Box 36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0" name="Text Box 36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1" name="Text Box 36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2" name="Text Box 36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3" name="Text Box 36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4" name="Text Box 36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5" name="Text Box 36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6" name="Text Box 36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7" name="Text Box 36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8" name="Text Box 36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69" name="Text Box 36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0" name="Text Box 36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1" name="Text Box 36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2" name="Text Box 36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3" name="Text Box 36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4" name="Text Box 36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5" name="Text Box 36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6" name="Text Box 36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7" name="Text Box 36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8" name="Text Box 36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79" name="Text Box 36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0" name="Text Box 36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1" name="Text Box 36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2" name="Text Box 36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3" name="Text Box 36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4" name="Text Box 36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5" name="Text Box 36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6" name="Text Box 36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7" name="Text Box 36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8" name="Text Box 36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89" name="Text Box 36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0" name="Text Box 36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1" name="Text Box 36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2" name="Text Box 36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3" name="Text Box 36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4" name="Text Box 36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5" name="Text Box 36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6" name="Text Box 37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7" name="Text Box 37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8" name="Text Box 37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899" name="Text Box 37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0" name="Text Box 37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1" name="Text Box 37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2" name="Text Box 37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3" name="Text Box 37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4" name="Text Box 37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5" name="Text Box 37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6" name="Text Box 37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7" name="Text Box 37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8" name="Text Box 37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09" name="Text Box 37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0" name="Text Box 37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1" name="Text Box 37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2" name="Text Box 37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3" name="Text Box 37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4" name="Text Box 37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5" name="Text Box 37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6" name="Text Box 37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7" name="Text Box 37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8" name="Text Box 37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19" name="Text Box 37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0" name="Text Box 37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1" name="Text Box 37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2" name="Text Box 37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3" name="Text Box 37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4" name="Text Box 37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5" name="Text Box 37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6" name="Text Box 37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7" name="Text Box 37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8" name="Text Box 37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29" name="Text Box 37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0" name="Text Box 37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1" name="Text Box 37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2" name="Text Box 37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3" name="Text Box 37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4" name="Text Box 37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5" name="Text Box 37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6" name="Text Box 37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7" name="Text Box 37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8" name="Text Box 37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39" name="Text Box 37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0" name="Text Box 37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1" name="Text Box 37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2" name="Text Box 37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3" name="Text Box 37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4" name="Text Box 37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5" name="Text Box 37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6" name="Text Box 37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7" name="Text Box 37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8" name="Text Box 37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49" name="Text Box 37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0" name="Text Box 37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1" name="Text Box 37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2" name="Text Box 37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3" name="Text Box 37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4" name="Text Box 37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5" name="Text Box 37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6" name="Text Box 37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7" name="Text Box 37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8" name="Text Box 37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59" name="Text Box 37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0" name="Text Box 37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1" name="Text Box 37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2" name="Text Box 37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3" name="Text Box 37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4" name="Text Box 37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5" name="Text Box 37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6" name="Text Box 37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7" name="Text Box 37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8" name="Text Box 37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69" name="Text Box 37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0" name="Text Box 37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1" name="Text Box 37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2" name="Text Box 37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3" name="Text Box 37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4" name="Text Box 37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5" name="Text Box 37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6" name="Text Box 37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7" name="Text Box 37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8" name="Text Box 37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79" name="Text Box 37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0" name="Text Box 37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1" name="Text Box 37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2" name="Text Box 37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3" name="Text Box 37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4" name="Text Box 37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5" name="Text Box 37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6" name="Text Box 37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7" name="Text Box 37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8" name="Text Box 37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89" name="Text Box 37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0" name="Text Box 37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1" name="Text Box 37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2" name="Text Box 37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3" name="Text Box 37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4" name="Text Box 37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5" name="Text Box 37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6" name="Text Box 38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7" name="Text Box 38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8" name="Text Box 38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3999" name="Text Box 38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0" name="Text Box 38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1" name="Text Box 38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2" name="Text Box 38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3" name="Text Box 38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4" name="Text Box 38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5" name="Text Box 38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6" name="Text Box 38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7" name="Text Box 38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8" name="Text Box 38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09" name="Text Box 38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0" name="Text Box 38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1" name="Text Box 38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2" name="Text Box 38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3" name="Text Box 38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4" name="Text Box 38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5" name="Text Box 38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6" name="Text Box 38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7" name="Text Box 38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8" name="Text Box 38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19" name="Text Box 38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0" name="Text Box 38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1" name="Text Box 38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2" name="Text Box 38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3" name="Text Box 38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4" name="Text Box 38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5" name="Text Box 38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6" name="Text Box 38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7" name="Text Box 38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8" name="Text Box 38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29" name="Text Box 38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0" name="Text Box 38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1" name="Text Box 38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2" name="Text Box 38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3" name="Text Box 38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4" name="Text Box 38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5" name="Text Box 38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6" name="Text Box 38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7" name="Text Box 38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8" name="Text Box 38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39" name="Text Box 38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0" name="Text Box 38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1" name="Text Box 38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2" name="Text Box 38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3" name="Text Box 38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4" name="Text Box 38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5" name="Text Box 38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6" name="Text Box 38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7" name="Text Box 38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8" name="Text Box 38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49" name="Text Box 38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0" name="Text Box 38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1" name="Text Box 38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2" name="Text Box 38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3" name="Text Box 38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4" name="Text Box 38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5" name="Text Box 38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6" name="Text Box 38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7" name="Text Box 38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8" name="Text Box 38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59" name="Text Box 38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0" name="Text Box 38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1" name="Text Box 38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2" name="Text Box 38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3" name="Text Box 38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4" name="Text Box 38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5" name="Text Box 38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6" name="Text Box 38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7" name="Text Box 38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8" name="Text Box 38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69" name="Text Box 38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0" name="Text Box 38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1" name="Text Box 38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2" name="Text Box 38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3" name="Text Box 38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4" name="Text Box 38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5" name="Text Box 38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6" name="Text Box 38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7" name="Text Box 38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8" name="Text Box 38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79" name="Text Box 38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0" name="Text Box 38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1" name="Text Box 38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2" name="Text Box 38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3" name="Text Box 38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4" name="Text Box 38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5" name="Text Box 38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6" name="Text Box 38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7" name="Text Box 38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8" name="Text Box 38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89" name="Text Box 38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0" name="Text Box 38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1" name="Text Box 38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2" name="Text Box 38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3" name="Text Box 38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4" name="Text Box 38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5" name="Text Box 38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6" name="Text Box 39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7" name="Text Box 39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8" name="Text Box 39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099" name="Text Box 39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0" name="Text Box 39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1" name="Text Box 39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2" name="Text Box 39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3" name="Text Box 39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4" name="Text Box 39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5" name="Text Box 39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6" name="Text Box 39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7" name="Text Box 39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8" name="Text Box 39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09" name="Text Box 39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0" name="Text Box 39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1" name="Text Box 39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2" name="Text Box 39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3" name="Text Box 39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4" name="Text Box 39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5" name="Text Box 39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6" name="Text Box 39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7" name="Text Box 39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8" name="Text Box 39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19" name="Text Box 39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0" name="Text Box 39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1" name="Text Box 39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2" name="Text Box 39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3" name="Text Box 39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4" name="Text Box 39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5" name="Text Box 39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6" name="Text Box 39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7" name="Text Box 39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8" name="Text Box 39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29" name="Text Box 39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0" name="Text Box 39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1" name="Text Box 39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2" name="Text Box 39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3" name="Text Box 39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4" name="Text Box 39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5" name="Text Box 39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6" name="Text Box 39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7" name="Text Box 39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8" name="Text Box 39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39" name="Text Box 39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0" name="Text Box 39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1" name="Text Box 39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2" name="Text Box 39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3" name="Text Box 39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4" name="Text Box 39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5" name="Text Box 39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6" name="Text Box 39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7" name="Text Box 39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8" name="Text Box 39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49" name="Text Box 39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0" name="Text Box 39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1" name="Text Box 39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2" name="Text Box 39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3" name="Text Box 39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4" name="Text Box 39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5" name="Text Box 39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6" name="Text Box 39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7" name="Text Box 39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8" name="Text Box 39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59" name="Text Box 39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0" name="Text Box 39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1" name="Text Box 39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2" name="Text Box 39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3" name="Text Box 39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4" name="Text Box 39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5" name="Text Box 39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6" name="Text Box 39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7" name="Text Box 39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8" name="Text Box 39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69" name="Text Box 39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0" name="Text Box 39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1" name="Text Box 39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2" name="Text Box 39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3" name="Text Box 39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4" name="Text Box 39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5" name="Text Box 39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6" name="Text Box 39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7" name="Text Box 39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8" name="Text Box 39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79" name="Text Box 39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0" name="Text Box 39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1" name="Text Box 39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2" name="Text Box 39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3" name="Text Box 39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4" name="Text Box 39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5" name="Text Box 39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6" name="Text Box 39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7" name="Text Box 39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8" name="Text Box 39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89" name="Text Box 39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0" name="Text Box 39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1" name="Text Box 39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2" name="Text Box 39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3" name="Text Box 39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4" name="Text Box 39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5" name="Text Box 39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6" name="Text Box 40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7" name="Text Box 40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8" name="Text Box 40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199" name="Text Box 40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0" name="Text Box 40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1" name="Text Box 40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2" name="Text Box 40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3" name="Text Box 40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4" name="Text Box 40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5" name="Text Box 40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6" name="Text Box 40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7" name="Text Box 40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8" name="Text Box 40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09" name="Text Box 40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0" name="Text Box 40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1" name="Text Box 40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2" name="Text Box 40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3" name="Text Box 40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4" name="Text Box 40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5" name="Text Box 40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6" name="Text Box 40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7" name="Text Box 40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8" name="Text Box 40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19" name="Text Box 40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0" name="Text Box 40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1" name="Text Box 40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2" name="Text Box 40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3" name="Text Box 40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4" name="Text Box 40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5" name="Text Box 40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6" name="Text Box 40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7" name="Text Box 40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8" name="Text Box 40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29" name="Text Box 40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0" name="Text Box 40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1" name="Text Box 40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2" name="Text Box 40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3" name="Text Box 40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4" name="Text Box 40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5" name="Text Box 40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6" name="Text Box 40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7" name="Text Box 40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8" name="Text Box 40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39" name="Text Box 40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0" name="Text Box 40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1" name="Text Box 40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2" name="Text Box 40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3" name="Text Box 40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4" name="Text Box 40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5" name="Text Box 40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6" name="Text Box 40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7" name="Text Box 40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8" name="Text Box 40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49" name="Text Box 40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0" name="Text Box 40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1" name="Text Box 40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2" name="Text Box 40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3" name="Text Box 40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4" name="Text Box 40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5" name="Text Box 40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6" name="Text Box 40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7" name="Text Box 40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8" name="Text Box 40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59" name="Text Box 40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0" name="Text Box 40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1" name="Text Box 40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2" name="Text Box 40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3" name="Text Box 40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4" name="Text Box 40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5" name="Text Box 40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6" name="Text Box 40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7" name="Text Box 40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8" name="Text Box 40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69" name="Text Box 40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0" name="Text Box 40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1" name="Text Box 40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2" name="Text Box 40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3" name="Text Box 40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4" name="Text Box 40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5" name="Text Box 40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6" name="Text Box 40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7" name="Text Box 40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8" name="Text Box 40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79" name="Text Box 40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0" name="Text Box 40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1" name="Text Box 40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2" name="Text Box 40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3" name="Text Box 40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4" name="Text Box 40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5" name="Text Box 40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6" name="Text Box 40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7" name="Text Box 40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8" name="Text Box 40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89" name="Text Box 40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0" name="Text Box 40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1" name="Text Box 40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2" name="Text Box 40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3" name="Text Box 40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4" name="Text Box 40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5" name="Text Box 40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6" name="Text Box 41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7" name="Text Box 41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8" name="Text Box 41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299" name="Text Box 41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0" name="Text Box 41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1" name="Text Box 41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2" name="Text Box 41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3" name="Text Box 41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4" name="Text Box 41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5" name="Text Box 41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6" name="Text Box 41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7" name="Text Box 41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8" name="Text Box 41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09" name="Text Box 41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0" name="Text Box 41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1" name="Text Box 41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2" name="Text Box 41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3" name="Text Box 41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4" name="Text Box 41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5" name="Text Box 41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6" name="Text Box 41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7" name="Text Box 41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8" name="Text Box 41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19" name="Text Box 41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0" name="Text Box 41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1" name="Text Box 41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2" name="Text Box 41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3" name="Text Box 41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4" name="Text Box 41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5" name="Text Box 41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6" name="Text Box 41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7" name="Text Box 41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8" name="Text Box 41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29" name="Text Box 41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0" name="Text Box 41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1" name="Text Box 41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2" name="Text Box 41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3" name="Text Box 41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4" name="Text Box 41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5" name="Text Box 41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6" name="Text Box 41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7" name="Text Box 41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8" name="Text Box 41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39" name="Text Box 41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0" name="Text Box 41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1" name="Text Box 41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2" name="Text Box 41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3" name="Text Box 41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4" name="Text Box 41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5" name="Text Box 41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6" name="Text Box 41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7" name="Text Box 41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8" name="Text Box 41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49" name="Text Box 41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0" name="Text Box 41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1" name="Text Box 41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2" name="Text Box 41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3" name="Text Box 41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4" name="Text Box 41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5" name="Text Box 41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6" name="Text Box 41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7" name="Text Box 41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8" name="Text Box 41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59" name="Text Box 41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0" name="Text Box 41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1" name="Text Box 41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2" name="Text Box 41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3" name="Text Box 41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4" name="Text Box 41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5" name="Text Box 41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6" name="Text Box 41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7" name="Text Box 41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8" name="Text Box 41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69" name="Text Box 41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0" name="Text Box 41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1" name="Text Box 41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2" name="Text Box 41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3" name="Text Box 41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4" name="Text Box 41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5" name="Text Box 41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6" name="Text Box 41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7" name="Text Box 41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8" name="Text Box 41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79" name="Text Box 41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0" name="Text Box 41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1" name="Text Box 41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2" name="Text Box 41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3" name="Text Box 41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4" name="Text Box 41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5" name="Text Box 41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6" name="Text Box 41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7" name="Text Box 41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8" name="Text Box 41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89" name="Text Box 41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0" name="Text Box 41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1" name="Text Box 41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2" name="Text Box 41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3" name="Text Box 41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4" name="Text Box 41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5" name="Text Box 41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6" name="Text Box 42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7" name="Text Box 42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8" name="Text Box 42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399" name="Text Box 42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0" name="Text Box 42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1" name="Text Box 42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2" name="Text Box 42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3" name="Text Box 42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4" name="Text Box 42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5" name="Text Box 42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6" name="Text Box 42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7" name="Text Box 42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8" name="Text Box 42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09" name="Text Box 42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0" name="Text Box 42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1" name="Text Box 42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2" name="Text Box 42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3" name="Text Box 42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4" name="Text Box 42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5" name="Text Box 42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6" name="Text Box 42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7" name="Text Box 42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8" name="Text Box 42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19" name="Text Box 42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0" name="Text Box 42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1" name="Text Box 42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2" name="Text Box 42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3" name="Text Box 42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4" name="Text Box 42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5" name="Text Box 42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6" name="Text Box 42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7" name="Text Box 42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8" name="Text Box 42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29" name="Text Box 42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0" name="Text Box 42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1" name="Text Box 42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2" name="Text Box 42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3" name="Text Box 42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4" name="Text Box 42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5" name="Text Box 42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6" name="Text Box 42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7" name="Text Box 42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8" name="Text Box 42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39" name="Text Box 42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0" name="Text Box 42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1" name="Text Box 42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2" name="Text Box 42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3" name="Text Box 42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4" name="Text Box 42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5" name="Text Box 42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6" name="Text Box 42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7" name="Text Box 42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8" name="Text Box 42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49" name="Text Box 42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0" name="Text Box 42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1" name="Text Box 42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2" name="Text Box 42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3" name="Text Box 42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4" name="Text Box 42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5" name="Text Box 42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6" name="Text Box 42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7" name="Text Box 42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8" name="Text Box 42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59" name="Text Box 42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0" name="Text Box 42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1" name="Text Box 42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2" name="Text Box 42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3" name="Text Box 42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4" name="Text Box 42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5" name="Text Box 42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6" name="Text Box 42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7" name="Text Box 42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8" name="Text Box 42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69" name="Text Box 42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0" name="Text Box 42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1" name="Text Box 42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2" name="Text Box 42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3" name="Text Box 42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4" name="Text Box 42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5" name="Text Box 42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6" name="Text Box 42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7" name="Text Box 42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8" name="Text Box 42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79" name="Text Box 42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0" name="Text Box 42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1" name="Text Box 42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2" name="Text Box 42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3" name="Text Box 42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4" name="Text Box 42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5" name="Text Box 42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6" name="Text Box 42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7" name="Text Box 42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8" name="Text Box 42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89" name="Text Box 42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0" name="Text Box 42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1" name="Text Box 42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2" name="Text Box 42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3" name="Text Box 42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4" name="Text Box 42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5" name="Text Box 42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6" name="Text Box 43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7" name="Text Box 43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8" name="Text Box 43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499" name="Text Box 43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0" name="Text Box 43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1" name="Text Box 43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2" name="Text Box 43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3" name="Text Box 43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4" name="Text Box 43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5" name="Text Box 43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6" name="Text Box 43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7" name="Text Box 43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8" name="Text Box 43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09" name="Text Box 43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0" name="Text Box 43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1" name="Text Box 43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2" name="Text Box 43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3" name="Text Box 43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4" name="Text Box 43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5" name="Text Box 43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6" name="Text Box 43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7" name="Text Box 43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8" name="Text Box 43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19" name="Text Box 43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0" name="Text Box 43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1" name="Text Box 43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2" name="Text Box 43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3" name="Text Box 43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4" name="Text Box 43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5" name="Text Box 43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6" name="Text Box 43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7" name="Text Box 43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8" name="Text Box 43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29" name="Text Box 43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0" name="Text Box 43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1" name="Text Box 43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2" name="Text Box 43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3" name="Text Box 43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4" name="Text Box 43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5" name="Text Box 43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6" name="Text Box 43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7" name="Text Box 43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8" name="Text Box 43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39" name="Text Box 43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0" name="Text Box 43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1" name="Text Box 43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2" name="Text Box 43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3" name="Text Box 43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4" name="Text Box 43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5" name="Text Box 43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6" name="Text Box 43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7" name="Text Box 43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8" name="Text Box 43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49" name="Text Box 43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0" name="Text Box 43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1" name="Text Box 43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2" name="Text Box 43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3" name="Text Box 43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4" name="Text Box 43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5" name="Text Box 43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6" name="Text Box 43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7" name="Text Box 43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8" name="Text Box 43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59" name="Text Box 43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0" name="Text Box 43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1" name="Text Box 43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2" name="Text Box 43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3" name="Text Box 43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4" name="Text Box 43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5" name="Text Box 43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6" name="Text Box 43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7" name="Text Box 43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8" name="Text Box 43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69" name="Text Box 43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0" name="Text Box 43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1" name="Text Box 43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2" name="Text Box 43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3" name="Text Box 43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4" name="Text Box 43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5" name="Text Box 43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6" name="Text Box 43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7" name="Text Box 43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8" name="Text Box 43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79" name="Text Box 43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0" name="Text Box 43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1" name="Text Box 43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2" name="Text Box 43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3" name="Text Box 43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4" name="Text Box 43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5" name="Text Box 43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6" name="Text Box 43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7" name="Text Box 43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8" name="Text Box 43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89" name="Text Box 43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0" name="Text Box 43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1" name="Text Box 43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2" name="Text Box 43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3" name="Text Box 43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4" name="Text Box 43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5" name="Text Box 43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6" name="Text Box 44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7" name="Text Box 44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8" name="Text Box 44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599" name="Text Box 44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0" name="Text Box 44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1" name="Text Box 44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2" name="Text Box 44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3" name="Text Box 44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4" name="Text Box 44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5" name="Text Box 44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6" name="Text Box 44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7" name="Text Box 44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8" name="Text Box 44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09" name="Text Box 44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0" name="Text Box 44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1" name="Text Box 44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2" name="Text Box 44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3" name="Text Box 44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4" name="Text Box 44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5" name="Text Box 44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6" name="Text Box 44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7" name="Text Box 44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8" name="Text Box 44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19" name="Text Box 44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0" name="Text Box 44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1" name="Text Box 44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2" name="Text Box 44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3" name="Text Box 44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4" name="Text Box 44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5" name="Text Box 44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6" name="Text Box 44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7" name="Text Box 44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8" name="Text Box 44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29" name="Text Box 44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0" name="Text Box 44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1" name="Text Box 44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2" name="Text Box 44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3" name="Text Box 44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4" name="Text Box 44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5" name="Text Box 44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6" name="Text Box 44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7" name="Text Box 44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8" name="Text Box 44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39" name="Text Box 44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0" name="Text Box 44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1" name="Text Box 44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2" name="Text Box 44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3" name="Text Box 44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4" name="Text Box 44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5" name="Text Box 44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6" name="Text Box 44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7" name="Text Box 44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8" name="Text Box 44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49" name="Text Box 44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0" name="Text Box 44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1" name="Text Box 44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2" name="Text Box 44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3" name="Text Box 44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4" name="Text Box 44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5" name="Text Box 44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6" name="Text Box 44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7" name="Text Box 44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8" name="Text Box 44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59" name="Text Box 44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0" name="Text Box 44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1" name="Text Box 44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2" name="Text Box 44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3" name="Text Box 44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4" name="Text Box 44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5" name="Text Box 44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6" name="Text Box 44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7" name="Text Box 44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8" name="Text Box 44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69" name="Text Box 44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0" name="Text Box 44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1" name="Text Box 44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2" name="Text Box 44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3" name="Text Box 44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4" name="Text Box 44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5" name="Text Box 44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6" name="Text Box 44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7" name="Text Box 44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8" name="Text Box 44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79" name="Text Box 44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0" name="Text Box 44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1" name="Text Box 44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2" name="Text Box 44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3" name="Text Box 44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4" name="Text Box 44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5" name="Text Box 44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6" name="Text Box 44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7" name="Text Box 44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8" name="Text Box 44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89" name="Text Box 44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0" name="Text Box 44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1" name="Text Box 44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2" name="Text Box 44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3" name="Text Box 44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4" name="Text Box 44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5" name="Text Box 44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6" name="Text Box 45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7" name="Text Box 45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8" name="Text Box 45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699" name="Text Box 45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0" name="Text Box 45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1" name="Text Box 45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2" name="Text Box 45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3" name="Text Box 45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4" name="Text Box 45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5" name="Text Box 45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6" name="Text Box 45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7" name="Text Box 45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8" name="Text Box 45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09" name="Text Box 45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0" name="Text Box 45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1" name="Text Box 45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2" name="Text Box 45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3" name="Text Box 45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4" name="Text Box 45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5" name="Text Box 45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6" name="Text Box 45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7" name="Text Box 45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8" name="Text Box 45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19" name="Text Box 45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0" name="Text Box 45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1" name="Text Box 45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2" name="Text Box 45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3" name="Text Box 45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4" name="Text Box 45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5" name="Text Box 45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6" name="Text Box 45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7" name="Text Box 45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8" name="Text Box 45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29" name="Text Box 45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0" name="Text Box 45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1" name="Text Box 45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2" name="Text Box 45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3" name="Text Box 45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4" name="Text Box 45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5" name="Text Box 45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6" name="Text Box 45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7" name="Text Box 45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8" name="Text Box 45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39" name="Text Box 45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0" name="Text Box 45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1" name="Text Box 45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2" name="Text Box 45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3" name="Text Box 45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4" name="Text Box 45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5" name="Text Box 45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6" name="Text Box 45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7" name="Text Box 45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8" name="Text Box 45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49" name="Text Box 45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0" name="Text Box 45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1" name="Text Box 45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2" name="Text Box 45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3" name="Text Box 45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4" name="Text Box 45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5" name="Text Box 45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6" name="Text Box 45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7" name="Text Box 45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8" name="Text Box 45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59" name="Text Box 45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0" name="Text Box 45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1" name="Text Box 45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2" name="Text Box 45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3" name="Text Box 45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4" name="Text Box 45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5" name="Text Box 45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6" name="Text Box 45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7" name="Text Box 45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8" name="Text Box 45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69" name="Text Box 45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0" name="Text Box 45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1" name="Text Box 45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2" name="Text Box 45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3" name="Text Box 45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4" name="Text Box 45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5" name="Text Box 45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6" name="Text Box 45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7" name="Text Box 45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8" name="Text Box 45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79" name="Text Box 45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0" name="Text Box 45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1" name="Text Box 45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2" name="Text Box 45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3" name="Text Box 45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4" name="Text Box 45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5" name="Text Box 45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6" name="Text Box 45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7" name="Text Box 45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8" name="Text Box 45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89" name="Text Box 45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0" name="Text Box 45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1" name="Text Box 45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2" name="Text Box 45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3" name="Text Box 45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4" name="Text Box 45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5" name="Text Box 45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6" name="Text Box 46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7" name="Text Box 46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8" name="Text Box 46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799" name="Text Box 46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0" name="Text Box 46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1" name="Text Box 46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2" name="Text Box 46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3" name="Text Box 46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4" name="Text Box 46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5" name="Text Box 46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6" name="Text Box 46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7" name="Text Box 46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8" name="Text Box 46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09" name="Text Box 46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0" name="Text Box 46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1" name="Text Box 46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2" name="Text Box 46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3" name="Text Box 46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4" name="Text Box 46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5" name="Text Box 46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6" name="Text Box 46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7" name="Text Box 46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8" name="Text Box 46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19" name="Text Box 46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0" name="Text Box 46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1" name="Text Box 46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2" name="Text Box 46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3" name="Text Box 46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4" name="Text Box 46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5" name="Text Box 46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6" name="Text Box 46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7" name="Text Box 46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8" name="Text Box 46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29" name="Text Box 46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0" name="Text Box 46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1" name="Text Box 46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2" name="Text Box 46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3" name="Text Box 46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4" name="Text Box 46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5" name="Text Box 46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6" name="Text Box 46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7" name="Text Box 46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8" name="Text Box 46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39" name="Text Box 46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0" name="Text Box 46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1" name="Text Box 46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2" name="Text Box 46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3" name="Text Box 46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4" name="Text Box 46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5" name="Text Box 46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6" name="Text Box 46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7" name="Text Box 46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8" name="Text Box 46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49" name="Text Box 46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0" name="Text Box 46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1" name="Text Box 46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2" name="Text Box 46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3" name="Text Box 46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4" name="Text Box 46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5" name="Text Box 46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6" name="Text Box 46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7" name="Text Box 46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8" name="Text Box 46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59" name="Text Box 46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0" name="Text Box 46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1" name="Text Box 46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2" name="Text Box 46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3" name="Text Box 46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4" name="Text Box 46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5" name="Text Box 46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6" name="Text Box 46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7" name="Text Box 46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8" name="Text Box 46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69" name="Text Box 46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0" name="Text Box 46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1" name="Text Box 46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2" name="Text Box 46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3" name="Text Box 46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4" name="Text Box 46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5" name="Text Box 46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6" name="Text Box 46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7" name="Text Box 46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8" name="Text Box 46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79" name="Text Box 46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0" name="Text Box 46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1" name="Text Box 46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2" name="Text Box 46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3" name="Text Box 46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4" name="Text Box 46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5" name="Text Box 46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6" name="Text Box 46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7" name="Text Box 46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8" name="Text Box 46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89" name="Text Box 46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0" name="Text Box 46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1" name="Text Box 46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2" name="Text Box 46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3" name="Text Box 46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4" name="Text Box 46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5" name="Text Box 46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6" name="Text Box 47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7" name="Text Box 47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8" name="Text Box 47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899" name="Text Box 47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0" name="Text Box 47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1" name="Text Box 47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2" name="Text Box 47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3" name="Text Box 47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4" name="Text Box 47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5" name="Text Box 47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6" name="Text Box 47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7" name="Text Box 47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8" name="Text Box 47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09" name="Text Box 47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0" name="Text Box 47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1" name="Text Box 47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2" name="Text Box 47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3" name="Text Box 47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4" name="Text Box 47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5" name="Text Box 47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6" name="Text Box 47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7" name="Text Box 47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8" name="Text Box 47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19" name="Text Box 47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0" name="Text Box 47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1" name="Text Box 47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2" name="Text Box 47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3" name="Text Box 47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4" name="Text Box 47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5" name="Text Box 47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6" name="Text Box 47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7" name="Text Box 47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8" name="Text Box 47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29" name="Text Box 47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0" name="Text Box 47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1" name="Text Box 47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2" name="Text Box 47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3" name="Text Box 47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4" name="Text Box 47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5" name="Text Box 47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6" name="Text Box 47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7" name="Text Box 47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8" name="Text Box 47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39" name="Text Box 47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0" name="Text Box 47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1" name="Text Box 47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2" name="Text Box 47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3" name="Text Box 47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4" name="Text Box 47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5" name="Text Box 47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6" name="Text Box 47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7" name="Text Box 47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8" name="Text Box 47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49" name="Text Box 47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0" name="Text Box 47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1" name="Text Box 47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2" name="Text Box 47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3" name="Text Box 47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4" name="Text Box 47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5" name="Text Box 47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6" name="Text Box 47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7" name="Text Box 47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8" name="Text Box 47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59" name="Text Box 47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0" name="Text Box 47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1" name="Text Box 47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2" name="Text Box 47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3" name="Text Box 47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4" name="Text Box 47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5" name="Text Box 47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6" name="Text Box 47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7" name="Text Box 47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8" name="Text Box 47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69" name="Text Box 47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0" name="Text Box 47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1" name="Text Box 47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2" name="Text Box 47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3" name="Text Box 47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4" name="Text Box 47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5" name="Text Box 47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6" name="Text Box 47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7" name="Text Box 47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8" name="Text Box 47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79" name="Text Box 47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0" name="Text Box 47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1" name="Text Box 47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2" name="Text Box 47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3" name="Text Box 47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4" name="Text Box 47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5" name="Text Box 47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6" name="Text Box 47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7" name="Text Box 47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8" name="Text Box 47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89" name="Text Box 47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0" name="Text Box 47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1" name="Text Box 47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2" name="Text Box 47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3" name="Text Box 47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4" name="Text Box 47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5" name="Text Box 47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6" name="Text Box 48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7" name="Text Box 48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8" name="Text Box 48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4999" name="Text Box 48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0" name="Text Box 48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1" name="Text Box 48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2" name="Text Box 48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3" name="Text Box 48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4" name="Text Box 48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5" name="Text Box 48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6" name="Text Box 48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7" name="Text Box 48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8" name="Text Box 48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09" name="Text Box 48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0" name="Text Box 48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1" name="Text Box 48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2" name="Text Box 48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3" name="Text Box 48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4" name="Text Box 48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5" name="Text Box 48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6" name="Text Box 48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7" name="Text Box 48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8" name="Text Box 48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19" name="Text Box 48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0" name="Text Box 48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1" name="Text Box 48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2" name="Text Box 48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3" name="Text Box 48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4" name="Text Box 48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5" name="Text Box 48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6" name="Text Box 48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7" name="Text Box 48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8" name="Text Box 48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29" name="Text Box 48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0" name="Text Box 48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1" name="Text Box 48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2" name="Text Box 48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3" name="Text Box 48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4" name="Text Box 48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5" name="Text Box 48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6" name="Text Box 48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7" name="Text Box 48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8" name="Text Box 48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39" name="Text Box 48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0" name="Text Box 48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1" name="Text Box 48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2" name="Text Box 48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3" name="Text Box 48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4" name="Text Box 48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5" name="Text Box 48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6" name="Text Box 48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7" name="Text Box 48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8" name="Text Box 48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49" name="Text Box 48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0" name="Text Box 48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1" name="Text Box 48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2" name="Text Box 48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3" name="Text Box 48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4" name="Text Box 48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5" name="Text Box 48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6" name="Text Box 48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7" name="Text Box 48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8" name="Text Box 48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59" name="Text Box 48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0" name="Text Box 48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1" name="Text Box 48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2" name="Text Box 48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3" name="Text Box 48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4" name="Text Box 48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5" name="Text Box 48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6" name="Text Box 48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7" name="Text Box 48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8" name="Text Box 48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69" name="Text Box 48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0" name="Text Box 48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1" name="Text Box 48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2" name="Text Box 48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3" name="Text Box 48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4" name="Text Box 48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5" name="Text Box 48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6" name="Text Box 48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7" name="Text Box 48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8" name="Text Box 48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79" name="Text Box 48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0" name="Text Box 48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1" name="Text Box 48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2" name="Text Box 48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3" name="Text Box 48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4" name="Text Box 48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5" name="Text Box 48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6" name="Text Box 48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7" name="Text Box 48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8" name="Text Box 48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89" name="Text Box 48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0" name="Text Box 48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1" name="Text Box 48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2" name="Text Box 48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3" name="Text Box 48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4" name="Text Box 48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5" name="Text Box 48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6" name="Text Box 49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7" name="Text Box 49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8" name="Text Box 49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099" name="Text Box 49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0" name="Text Box 49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1" name="Text Box 49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2" name="Text Box 49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3" name="Text Box 49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4" name="Text Box 49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5" name="Text Box 49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6" name="Text Box 49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7" name="Text Box 49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8" name="Text Box 49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09" name="Text Box 49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0" name="Text Box 49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1" name="Text Box 49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2" name="Text Box 49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3" name="Text Box 49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4" name="Text Box 49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5" name="Text Box 49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6" name="Text Box 49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7" name="Text Box 49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8" name="Text Box 49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19" name="Text Box 49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0" name="Text Box 49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1" name="Text Box 49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2" name="Text Box 49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3" name="Text Box 49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4" name="Text Box 49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5" name="Text Box 49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6" name="Text Box 49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7" name="Text Box 49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8" name="Text Box 49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29" name="Text Box 49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0" name="Text Box 49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1" name="Text Box 49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2" name="Text Box 49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3" name="Text Box 49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4" name="Text Box 49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5" name="Text Box 49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6" name="Text Box 49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7" name="Text Box 49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8" name="Text Box 49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39" name="Text Box 49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0" name="Text Box 49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1" name="Text Box 49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2" name="Text Box 49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3" name="Text Box 49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4" name="Text Box 49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5" name="Text Box 49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6" name="Text Box 49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7" name="Text Box 49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8" name="Text Box 49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49" name="Text Box 49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0" name="Text Box 49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1" name="Text Box 49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2" name="Text Box 49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3" name="Text Box 49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4" name="Text Box 49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5" name="Text Box 49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6" name="Text Box 49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7" name="Text Box 49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8" name="Text Box 49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59" name="Text Box 49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0" name="Text Box 49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1" name="Text Box 49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2" name="Text Box 49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3" name="Text Box 49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4" name="Text Box 49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5" name="Text Box 49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6" name="Text Box 49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7" name="Text Box 49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8" name="Text Box 49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69" name="Text Box 49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0" name="Text Box 49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1" name="Text Box 49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2" name="Text Box 49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3" name="Text Box 49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4" name="Text Box 49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5" name="Text Box 49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6" name="Text Box 49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7" name="Text Box 49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8" name="Text Box 49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79" name="Text Box 49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0" name="Text Box 49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1" name="Text Box 49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2" name="Text Box 49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3" name="Text Box 49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4" name="Text Box 49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5" name="Text Box 49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6" name="Text Box 49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7" name="Text Box 49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8" name="Text Box 49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89" name="Text Box 49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0" name="Text Box 49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1" name="Text Box 49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2" name="Text Box 49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3" name="Text Box 49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4" name="Text Box 49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5" name="Text Box 49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6" name="Text Box 50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7" name="Text Box 50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8" name="Text Box 50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199" name="Text Box 50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0" name="Text Box 50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1" name="Text Box 50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2" name="Text Box 50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3" name="Text Box 50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4" name="Text Box 50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5" name="Text Box 50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6" name="Text Box 50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7" name="Text Box 50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8" name="Text Box 50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09" name="Text Box 50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0" name="Text Box 50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1" name="Text Box 50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2" name="Text Box 50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3" name="Text Box 50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4" name="Text Box 50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5" name="Text Box 50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6" name="Text Box 50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7" name="Text Box 50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8" name="Text Box 50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19" name="Text Box 50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0" name="Text Box 50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1" name="Text Box 50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2" name="Text Box 50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3" name="Text Box 50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4" name="Text Box 50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5" name="Text Box 50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6" name="Text Box 50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7" name="Text Box 50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8" name="Text Box 50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29" name="Text Box 50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0" name="Text Box 50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1" name="Text Box 50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2" name="Text Box 50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3" name="Text Box 50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4" name="Text Box 50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5" name="Text Box 50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6" name="Text Box 50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7" name="Text Box 50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8" name="Text Box 50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39" name="Text Box 50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0" name="Text Box 50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1" name="Text Box 50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2" name="Text Box 50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3" name="Text Box 50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4" name="Text Box 50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5" name="Text Box 50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6" name="Text Box 50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7" name="Text Box 50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8" name="Text Box 50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49" name="Text Box 50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0" name="Text Box 50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1" name="Text Box 50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2" name="Text Box 50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3" name="Text Box 50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4" name="Text Box 50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5" name="Text Box 50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6" name="Text Box 50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7" name="Text Box 50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8" name="Text Box 50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59" name="Text Box 50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0" name="Text Box 50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1" name="Text Box 50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2" name="Text Box 50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3" name="Text Box 50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4" name="Text Box 50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5" name="Text Box 50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6" name="Text Box 50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7" name="Text Box 50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8" name="Text Box 50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69" name="Text Box 50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0" name="Text Box 50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1" name="Text Box 50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2" name="Text Box 50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3" name="Text Box 50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4" name="Text Box 50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5" name="Text Box 50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6" name="Text Box 50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7" name="Text Box 50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8" name="Text Box 50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79" name="Text Box 50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0" name="Text Box 50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1" name="Text Box 50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2" name="Text Box 50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3" name="Text Box 50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4" name="Text Box 50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5" name="Text Box 50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6" name="Text Box 50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7" name="Text Box 50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8" name="Text Box 50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89" name="Text Box 50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0" name="Text Box 50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1" name="Text Box 50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2" name="Text Box 50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3" name="Text Box 50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4" name="Text Box 50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5" name="Text Box 50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6" name="Text Box 51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7" name="Text Box 51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8" name="Text Box 51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299" name="Text Box 51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0" name="Text Box 51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1" name="Text Box 51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2" name="Text Box 51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3" name="Text Box 51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4" name="Text Box 51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5" name="Text Box 51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6" name="Text Box 51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7" name="Text Box 51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8" name="Text Box 51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09" name="Text Box 51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0" name="Text Box 51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1" name="Text Box 51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2" name="Text Box 51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3" name="Text Box 51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4" name="Text Box 51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5" name="Text Box 51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6" name="Text Box 51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7" name="Text Box 51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8" name="Text Box 51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19" name="Text Box 51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0" name="Text Box 51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1" name="Text Box 51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2" name="Text Box 51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3" name="Text Box 51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4" name="Text Box 51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5" name="Text Box 51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6" name="Text Box 51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7" name="Text Box 51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8" name="Text Box 51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29" name="Text Box 51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0" name="Text Box 51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1" name="Text Box 51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2" name="Text Box 51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3" name="Text Box 51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4" name="Text Box 51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5" name="Text Box 51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6" name="Text Box 51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7" name="Text Box 51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8" name="Text Box 51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39" name="Text Box 51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0" name="Text Box 51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1" name="Text Box 51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2" name="Text Box 51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3" name="Text Box 51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4" name="Text Box 51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5" name="Text Box 51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6" name="Text Box 51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7" name="Text Box 51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8" name="Text Box 51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49" name="Text Box 51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0" name="Text Box 51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1" name="Text Box 51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2" name="Text Box 51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3" name="Text Box 51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4" name="Text Box 51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5" name="Text Box 51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6" name="Text Box 51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7" name="Text Box 51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8" name="Text Box 51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59" name="Text Box 51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0" name="Text Box 51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1" name="Text Box 51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2" name="Text Box 51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3" name="Text Box 51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4" name="Text Box 51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5" name="Text Box 51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6" name="Text Box 51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7" name="Text Box 51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8" name="Text Box 51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69" name="Text Box 51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0" name="Text Box 51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1" name="Text Box 51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2" name="Text Box 51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3" name="Text Box 51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4" name="Text Box 51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5" name="Text Box 51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6" name="Text Box 51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7" name="Text Box 51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8" name="Text Box 51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79" name="Text Box 51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0" name="Text Box 51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1" name="Text Box 51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2" name="Text Box 51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3" name="Text Box 51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4" name="Text Box 51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5" name="Text Box 51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6" name="Text Box 51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7" name="Text Box 51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8" name="Text Box 51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89" name="Text Box 51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0" name="Text Box 51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1" name="Text Box 51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2" name="Text Box 51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3" name="Text Box 51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4" name="Text Box 51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5" name="Text Box 51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6" name="Text Box 52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7" name="Text Box 52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8" name="Text Box 52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399" name="Text Box 52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0" name="Text Box 52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1" name="Text Box 52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2" name="Text Box 52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3" name="Text Box 52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4" name="Text Box 52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5" name="Text Box 52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6" name="Text Box 52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7" name="Text Box 52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8" name="Text Box 52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09" name="Text Box 52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0" name="Text Box 52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1" name="Text Box 52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2" name="Text Box 52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3" name="Text Box 52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4" name="Text Box 52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5" name="Text Box 52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6" name="Text Box 52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7" name="Text Box 52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8" name="Text Box 52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19" name="Text Box 52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0" name="Text Box 52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1" name="Text Box 52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2" name="Text Box 52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3" name="Text Box 52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4" name="Text Box 52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5" name="Text Box 52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6" name="Text Box 52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7" name="Text Box 52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8" name="Text Box 52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29" name="Text Box 52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0" name="Text Box 52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1" name="Text Box 52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2" name="Text Box 52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3" name="Text Box 52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4" name="Text Box 52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5" name="Text Box 52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6" name="Text Box 52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7" name="Text Box 52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8" name="Text Box 52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39" name="Text Box 52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0" name="Text Box 52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1" name="Text Box 52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2" name="Text Box 52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3" name="Text Box 52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4" name="Text Box 52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5" name="Text Box 52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6" name="Text Box 52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7" name="Text Box 52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8" name="Text Box 52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49" name="Text Box 52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0" name="Text Box 52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1" name="Text Box 52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2" name="Text Box 52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3" name="Text Box 52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4" name="Text Box 52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5" name="Text Box 52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6" name="Text Box 52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7" name="Text Box 52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8" name="Text Box 52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59" name="Text Box 52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0" name="Text Box 52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1" name="Text Box 52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2" name="Text Box 52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3" name="Text Box 52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4" name="Text Box 52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5" name="Text Box 52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6" name="Text Box 52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7" name="Text Box 52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8" name="Text Box 52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69" name="Text Box 52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0" name="Text Box 52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1" name="Text Box 52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2" name="Text Box 52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3" name="Text Box 52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4" name="Text Box 52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5" name="Text Box 52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6" name="Text Box 52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7" name="Text Box 52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8" name="Text Box 52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79" name="Text Box 52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0" name="Text Box 52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1" name="Text Box 52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2" name="Text Box 52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3" name="Text Box 52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4" name="Text Box 52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5" name="Text Box 52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6" name="Text Box 52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7" name="Text Box 52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8" name="Text Box 52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89" name="Text Box 52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0" name="Text Box 52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1" name="Text Box 52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2" name="Text Box 52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3" name="Text Box 52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4" name="Text Box 52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5" name="Text Box 52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6" name="Text Box 53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7" name="Text Box 53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8" name="Text Box 53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499" name="Text Box 53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0" name="Text Box 53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1" name="Text Box 53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2" name="Text Box 53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3" name="Text Box 53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4" name="Text Box 530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5" name="Text Box 530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6" name="Text Box 531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7" name="Text Box 531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8" name="Text Box 531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09" name="Text Box 531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0" name="Text Box 531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1" name="Text Box 531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2" name="Text Box 531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3" name="Text Box 531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4" name="Text Box 531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5" name="Text Box 531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6" name="Text Box 532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7" name="Text Box 532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8" name="Text Box 532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19" name="Text Box 532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0" name="Text Box 532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1" name="Text Box 532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2" name="Text Box 532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3" name="Text Box 532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4" name="Text Box 532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5" name="Text Box 532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6" name="Text Box 533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7" name="Text Box 533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8" name="Text Box 533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29" name="Text Box 533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0" name="Text Box 533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1" name="Text Box 533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2" name="Text Box 533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3" name="Text Box 533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4" name="Text Box 533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5" name="Text Box 533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6" name="Text Box 534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7" name="Text Box 534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8" name="Text Box 534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39" name="Text Box 534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0" name="Text Box 534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1" name="Text Box 534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2" name="Text Box 534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3" name="Text Box 534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4" name="Text Box 534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5" name="Text Box 534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6" name="Text Box 535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7" name="Text Box 535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8" name="Text Box 535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49" name="Text Box 535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0" name="Text Box 535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1" name="Text Box 535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2" name="Text Box 535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3" name="Text Box 535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4" name="Text Box 535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5" name="Text Box 535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6" name="Text Box 536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7" name="Text Box 536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8" name="Text Box 536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59" name="Text Box 536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0" name="Text Box 536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1" name="Text Box 536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2" name="Text Box 536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3" name="Text Box 536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4" name="Text Box 536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5" name="Text Box 536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6" name="Text Box 537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7" name="Text Box 537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8" name="Text Box 537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69" name="Text Box 537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0" name="Text Box 537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1" name="Text Box 537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2" name="Text Box 537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3" name="Text Box 537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4" name="Text Box 537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5" name="Text Box 537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6" name="Text Box 538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7" name="Text Box 538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8" name="Text Box 538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79" name="Text Box 538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0" name="Text Box 538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1" name="Text Box 538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2" name="Text Box 538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3" name="Text Box 538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4" name="Text Box 538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5" name="Text Box 538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6" name="Text Box 539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7" name="Text Box 539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8" name="Text Box 539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89" name="Text Box 539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0" name="Text Box 539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1" name="Text Box 539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2" name="Text Box 539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3" name="Text Box 539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4" name="Text Box 5398"/>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5" name="Text Box 5399"/>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6" name="Text Box 5400"/>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7" name="Text Box 5401"/>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8" name="Text Box 5402"/>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599" name="Text Box 5403"/>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600" name="Text Box 5404"/>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601" name="Text Box 5405"/>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602" name="Text Box 5406"/>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19051</xdr:rowOff>
    </xdr:to>
    <xdr:sp macro="" textlink="">
      <xdr:nvSpPr>
        <xdr:cNvPr id="5603" name="Text Box 5407"/>
        <xdr:cNvSpPr txBox="1">
          <a:spLocks noChangeArrowheads="1"/>
        </xdr:cNvSpPr>
      </xdr:nvSpPr>
      <xdr:spPr bwMode="auto">
        <a:xfrm>
          <a:off x="4686300" y="20669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4" name="Text Box 25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5" name="Text Box 25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6" name="Text Box 25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7" name="Text Box 25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8" name="Text Box 25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09" name="Text Box 25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0" name="Text Box 25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1" name="Text Box 25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2" name="Text Box 25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3" name="Text Box 25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4" name="Text Box 25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5" name="Text Box 25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6" name="Text Box 25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7" name="Text Box 25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8" name="Text Box 26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19" name="Text Box 26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0" name="Text Box 26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1" name="Text Box 26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2" name="Text Box 26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3" name="Text Box 26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4" name="Text Box 26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5" name="Text Box 26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6" name="Text Box 26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7" name="Text Box 26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8" name="Text Box 26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29" name="Text Box 26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0" name="Text Box 26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1" name="Text Box 26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2" name="Text Box 26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3" name="Text Box 26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4" name="Text Box 26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5" name="Text Box 26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6" name="Text Box 26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7" name="Text Box 26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8" name="Text Box 26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39" name="Text Box 26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0" name="Text Box 26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1" name="Text Box 26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2" name="Text Box 26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3" name="Text Box 26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4" name="Text Box 26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5" name="Text Box 26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6" name="Text Box 26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7" name="Text Box 26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8" name="Text Box 26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49" name="Text Box 26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0" name="Text Box 26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1" name="Text Box 26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2" name="Text Box 26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3" name="Text Box 26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4" name="Text Box 26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5" name="Text Box 26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6" name="Text Box 26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7" name="Text Box 26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8" name="Text Box 26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59" name="Text Box 26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0" name="Text Box 26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1" name="Text Box 26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2" name="Text Box 26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3" name="Text Box 26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4" name="Text Box 26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5" name="Text Box 26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6" name="Text Box 26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7" name="Text Box 26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8" name="Text Box 26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69" name="Text Box 26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0" name="Text Box 26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1" name="Text Box 26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2" name="Text Box 26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3" name="Text Box 26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4" name="Text Box 26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5" name="Text Box 26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6" name="Text Box 27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7" name="Text Box 27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8" name="Text Box 27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79" name="Text Box 27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0" name="Text Box 27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1" name="Text Box 27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2" name="Text Box 27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3" name="Text Box 27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4" name="Text Box 27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5" name="Text Box 27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6" name="Text Box 27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7" name="Text Box 27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8" name="Text Box 27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89" name="Text Box 27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0" name="Text Box 27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1" name="Text Box 27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2" name="Text Box 27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3" name="Text Box 27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4" name="Text Box 27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5" name="Text Box 27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6" name="Text Box 27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7" name="Text Box 27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8" name="Text Box 27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699" name="Text Box 27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0" name="Text Box 27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1" name="Text Box 27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2" name="Text Box 27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3" name="Text Box 27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4" name="Text Box 27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5" name="Text Box 27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6" name="Text Box 27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7" name="Text Box 27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8" name="Text Box 27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09" name="Text Box 27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0" name="Text Box 27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1" name="Text Box 27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2" name="Text Box 27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3" name="Text Box 27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4" name="Text Box 27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5" name="Text Box 27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6" name="Text Box 27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7" name="Text Box 27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8" name="Text Box 27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19" name="Text Box 27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0" name="Text Box 27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1" name="Text Box 27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2" name="Text Box 27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3" name="Text Box 27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4" name="Text Box 27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5" name="Text Box 27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6" name="Text Box 27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7" name="Text Box 27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8" name="Text Box 27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29" name="Text Box 27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0" name="Text Box 27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1" name="Text Box 27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2" name="Text Box 27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3" name="Text Box 27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4" name="Text Box 27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5" name="Text Box 27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6" name="Text Box 27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7" name="Text Box 27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8" name="Text Box 27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39" name="Text Box 27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0" name="Text Box 27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1" name="Text Box 27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2" name="Text Box 27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3" name="Text Box 27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4" name="Text Box 27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5" name="Text Box 27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6" name="Text Box 27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7" name="Text Box 27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8" name="Text Box 27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49" name="Text Box 27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0" name="Text Box 27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1" name="Text Box 27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2" name="Text Box 27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3" name="Text Box 27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4" name="Text Box 27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5" name="Text Box 27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6" name="Text Box 27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7" name="Text Box 27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8" name="Text Box 27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59" name="Text Box 27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0" name="Text Box 27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1" name="Text Box 27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2" name="Text Box 27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3" name="Text Box 27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4" name="Text Box 27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5" name="Text Box 27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6" name="Text Box 27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7" name="Text Box 27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8" name="Text Box 27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69" name="Text Box 27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0" name="Text Box 27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1" name="Text Box 27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2" name="Text Box 27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3" name="Text Box 27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4" name="Text Box 27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5" name="Text Box 27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6" name="Text Box 28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7" name="Text Box 28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8" name="Text Box 28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79" name="Text Box 28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0" name="Text Box 28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1" name="Text Box 28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2" name="Text Box 28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3" name="Text Box 28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4" name="Text Box 28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5" name="Text Box 28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6" name="Text Box 28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7" name="Text Box 28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8" name="Text Box 28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89" name="Text Box 28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0" name="Text Box 28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1" name="Text Box 28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2" name="Text Box 28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3" name="Text Box 28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4" name="Text Box 28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5" name="Text Box 28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6" name="Text Box 28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7" name="Text Box 28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8" name="Text Box 28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799" name="Text Box 28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0" name="Text Box 28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1" name="Text Box 28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2" name="Text Box 28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3" name="Text Box 28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4" name="Text Box 28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5" name="Text Box 28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6" name="Text Box 28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7" name="Text Box 28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8" name="Text Box 28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09" name="Text Box 28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0" name="Text Box 28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1" name="Text Box 28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2" name="Text Box 28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3" name="Text Box 28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4" name="Text Box 28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5" name="Text Box 28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6" name="Text Box 28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7" name="Text Box 28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8" name="Text Box 28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19" name="Text Box 28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0" name="Text Box 28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1" name="Text Box 28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2" name="Text Box 28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3" name="Text Box 28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4" name="Text Box 28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5" name="Text Box 28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6" name="Text Box 28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7" name="Text Box 28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8" name="Text Box 28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29" name="Text Box 28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0" name="Text Box 28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1" name="Text Box 28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2" name="Text Box 28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3" name="Text Box 28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4" name="Text Box 28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5" name="Text Box 28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6" name="Text Box 28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7" name="Text Box 28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8" name="Text Box 28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39" name="Text Box 28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0" name="Text Box 28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1" name="Text Box 28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2" name="Text Box 28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3" name="Text Box 28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4" name="Text Box 28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5" name="Text Box 28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6" name="Text Box 28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7" name="Text Box 28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8" name="Text Box 28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49" name="Text Box 28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0" name="Text Box 28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1" name="Text Box 28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2" name="Text Box 28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3" name="Text Box 28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4" name="Text Box 28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5" name="Text Box 28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6" name="Text Box 28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7" name="Text Box 28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8" name="Text Box 28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59" name="Text Box 28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0" name="Text Box 28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1" name="Text Box 28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2" name="Text Box 28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3" name="Text Box 28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4" name="Text Box 28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5" name="Text Box 28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6" name="Text Box 28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7" name="Text Box 28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8" name="Text Box 28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69" name="Text Box 28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0" name="Text Box 28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1" name="Text Box 28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2" name="Text Box 28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3" name="Text Box 28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4" name="Text Box 28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5" name="Text Box 28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6" name="Text Box 29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7" name="Text Box 29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8" name="Text Box 29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79" name="Text Box 29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0" name="Text Box 29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1" name="Text Box 29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2" name="Text Box 29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3" name="Text Box 29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4" name="Text Box 29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5" name="Text Box 29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6" name="Text Box 29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7" name="Text Box 29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8" name="Text Box 29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89" name="Text Box 29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0" name="Text Box 29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1" name="Text Box 29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2" name="Text Box 29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3" name="Text Box 29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4" name="Text Box 29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5" name="Text Box 29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6" name="Text Box 29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7" name="Text Box 29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8" name="Text Box 29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899" name="Text Box 29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0" name="Text Box 29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1" name="Text Box 29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2" name="Text Box 29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3" name="Text Box 29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4" name="Text Box 29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5" name="Text Box 29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6" name="Text Box 29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7" name="Text Box 29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8" name="Text Box 29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09" name="Text Box 29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0" name="Text Box 29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1" name="Text Box 29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2" name="Text Box 29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3" name="Text Box 29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4" name="Text Box 29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5" name="Text Box 29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6" name="Text Box 29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7" name="Text Box 29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8" name="Text Box 29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19" name="Text Box 29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0" name="Text Box 29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1" name="Text Box 29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2" name="Text Box 29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3" name="Text Box 29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4" name="Text Box 29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5" name="Text Box 29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6" name="Text Box 29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7" name="Text Box 29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8" name="Text Box 29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29" name="Text Box 29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0" name="Text Box 29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1" name="Text Box 29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2" name="Text Box 29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3" name="Text Box 29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4" name="Text Box 29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5" name="Text Box 29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6" name="Text Box 29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7" name="Text Box 29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8" name="Text Box 29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39" name="Text Box 29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0" name="Text Box 29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1" name="Text Box 29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2" name="Text Box 29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3" name="Text Box 29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4" name="Text Box 29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5" name="Text Box 29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6" name="Text Box 29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7" name="Text Box 29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8" name="Text Box 29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49" name="Text Box 29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0" name="Text Box 29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1" name="Text Box 29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2" name="Text Box 29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3" name="Text Box 29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4" name="Text Box 29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5" name="Text Box 29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6" name="Text Box 29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7" name="Text Box 29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8" name="Text Box 29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59" name="Text Box 29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0" name="Text Box 29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1" name="Text Box 29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2" name="Text Box 29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3" name="Text Box 29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4" name="Text Box 29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5" name="Text Box 29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6" name="Text Box 29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7" name="Text Box 29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8" name="Text Box 29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69" name="Text Box 29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0" name="Text Box 29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1" name="Text Box 29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2" name="Text Box 29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3" name="Text Box 29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4" name="Text Box 29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5" name="Text Box 29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6" name="Text Box 30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7" name="Text Box 30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8" name="Text Box 30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79" name="Text Box 30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0" name="Text Box 30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1" name="Text Box 30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2" name="Text Box 30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3" name="Text Box 30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4" name="Text Box 30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5" name="Text Box 30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6" name="Text Box 30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7" name="Text Box 30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8" name="Text Box 30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89" name="Text Box 30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0" name="Text Box 30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1" name="Text Box 30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2" name="Text Box 30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3" name="Text Box 30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4" name="Text Box 30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5" name="Text Box 30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6" name="Text Box 30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7" name="Text Box 30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8" name="Text Box 30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5999" name="Text Box 30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0" name="Text Box 30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1" name="Text Box 30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2" name="Text Box 30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3" name="Text Box 30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4" name="Text Box 30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5" name="Text Box 30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6" name="Text Box 30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7" name="Text Box 30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8" name="Text Box 30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09" name="Text Box 30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0" name="Text Box 30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1" name="Text Box 30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2" name="Text Box 30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3" name="Text Box 30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4" name="Text Box 30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5" name="Text Box 30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6" name="Text Box 30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7" name="Text Box 30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8" name="Text Box 30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19" name="Text Box 30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0" name="Text Box 30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1" name="Text Box 30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2" name="Text Box 30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3" name="Text Box 30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4" name="Text Box 30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5" name="Text Box 30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6" name="Text Box 30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7" name="Text Box 30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8" name="Text Box 30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29" name="Text Box 30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0" name="Text Box 30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1" name="Text Box 30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2" name="Text Box 30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3" name="Text Box 30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4" name="Text Box 30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5" name="Text Box 30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6" name="Text Box 30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7" name="Text Box 30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8" name="Text Box 30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39" name="Text Box 30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0" name="Text Box 30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1" name="Text Box 30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2" name="Text Box 30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3" name="Text Box 30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4" name="Text Box 30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5" name="Text Box 30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6" name="Text Box 30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7" name="Text Box 30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8" name="Text Box 30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49" name="Text Box 30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0" name="Text Box 30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1" name="Text Box 30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2" name="Text Box 30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3" name="Text Box 30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4" name="Text Box 30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5" name="Text Box 30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6" name="Text Box 30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7" name="Text Box 30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8" name="Text Box 30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59" name="Text Box 30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0" name="Text Box 30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1" name="Text Box 30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2" name="Text Box 30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3" name="Text Box 30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4" name="Text Box 30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5" name="Text Box 30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6" name="Text Box 30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7" name="Text Box 30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8" name="Text Box 30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69" name="Text Box 30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0" name="Text Box 30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1" name="Text Box 30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2" name="Text Box 30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3" name="Text Box 30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4" name="Text Box 30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5" name="Text Box 30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6" name="Text Box 31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7" name="Text Box 31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8" name="Text Box 31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79" name="Text Box 31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0" name="Text Box 31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1" name="Text Box 31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2" name="Text Box 31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3" name="Text Box 31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4" name="Text Box 31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5" name="Text Box 31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6" name="Text Box 31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7" name="Text Box 31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8" name="Text Box 31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89" name="Text Box 31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0" name="Text Box 31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1" name="Text Box 31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2" name="Text Box 31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3" name="Text Box 31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4" name="Text Box 31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5" name="Text Box 31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6" name="Text Box 31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7" name="Text Box 31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8" name="Text Box 31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099" name="Text Box 31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0" name="Text Box 31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1" name="Text Box 31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2" name="Text Box 31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3" name="Text Box 31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4" name="Text Box 31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5" name="Text Box 31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6" name="Text Box 31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7" name="Text Box 31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8" name="Text Box 31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09" name="Text Box 31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0" name="Text Box 31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1" name="Text Box 31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2" name="Text Box 31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3" name="Text Box 31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4" name="Text Box 31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5" name="Text Box 31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6" name="Text Box 31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7" name="Text Box 31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8" name="Text Box 31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19" name="Text Box 31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0" name="Text Box 31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1" name="Text Box 31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2" name="Text Box 31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3" name="Text Box 31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4" name="Text Box 31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5" name="Text Box 31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6" name="Text Box 31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7" name="Text Box 31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8" name="Text Box 31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29" name="Text Box 31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0" name="Text Box 31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1" name="Text Box 31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2" name="Text Box 31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3" name="Text Box 31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4" name="Text Box 31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5" name="Text Box 31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6" name="Text Box 31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7" name="Text Box 31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8" name="Text Box 31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39" name="Text Box 31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0" name="Text Box 31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1" name="Text Box 31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2" name="Text Box 31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3" name="Text Box 31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4" name="Text Box 31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5" name="Text Box 31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6" name="Text Box 31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7" name="Text Box 31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8" name="Text Box 31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49" name="Text Box 31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0" name="Text Box 31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1" name="Text Box 31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2" name="Text Box 31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3" name="Text Box 31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4" name="Text Box 31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5" name="Text Box 31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6" name="Text Box 31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7" name="Text Box 31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8" name="Text Box 31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59" name="Text Box 31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0" name="Text Box 31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1" name="Text Box 31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2" name="Text Box 31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3" name="Text Box 31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4" name="Text Box 31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5" name="Text Box 31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6" name="Text Box 31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7" name="Text Box 31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8" name="Text Box 31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69" name="Text Box 31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0" name="Text Box 31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1" name="Text Box 31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2" name="Text Box 31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3" name="Text Box 31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4" name="Text Box 31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5" name="Text Box 31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6" name="Text Box 32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7" name="Text Box 32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8" name="Text Box 32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79" name="Text Box 32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0" name="Text Box 32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1" name="Text Box 32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2" name="Text Box 32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3" name="Text Box 32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4" name="Text Box 32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5" name="Text Box 32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6" name="Text Box 32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7" name="Text Box 32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8" name="Text Box 32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89" name="Text Box 32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0" name="Text Box 32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1" name="Text Box 32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2" name="Text Box 32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3" name="Text Box 32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4" name="Text Box 32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5" name="Text Box 32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6" name="Text Box 32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7" name="Text Box 32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8" name="Text Box 32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199" name="Text Box 32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0" name="Text Box 32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1" name="Text Box 32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2" name="Text Box 32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3" name="Text Box 32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4" name="Text Box 32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5" name="Text Box 32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6" name="Text Box 32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7" name="Text Box 32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8" name="Text Box 32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09" name="Text Box 32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0" name="Text Box 32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1" name="Text Box 32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2" name="Text Box 32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3" name="Text Box 32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4" name="Text Box 32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5" name="Text Box 32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6" name="Text Box 32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7" name="Text Box 32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8" name="Text Box 32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19" name="Text Box 32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0" name="Text Box 32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1" name="Text Box 32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2" name="Text Box 32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3" name="Text Box 32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4" name="Text Box 32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5" name="Text Box 32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6" name="Text Box 32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7" name="Text Box 32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8" name="Text Box 32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29" name="Text Box 32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0" name="Text Box 32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1" name="Text Box 32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2" name="Text Box 32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3" name="Text Box 32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4" name="Text Box 32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5" name="Text Box 32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6" name="Text Box 32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7" name="Text Box 32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8" name="Text Box 32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39" name="Text Box 32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0" name="Text Box 32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1" name="Text Box 32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2" name="Text Box 32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3" name="Text Box 32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4" name="Text Box 32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5" name="Text Box 32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6" name="Text Box 32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7" name="Text Box 32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8" name="Text Box 32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49" name="Text Box 32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0" name="Text Box 32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1" name="Text Box 32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2" name="Text Box 32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3" name="Text Box 32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4" name="Text Box 32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5" name="Text Box 32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6" name="Text Box 32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7" name="Text Box 32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8" name="Text Box 32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59" name="Text Box 32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0" name="Text Box 32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1" name="Text Box 32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2" name="Text Box 32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3" name="Text Box 32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4" name="Text Box 32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5" name="Text Box 32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6" name="Text Box 32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7" name="Text Box 32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8" name="Text Box 32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69" name="Text Box 32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0" name="Text Box 32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1" name="Text Box 32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2" name="Text Box 32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3" name="Text Box 32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4" name="Text Box 32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5" name="Text Box 32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6" name="Text Box 33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7" name="Text Box 33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8" name="Text Box 33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79" name="Text Box 33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0" name="Text Box 33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1" name="Text Box 33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2" name="Text Box 33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3" name="Text Box 33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4" name="Text Box 33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5" name="Text Box 33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6" name="Text Box 33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7" name="Text Box 33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8" name="Text Box 33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89" name="Text Box 33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0" name="Text Box 33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1" name="Text Box 33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2" name="Text Box 33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3" name="Text Box 33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4" name="Text Box 33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5" name="Text Box 33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6" name="Text Box 33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7" name="Text Box 33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8" name="Text Box 33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299" name="Text Box 33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0" name="Text Box 33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1" name="Text Box 33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2" name="Text Box 33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3" name="Text Box 33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4" name="Text Box 33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5" name="Text Box 33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6" name="Text Box 33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7" name="Text Box 33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8" name="Text Box 33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09" name="Text Box 33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0" name="Text Box 33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1" name="Text Box 33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2" name="Text Box 33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3" name="Text Box 33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4" name="Text Box 33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5" name="Text Box 33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6" name="Text Box 33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7" name="Text Box 33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8" name="Text Box 33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19" name="Text Box 33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0" name="Text Box 33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1" name="Text Box 33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2" name="Text Box 33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3" name="Text Box 33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4" name="Text Box 33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5" name="Text Box 33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6" name="Text Box 33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7" name="Text Box 33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8" name="Text Box 33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29" name="Text Box 33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0" name="Text Box 33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1" name="Text Box 33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2" name="Text Box 33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3" name="Text Box 33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4" name="Text Box 33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5" name="Text Box 33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6" name="Text Box 33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7" name="Text Box 33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8" name="Text Box 33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39" name="Text Box 33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0" name="Text Box 33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1" name="Text Box 33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2" name="Text Box 33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3" name="Text Box 33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4" name="Text Box 33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5" name="Text Box 33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6" name="Text Box 33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7" name="Text Box 33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8" name="Text Box 33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49" name="Text Box 33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0" name="Text Box 33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1" name="Text Box 33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2" name="Text Box 33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3" name="Text Box 33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4" name="Text Box 33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5" name="Text Box 33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6" name="Text Box 33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7" name="Text Box 33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8" name="Text Box 33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59" name="Text Box 33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0" name="Text Box 33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1" name="Text Box 33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2" name="Text Box 33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3" name="Text Box 33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4" name="Text Box 33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5" name="Text Box 33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6" name="Text Box 33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7" name="Text Box 33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8" name="Text Box 33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69" name="Text Box 33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0" name="Text Box 33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1" name="Text Box 33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2" name="Text Box 33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3" name="Text Box 33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4" name="Text Box 33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5" name="Text Box 33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6" name="Text Box 34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7" name="Text Box 34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8" name="Text Box 34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79" name="Text Box 34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0" name="Text Box 34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1" name="Text Box 34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2" name="Text Box 34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3" name="Text Box 34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4" name="Text Box 34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5" name="Text Box 34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6" name="Text Box 34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7" name="Text Box 34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8" name="Text Box 34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89" name="Text Box 34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0" name="Text Box 34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1" name="Text Box 34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2" name="Text Box 34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3" name="Text Box 34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4" name="Text Box 34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5" name="Text Box 34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6" name="Text Box 34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7" name="Text Box 34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8" name="Text Box 34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399" name="Text Box 34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0" name="Text Box 34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1" name="Text Box 34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2" name="Text Box 34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3" name="Text Box 34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4" name="Text Box 34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5" name="Text Box 34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6" name="Text Box 34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7" name="Text Box 34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8" name="Text Box 34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09" name="Text Box 34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0" name="Text Box 34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1" name="Text Box 34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2" name="Text Box 34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3" name="Text Box 34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4" name="Text Box 34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5" name="Text Box 34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6" name="Text Box 34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7" name="Text Box 34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8" name="Text Box 34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19" name="Text Box 34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0" name="Text Box 34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1" name="Text Box 34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2" name="Text Box 34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3" name="Text Box 34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4" name="Text Box 34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5" name="Text Box 34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6" name="Text Box 34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7" name="Text Box 34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8" name="Text Box 34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29" name="Text Box 34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0" name="Text Box 34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1" name="Text Box 34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2" name="Text Box 34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3" name="Text Box 34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4" name="Text Box 34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5" name="Text Box 34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6" name="Text Box 34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7" name="Text Box 34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8" name="Text Box 34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39" name="Text Box 34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0" name="Text Box 34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1" name="Text Box 34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2" name="Text Box 34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3" name="Text Box 34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4" name="Text Box 34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5" name="Text Box 34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6" name="Text Box 34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7" name="Text Box 34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8" name="Text Box 34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49" name="Text Box 34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0" name="Text Box 34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1" name="Text Box 34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2" name="Text Box 34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3" name="Text Box 34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4" name="Text Box 34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5" name="Text Box 34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6" name="Text Box 34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7" name="Text Box 34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8" name="Text Box 34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59" name="Text Box 34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0" name="Text Box 34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1" name="Text Box 34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2" name="Text Box 34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3" name="Text Box 34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4" name="Text Box 34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5" name="Text Box 34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6" name="Text Box 34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7" name="Text Box 34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8" name="Text Box 34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69" name="Text Box 34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0" name="Text Box 34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1" name="Text Box 34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2" name="Text Box 34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3" name="Text Box 34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4" name="Text Box 34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5" name="Text Box 34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6" name="Text Box 35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7" name="Text Box 35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8" name="Text Box 35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79" name="Text Box 35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0" name="Text Box 35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1" name="Text Box 35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2" name="Text Box 35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3" name="Text Box 35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4" name="Text Box 35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5" name="Text Box 35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6" name="Text Box 35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7" name="Text Box 35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8" name="Text Box 35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89" name="Text Box 35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0" name="Text Box 35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1" name="Text Box 35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2" name="Text Box 35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3" name="Text Box 35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4" name="Text Box 35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5" name="Text Box 35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6" name="Text Box 35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7" name="Text Box 35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8" name="Text Box 35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499" name="Text Box 35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0" name="Text Box 35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1" name="Text Box 35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2" name="Text Box 35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3" name="Text Box 35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4" name="Text Box 35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5" name="Text Box 35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6" name="Text Box 35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7" name="Text Box 35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8" name="Text Box 35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09" name="Text Box 35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0" name="Text Box 35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1" name="Text Box 35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2" name="Text Box 35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3" name="Text Box 35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4" name="Text Box 35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5" name="Text Box 35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6" name="Text Box 35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7" name="Text Box 35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8" name="Text Box 35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19" name="Text Box 35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0" name="Text Box 35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1" name="Text Box 35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2" name="Text Box 35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3" name="Text Box 35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4" name="Text Box 35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5" name="Text Box 35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6" name="Text Box 35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7" name="Text Box 35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8" name="Text Box 35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29" name="Text Box 35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0" name="Text Box 35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1" name="Text Box 35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2" name="Text Box 35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3" name="Text Box 35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4" name="Text Box 35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5" name="Text Box 35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6" name="Text Box 35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7" name="Text Box 35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8" name="Text Box 35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39" name="Text Box 35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0" name="Text Box 35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1" name="Text Box 35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2" name="Text Box 35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3" name="Text Box 35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4" name="Text Box 35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5" name="Text Box 35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6" name="Text Box 35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7" name="Text Box 35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8" name="Text Box 35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49" name="Text Box 35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0" name="Text Box 35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1" name="Text Box 35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2" name="Text Box 35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3" name="Text Box 35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4" name="Text Box 35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5" name="Text Box 35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6" name="Text Box 35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7" name="Text Box 35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8" name="Text Box 35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59" name="Text Box 35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0" name="Text Box 35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1" name="Text Box 35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2" name="Text Box 35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3" name="Text Box 35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4" name="Text Box 35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5" name="Text Box 35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6" name="Text Box 35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7" name="Text Box 35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8" name="Text Box 35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69" name="Text Box 35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0" name="Text Box 35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1" name="Text Box 35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2" name="Text Box 35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3" name="Text Box 35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4" name="Text Box 35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5" name="Text Box 35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6" name="Text Box 36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7" name="Text Box 36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8" name="Text Box 36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79" name="Text Box 36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0" name="Text Box 36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1" name="Text Box 36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2" name="Text Box 36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3" name="Text Box 36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4" name="Text Box 36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5" name="Text Box 36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6" name="Text Box 36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7" name="Text Box 36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8" name="Text Box 36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89" name="Text Box 36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0" name="Text Box 36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1" name="Text Box 36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2" name="Text Box 36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3" name="Text Box 36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4" name="Text Box 36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5" name="Text Box 36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6" name="Text Box 36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7" name="Text Box 36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8" name="Text Box 36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599" name="Text Box 36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0" name="Text Box 36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1" name="Text Box 36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2" name="Text Box 36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3" name="Text Box 36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4" name="Text Box 36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5" name="Text Box 36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6" name="Text Box 36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7" name="Text Box 36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8" name="Text Box 36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09" name="Text Box 36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0" name="Text Box 36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1" name="Text Box 36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2" name="Text Box 36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3" name="Text Box 36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4" name="Text Box 36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5" name="Text Box 36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6" name="Text Box 36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7" name="Text Box 36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8" name="Text Box 36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19" name="Text Box 36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0" name="Text Box 36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1" name="Text Box 36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2" name="Text Box 36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3" name="Text Box 36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4" name="Text Box 36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5" name="Text Box 36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6" name="Text Box 36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7" name="Text Box 36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8" name="Text Box 36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29" name="Text Box 36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0" name="Text Box 36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1" name="Text Box 36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2" name="Text Box 36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3" name="Text Box 36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4" name="Text Box 36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5" name="Text Box 36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6" name="Text Box 36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7" name="Text Box 36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8" name="Text Box 36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39" name="Text Box 36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0" name="Text Box 36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1" name="Text Box 36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2" name="Text Box 36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3" name="Text Box 36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4" name="Text Box 36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5" name="Text Box 36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6" name="Text Box 36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7" name="Text Box 36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8" name="Text Box 36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49" name="Text Box 36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0" name="Text Box 36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1" name="Text Box 36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2" name="Text Box 36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3" name="Text Box 36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4" name="Text Box 36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5" name="Text Box 36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6" name="Text Box 36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7" name="Text Box 36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8" name="Text Box 36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59" name="Text Box 36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0" name="Text Box 36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1" name="Text Box 36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2" name="Text Box 36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3" name="Text Box 36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4" name="Text Box 36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5" name="Text Box 36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6" name="Text Box 36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7" name="Text Box 36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8" name="Text Box 36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69" name="Text Box 36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0" name="Text Box 36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1" name="Text Box 36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2" name="Text Box 36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3" name="Text Box 36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4" name="Text Box 36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5" name="Text Box 36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6" name="Text Box 37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7" name="Text Box 37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8" name="Text Box 37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79" name="Text Box 37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0" name="Text Box 37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1" name="Text Box 37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2" name="Text Box 37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3" name="Text Box 37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4" name="Text Box 37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5" name="Text Box 37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6" name="Text Box 37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7" name="Text Box 37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8" name="Text Box 37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89" name="Text Box 37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0" name="Text Box 37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1" name="Text Box 37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2" name="Text Box 37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3" name="Text Box 37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4" name="Text Box 37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5" name="Text Box 37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6" name="Text Box 37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7" name="Text Box 37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8" name="Text Box 37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699" name="Text Box 37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0" name="Text Box 37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1" name="Text Box 37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2" name="Text Box 37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3" name="Text Box 37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4" name="Text Box 37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5" name="Text Box 37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6" name="Text Box 37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7" name="Text Box 37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8" name="Text Box 37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09" name="Text Box 37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0" name="Text Box 37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1" name="Text Box 37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2" name="Text Box 37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3" name="Text Box 37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4" name="Text Box 37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5" name="Text Box 37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6" name="Text Box 37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7" name="Text Box 37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8" name="Text Box 37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19" name="Text Box 37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0" name="Text Box 37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1" name="Text Box 37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2" name="Text Box 37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3" name="Text Box 37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4" name="Text Box 37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5" name="Text Box 37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6" name="Text Box 37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7" name="Text Box 37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8" name="Text Box 37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29" name="Text Box 37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0" name="Text Box 37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1" name="Text Box 37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2" name="Text Box 37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3" name="Text Box 37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4" name="Text Box 37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5" name="Text Box 37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6" name="Text Box 37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7" name="Text Box 37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8" name="Text Box 37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39" name="Text Box 37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0" name="Text Box 37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1" name="Text Box 37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2" name="Text Box 37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3" name="Text Box 37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4" name="Text Box 37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5" name="Text Box 37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6" name="Text Box 37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7" name="Text Box 37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8" name="Text Box 37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49" name="Text Box 37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0" name="Text Box 37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1" name="Text Box 37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2" name="Text Box 37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3" name="Text Box 37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4" name="Text Box 37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5" name="Text Box 37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6" name="Text Box 37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7" name="Text Box 37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8" name="Text Box 37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59" name="Text Box 37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0" name="Text Box 37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1" name="Text Box 37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2" name="Text Box 37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3" name="Text Box 37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4" name="Text Box 37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5" name="Text Box 37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6" name="Text Box 37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7" name="Text Box 37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8" name="Text Box 37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69" name="Text Box 37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0" name="Text Box 37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1" name="Text Box 37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2" name="Text Box 37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3" name="Text Box 37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4" name="Text Box 37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5" name="Text Box 37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6" name="Text Box 38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7" name="Text Box 38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8" name="Text Box 38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79" name="Text Box 38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0" name="Text Box 38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1" name="Text Box 38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2" name="Text Box 38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3" name="Text Box 38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4" name="Text Box 38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5" name="Text Box 38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6" name="Text Box 38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7" name="Text Box 38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8" name="Text Box 38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89" name="Text Box 38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0" name="Text Box 38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1" name="Text Box 38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2" name="Text Box 38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3" name="Text Box 38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4" name="Text Box 38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5" name="Text Box 38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6" name="Text Box 38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7" name="Text Box 38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8" name="Text Box 38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799" name="Text Box 38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0" name="Text Box 38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1" name="Text Box 38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2" name="Text Box 38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3" name="Text Box 38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4" name="Text Box 38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5" name="Text Box 38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6" name="Text Box 38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7" name="Text Box 38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8" name="Text Box 38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09" name="Text Box 38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0" name="Text Box 38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1" name="Text Box 38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2" name="Text Box 38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3" name="Text Box 38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4" name="Text Box 38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5" name="Text Box 38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6" name="Text Box 38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7" name="Text Box 38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8" name="Text Box 38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19" name="Text Box 38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0" name="Text Box 38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1" name="Text Box 38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2" name="Text Box 38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3" name="Text Box 38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4" name="Text Box 38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5" name="Text Box 38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6" name="Text Box 38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7" name="Text Box 38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8" name="Text Box 38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29" name="Text Box 38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0" name="Text Box 38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1" name="Text Box 38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2" name="Text Box 38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3" name="Text Box 38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4" name="Text Box 38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5" name="Text Box 38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6" name="Text Box 38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7" name="Text Box 38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8" name="Text Box 38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39" name="Text Box 38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0" name="Text Box 38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1" name="Text Box 38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2" name="Text Box 38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3" name="Text Box 38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4" name="Text Box 38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5" name="Text Box 38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6" name="Text Box 38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7" name="Text Box 38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8" name="Text Box 38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49" name="Text Box 38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0" name="Text Box 38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1" name="Text Box 38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2" name="Text Box 38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3" name="Text Box 38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4" name="Text Box 38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5" name="Text Box 38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6" name="Text Box 38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7" name="Text Box 38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8" name="Text Box 38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59" name="Text Box 38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0" name="Text Box 38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1" name="Text Box 38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2" name="Text Box 38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3" name="Text Box 38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4" name="Text Box 38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5" name="Text Box 38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6" name="Text Box 38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7" name="Text Box 38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8" name="Text Box 38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69" name="Text Box 38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0" name="Text Box 38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1" name="Text Box 38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2" name="Text Box 38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3" name="Text Box 38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4" name="Text Box 38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5" name="Text Box 38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6" name="Text Box 39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7" name="Text Box 39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8" name="Text Box 39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79" name="Text Box 39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0" name="Text Box 39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1" name="Text Box 39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2" name="Text Box 39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3" name="Text Box 39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4" name="Text Box 39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5" name="Text Box 39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6" name="Text Box 39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7" name="Text Box 39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8" name="Text Box 39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89" name="Text Box 39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0" name="Text Box 39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1" name="Text Box 39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2" name="Text Box 39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3" name="Text Box 39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4" name="Text Box 39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5" name="Text Box 39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6" name="Text Box 39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7" name="Text Box 39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8" name="Text Box 39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899" name="Text Box 39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0" name="Text Box 39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1" name="Text Box 39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2" name="Text Box 39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3" name="Text Box 39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4" name="Text Box 39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5" name="Text Box 39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6" name="Text Box 39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7" name="Text Box 39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8" name="Text Box 39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09" name="Text Box 39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0" name="Text Box 39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1" name="Text Box 39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2" name="Text Box 39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3" name="Text Box 39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4" name="Text Box 39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5" name="Text Box 39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6" name="Text Box 39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7" name="Text Box 39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8" name="Text Box 39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19" name="Text Box 39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0" name="Text Box 39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1" name="Text Box 39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2" name="Text Box 39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3" name="Text Box 39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4" name="Text Box 39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5" name="Text Box 39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6" name="Text Box 39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7" name="Text Box 39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8" name="Text Box 39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29" name="Text Box 39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0" name="Text Box 39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1" name="Text Box 39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2" name="Text Box 39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3" name="Text Box 39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4" name="Text Box 39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5" name="Text Box 39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6" name="Text Box 39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7" name="Text Box 39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8" name="Text Box 39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39" name="Text Box 39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0" name="Text Box 39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1" name="Text Box 39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2" name="Text Box 39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3" name="Text Box 39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4" name="Text Box 39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5" name="Text Box 39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6" name="Text Box 39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7" name="Text Box 39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8" name="Text Box 39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49" name="Text Box 39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0" name="Text Box 39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1" name="Text Box 39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2" name="Text Box 39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3" name="Text Box 39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4" name="Text Box 39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5" name="Text Box 39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6" name="Text Box 39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7" name="Text Box 39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8" name="Text Box 39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59" name="Text Box 39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0" name="Text Box 39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1" name="Text Box 39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2" name="Text Box 39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3" name="Text Box 39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4" name="Text Box 39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5" name="Text Box 39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6" name="Text Box 39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7" name="Text Box 39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8" name="Text Box 39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69" name="Text Box 39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0" name="Text Box 39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1" name="Text Box 39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2" name="Text Box 39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3" name="Text Box 39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4" name="Text Box 39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5" name="Text Box 39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6" name="Text Box 40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7" name="Text Box 40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8" name="Text Box 40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79" name="Text Box 40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0" name="Text Box 40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1" name="Text Box 40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2" name="Text Box 40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3" name="Text Box 40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4" name="Text Box 40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5" name="Text Box 40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6" name="Text Box 40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7" name="Text Box 40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8" name="Text Box 40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89" name="Text Box 40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0" name="Text Box 40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1" name="Text Box 40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2" name="Text Box 40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3" name="Text Box 40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4" name="Text Box 40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5" name="Text Box 40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6" name="Text Box 40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7" name="Text Box 40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8" name="Text Box 40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6999" name="Text Box 40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0" name="Text Box 40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1" name="Text Box 40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2" name="Text Box 40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3" name="Text Box 40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4" name="Text Box 40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5" name="Text Box 40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6" name="Text Box 40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7" name="Text Box 40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8" name="Text Box 40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09" name="Text Box 40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0" name="Text Box 40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1" name="Text Box 40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2" name="Text Box 40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3" name="Text Box 40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4" name="Text Box 40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5" name="Text Box 40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6" name="Text Box 40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7" name="Text Box 40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8" name="Text Box 40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19" name="Text Box 40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0" name="Text Box 40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1" name="Text Box 40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2" name="Text Box 40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3" name="Text Box 40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4" name="Text Box 40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5" name="Text Box 40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6" name="Text Box 40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7" name="Text Box 40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8" name="Text Box 40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29" name="Text Box 40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0" name="Text Box 40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1" name="Text Box 40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2" name="Text Box 40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3" name="Text Box 40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4" name="Text Box 40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5" name="Text Box 40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6" name="Text Box 40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7" name="Text Box 40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8" name="Text Box 40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39" name="Text Box 40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0" name="Text Box 40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1" name="Text Box 40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2" name="Text Box 40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3" name="Text Box 40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4" name="Text Box 40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5" name="Text Box 40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6" name="Text Box 40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7" name="Text Box 40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8" name="Text Box 40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49" name="Text Box 40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0" name="Text Box 40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1" name="Text Box 40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2" name="Text Box 40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3" name="Text Box 40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4" name="Text Box 40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5" name="Text Box 40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6" name="Text Box 40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7" name="Text Box 40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8" name="Text Box 40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59" name="Text Box 40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0" name="Text Box 40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1" name="Text Box 40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2" name="Text Box 40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3" name="Text Box 40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4" name="Text Box 40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5" name="Text Box 40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6" name="Text Box 40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7" name="Text Box 40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8" name="Text Box 40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69" name="Text Box 40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0" name="Text Box 40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1" name="Text Box 40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2" name="Text Box 40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3" name="Text Box 40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4" name="Text Box 40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5" name="Text Box 40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6" name="Text Box 41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7" name="Text Box 41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8" name="Text Box 41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79" name="Text Box 41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0" name="Text Box 41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1" name="Text Box 41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2" name="Text Box 41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3" name="Text Box 41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4" name="Text Box 41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5" name="Text Box 41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6" name="Text Box 41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7" name="Text Box 41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8" name="Text Box 41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89" name="Text Box 41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0" name="Text Box 41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1" name="Text Box 41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2" name="Text Box 41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3" name="Text Box 41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4" name="Text Box 41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5" name="Text Box 41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6" name="Text Box 41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7" name="Text Box 41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8" name="Text Box 41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099" name="Text Box 41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0" name="Text Box 41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1" name="Text Box 41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2" name="Text Box 41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3" name="Text Box 41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4" name="Text Box 41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5" name="Text Box 41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6" name="Text Box 41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7" name="Text Box 41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8" name="Text Box 41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09" name="Text Box 41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0" name="Text Box 41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1" name="Text Box 41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2" name="Text Box 41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3" name="Text Box 41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4" name="Text Box 41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5" name="Text Box 41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6" name="Text Box 41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7" name="Text Box 41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8" name="Text Box 41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19" name="Text Box 41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0" name="Text Box 41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1" name="Text Box 41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2" name="Text Box 41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3" name="Text Box 41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4" name="Text Box 41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5" name="Text Box 41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6" name="Text Box 41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7" name="Text Box 41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8" name="Text Box 41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29" name="Text Box 41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0" name="Text Box 41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1" name="Text Box 41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2" name="Text Box 41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3" name="Text Box 41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4" name="Text Box 41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5" name="Text Box 41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6" name="Text Box 41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7" name="Text Box 41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8" name="Text Box 41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39" name="Text Box 41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0" name="Text Box 41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1" name="Text Box 41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2" name="Text Box 41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3" name="Text Box 41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4" name="Text Box 41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5" name="Text Box 41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6" name="Text Box 41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7" name="Text Box 41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8" name="Text Box 41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49" name="Text Box 41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0" name="Text Box 41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1" name="Text Box 41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2" name="Text Box 41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3" name="Text Box 41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4" name="Text Box 41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5" name="Text Box 41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6" name="Text Box 41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7" name="Text Box 41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8" name="Text Box 41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59" name="Text Box 41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0" name="Text Box 41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1" name="Text Box 41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2" name="Text Box 41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3" name="Text Box 41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4" name="Text Box 41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5" name="Text Box 41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6" name="Text Box 41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7" name="Text Box 41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8" name="Text Box 41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69" name="Text Box 41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0" name="Text Box 41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1" name="Text Box 41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2" name="Text Box 41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3" name="Text Box 41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4" name="Text Box 41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5" name="Text Box 41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6" name="Text Box 42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7" name="Text Box 42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8" name="Text Box 42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79" name="Text Box 42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0" name="Text Box 42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1" name="Text Box 42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2" name="Text Box 42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3" name="Text Box 42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4" name="Text Box 42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5" name="Text Box 42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6" name="Text Box 42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7" name="Text Box 42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8" name="Text Box 42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89" name="Text Box 42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0" name="Text Box 42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1" name="Text Box 42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2" name="Text Box 42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3" name="Text Box 42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4" name="Text Box 42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5" name="Text Box 42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6" name="Text Box 42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7" name="Text Box 42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8" name="Text Box 42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199" name="Text Box 42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0" name="Text Box 42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1" name="Text Box 42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2" name="Text Box 42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3" name="Text Box 42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4" name="Text Box 42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5" name="Text Box 42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6" name="Text Box 42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7" name="Text Box 42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8" name="Text Box 42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09" name="Text Box 42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0" name="Text Box 42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1" name="Text Box 42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2" name="Text Box 42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3" name="Text Box 42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4" name="Text Box 42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5" name="Text Box 42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6" name="Text Box 42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7" name="Text Box 42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8" name="Text Box 42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19" name="Text Box 42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0" name="Text Box 42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1" name="Text Box 42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2" name="Text Box 42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3" name="Text Box 42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4" name="Text Box 42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5" name="Text Box 42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6" name="Text Box 42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7" name="Text Box 42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8" name="Text Box 42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29" name="Text Box 42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0" name="Text Box 42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1" name="Text Box 42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2" name="Text Box 42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3" name="Text Box 42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4" name="Text Box 42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5" name="Text Box 42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6" name="Text Box 42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7" name="Text Box 42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8" name="Text Box 42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39" name="Text Box 42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0" name="Text Box 42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1" name="Text Box 42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2" name="Text Box 42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3" name="Text Box 42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4" name="Text Box 42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5" name="Text Box 42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6" name="Text Box 42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7" name="Text Box 42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8" name="Text Box 42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49" name="Text Box 42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0" name="Text Box 42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1" name="Text Box 42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2" name="Text Box 42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3" name="Text Box 42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4" name="Text Box 42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5" name="Text Box 42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6" name="Text Box 42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7" name="Text Box 42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8" name="Text Box 42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59" name="Text Box 42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0" name="Text Box 42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1" name="Text Box 42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2" name="Text Box 42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3" name="Text Box 42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4" name="Text Box 42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5" name="Text Box 42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6" name="Text Box 42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7" name="Text Box 42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8" name="Text Box 42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69" name="Text Box 42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0" name="Text Box 42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1" name="Text Box 42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2" name="Text Box 42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3" name="Text Box 42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4" name="Text Box 42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5" name="Text Box 42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6" name="Text Box 43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7" name="Text Box 43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8" name="Text Box 43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79" name="Text Box 43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0" name="Text Box 43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1" name="Text Box 43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2" name="Text Box 43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3" name="Text Box 43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4" name="Text Box 43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5" name="Text Box 43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6" name="Text Box 43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7" name="Text Box 43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8" name="Text Box 43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89" name="Text Box 43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0" name="Text Box 43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1" name="Text Box 43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2" name="Text Box 43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3" name="Text Box 43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4" name="Text Box 43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5" name="Text Box 43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6" name="Text Box 43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7" name="Text Box 43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8" name="Text Box 43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299" name="Text Box 43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0" name="Text Box 43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1" name="Text Box 43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2" name="Text Box 43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3" name="Text Box 43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4" name="Text Box 43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5" name="Text Box 43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6" name="Text Box 43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7" name="Text Box 43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8" name="Text Box 43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09" name="Text Box 43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0" name="Text Box 43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1" name="Text Box 43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2" name="Text Box 43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3" name="Text Box 43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4" name="Text Box 43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5" name="Text Box 43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6" name="Text Box 43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7" name="Text Box 43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8" name="Text Box 43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19" name="Text Box 43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0" name="Text Box 43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1" name="Text Box 43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2" name="Text Box 43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3" name="Text Box 43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4" name="Text Box 43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5" name="Text Box 43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6" name="Text Box 43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7" name="Text Box 43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8" name="Text Box 43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29" name="Text Box 43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0" name="Text Box 43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1" name="Text Box 43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2" name="Text Box 43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3" name="Text Box 43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4" name="Text Box 43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5" name="Text Box 43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6" name="Text Box 43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7" name="Text Box 43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8" name="Text Box 43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39" name="Text Box 43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0" name="Text Box 43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1" name="Text Box 43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2" name="Text Box 43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3" name="Text Box 43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4" name="Text Box 43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5" name="Text Box 43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6" name="Text Box 43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7" name="Text Box 43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8" name="Text Box 43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49" name="Text Box 43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0" name="Text Box 43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1" name="Text Box 43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2" name="Text Box 43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3" name="Text Box 43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4" name="Text Box 43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5" name="Text Box 43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6" name="Text Box 43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7" name="Text Box 43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8" name="Text Box 43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59" name="Text Box 43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0" name="Text Box 43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1" name="Text Box 43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2" name="Text Box 43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3" name="Text Box 43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4" name="Text Box 43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5" name="Text Box 43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6" name="Text Box 43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7" name="Text Box 43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8" name="Text Box 43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69" name="Text Box 43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0" name="Text Box 43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1" name="Text Box 43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2" name="Text Box 43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3" name="Text Box 43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4" name="Text Box 43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5" name="Text Box 43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6" name="Text Box 44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7" name="Text Box 44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8" name="Text Box 44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79" name="Text Box 44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0" name="Text Box 44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1" name="Text Box 44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2" name="Text Box 44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3" name="Text Box 44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4" name="Text Box 44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5" name="Text Box 44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6" name="Text Box 44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7" name="Text Box 44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8" name="Text Box 44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89" name="Text Box 44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0" name="Text Box 44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1" name="Text Box 44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2" name="Text Box 44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3" name="Text Box 44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4" name="Text Box 44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5" name="Text Box 44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6" name="Text Box 44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7" name="Text Box 44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8" name="Text Box 44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399" name="Text Box 44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0" name="Text Box 44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1" name="Text Box 44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2" name="Text Box 44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3" name="Text Box 44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4" name="Text Box 44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5" name="Text Box 44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6" name="Text Box 44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7" name="Text Box 44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8" name="Text Box 44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09" name="Text Box 44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0" name="Text Box 44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1" name="Text Box 44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2" name="Text Box 44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3" name="Text Box 44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4" name="Text Box 44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5" name="Text Box 44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6" name="Text Box 44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7" name="Text Box 44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8" name="Text Box 44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19" name="Text Box 44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0" name="Text Box 44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1" name="Text Box 44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2" name="Text Box 44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3" name="Text Box 44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4" name="Text Box 44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5" name="Text Box 44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6" name="Text Box 44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7" name="Text Box 44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8" name="Text Box 44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29" name="Text Box 44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0" name="Text Box 44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1" name="Text Box 44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2" name="Text Box 44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3" name="Text Box 44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4" name="Text Box 44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5" name="Text Box 44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6" name="Text Box 44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7" name="Text Box 44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8" name="Text Box 44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39" name="Text Box 44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0" name="Text Box 44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1" name="Text Box 44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2" name="Text Box 44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3" name="Text Box 44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4" name="Text Box 44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5" name="Text Box 44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6" name="Text Box 44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7" name="Text Box 44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8" name="Text Box 44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49" name="Text Box 44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0" name="Text Box 44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1" name="Text Box 44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2" name="Text Box 44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3" name="Text Box 44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4" name="Text Box 44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5" name="Text Box 44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6" name="Text Box 44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7" name="Text Box 44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8" name="Text Box 44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59" name="Text Box 44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0" name="Text Box 44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1" name="Text Box 44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2" name="Text Box 44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3" name="Text Box 44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4" name="Text Box 44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5" name="Text Box 44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6" name="Text Box 44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7" name="Text Box 44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8" name="Text Box 44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69" name="Text Box 44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0" name="Text Box 44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1" name="Text Box 44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2" name="Text Box 44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3" name="Text Box 44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4" name="Text Box 44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5" name="Text Box 44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6" name="Text Box 45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7" name="Text Box 45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8" name="Text Box 45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79" name="Text Box 45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0" name="Text Box 45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1" name="Text Box 45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2" name="Text Box 45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3" name="Text Box 45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4" name="Text Box 45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5" name="Text Box 45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6" name="Text Box 45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7" name="Text Box 45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8" name="Text Box 45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89" name="Text Box 45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0" name="Text Box 45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1" name="Text Box 45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2" name="Text Box 45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3" name="Text Box 45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4" name="Text Box 45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5" name="Text Box 45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6" name="Text Box 45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7" name="Text Box 45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8" name="Text Box 45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499" name="Text Box 45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0" name="Text Box 45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1" name="Text Box 45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2" name="Text Box 45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3" name="Text Box 45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4" name="Text Box 45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5" name="Text Box 45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6" name="Text Box 45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7" name="Text Box 45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8" name="Text Box 45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09" name="Text Box 45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0" name="Text Box 45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1" name="Text Box 45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2" name="Text Box 45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3" name="Text Box 45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4" name="Text Box 45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5" name="Text Box 45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6" name="Text Box 45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7" name="Text Box 45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8" name="Text Box 45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19" name="Text Box 45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0" name="Text Box 45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1" name="Text Box 45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2" name="Text Box 45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3" name="Text Box 45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4" name="Text Box 45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5" name="Text Box 45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6" name="Text Box 45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7" name="Text Box 45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8" name="Text Box 45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29" name="Text Box 45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0" name="Text Box 45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1" name="Text Box 45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2" name="Text Box 45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3" name="Text Box 45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4" name="Text Box 45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5" name="Text Box 45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6" name="Text Box 45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7" name="Text Box 45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8" name="Text Box 45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39" name="Text Box 45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0" name="Text Box 45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1" name="Text Box 45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2" name="Text Box 45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3" name="Text Box 45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4" name="Text Box 45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5" name="Text Box 45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6" name="Text Box 45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7" name="Text Box 45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8" name="Text Box 45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49" name="Text Box 45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0" name="Text Box 45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1" name="Text Box 45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2" name="Text Box 45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3" name="Text Box 45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4" name="Text Box 45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5" name="Text Box 45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6" name="Text Box 45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7" name="Text Box 45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8" name="Text Box 45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59" name="Text Box 45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0" name="Text Box 45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1" name="Text Box 45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2" name="Text Box 45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3" name="Text Box 45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4" name="Text Box 45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5" name="Text Box 45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6" name="Text Box 45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7" name="Text Box 45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8" name="Text Box 45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69" name="Text Box 45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0" name="Text Box 45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1" name="Text Box 45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2" name="Text Box 45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3" name="Text Box 45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4" name="Text Box 45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5" name="Text Box 45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6" name="Text Box 46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7" name="Text Box 46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8" name="Text Box 46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79" name="Text Box 46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0" name="Text Box 46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1" name="Text Box 46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2" name="Text Box 46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3" name="Text Box 46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4" name="Text Box 46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5" name="Text Box 46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6" name="Text Box 46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7" name="Text Box 46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8" name="Text Box 46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89" name="Text Box 46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0" name="Text Box 46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1" name="Text Box 46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2" name="Text Box 46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3" name="Text Box 46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4" name="Text Box 46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5" name="Text Box 46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6" name="Text Box 46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7" name="Text Box 46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8" name="Text Box 46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599" name="Text Box 46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0" name="Text Box 46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1" name="Text Box 46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2" name="Text Box 46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3" name="Text Box 46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4" name="Text Box 46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5" name="Text Box 46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6" name="Text Box 46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7" name="Text Box 46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8" name="Text Box 46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09" name="Text Box 46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0" name="Text Box 46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1" name="Text Box 46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2" name="Text Box 46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3" name="Text Box 46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4" name="Text Box 46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5" name="Text Box 46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6" name="Text Box 46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7" name="Text Box 46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8" name="Text Box 46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19" name="Text Box 46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0" name="Text Box 46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1" name="Text Box 46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2" name="Text Box 46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3" name="Text Box 46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4" name="Text Box 46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5" name="Text Box 46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6" name="Text Box 46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7" name="Text Box 46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8" name="Text Box 46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29" name="Text Box 46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0" name="Text Box 46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1" name="Text Box 46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2" name="Text Box 46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3" name="Text Box 46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4" name="Text Box 46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5" name="Text Box 46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6" name="Text Box 46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7" name="Text Box 46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8" name="Text Box 46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39" name="Text Box 46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0" name="Text Box 46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1" name="Text Box 46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2" name="Text Box 46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3" name="Text Box 46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4" name="Text Box 46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5" name="Text Box 46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6" name="Text Box 46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7" name="Text Box 46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8" name="Text Box 46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49" name="Text Box 46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0" name="Text Box 46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1" name="Text Box 46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2" name="Text Box 46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3" name="Text Box 46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4" name="Text Box 46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5" name="Text Box 46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6" name="Text Box 46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7" name="Text Box 46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8" name="Text Box 46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59" name="Text Box 46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0" name="Text Box 46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1" name="Text Box 46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2" name="Text Box 46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3" name="Text Box 46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4" name="Text Box 46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5" name="Text Box 46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6" name="Text Box 46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7" name="Text Box 46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8" name="Text Box 46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69" name="Text Box 46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0" name="Text Box 46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1" name="Text Box 46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2" name="Text Box 46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3" name="Text Box 46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4" name="Text Box 46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5" name="Text Box 46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6" name="Text Box 47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7" name="Text Box 47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8" name="Text Box 47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79" name="Text Box 47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0" name="Text Box 47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1" name="Text Box 47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2" name="Text Box 47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3" name="Text Box 47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4" name="Text Box 47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5" name="Text Box 47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6" name="Text Box 47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7" name="Text Box 47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8" name="Text Box 47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89" name="Text Box 47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0" name="Text Box 47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1" name="Text Box 47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2" name="Text Box 47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3" name="Text Box 47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4" name="Text Box 47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5" name="Text Box 47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6" name="Text Box 47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7" name="Text Box 47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8" name="Text Box 47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699" name="Text Box 47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0" name="Text Box 47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1" name="Text Box 47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2" name="Text Box 47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3" name="Text Box 47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4" name="Text Box 47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5" name="Text Box 47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6" name="Text Box 47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7" name="Text Box 47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8" name="Text Box 47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09" name="Text Box 47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0" name="Text Box 47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1" name="Text Box 47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2" name="Text Box 47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3" name="Text Box 47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4" name="Text Box 47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5" name="Text Box 47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6" name="Text Box 47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7" name="Text Box 47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8" name="Text Box 47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19" name="Text Box 47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0" name="Text Box 47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1" name="Text Box 47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2" name="Text Box 47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3" name="Text Box 47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4" name="Text Box 47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5" name="Text Box 47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6" name="Text Box 47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7" name="Text Box 47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8" name="Text Box 47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29" name="Text Box 47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0" name="Text Box 47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1" name="Text Box 47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2" name="Text Box 47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3" name="Text Box 47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4" name="Text Box 47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5" name="Text Box 47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6" name="Text Box 47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7" name="Text Box 47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8" name="Text Box 47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39" name="Text Box 47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0" name="Text Box 47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1" name="Text Box 47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2" name="Text Box 47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3" name="Text Box 47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4" name="Text Box 47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5" name="Text Box 47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6" name="Text Box 47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7" name="Text Box 47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8" name="Text Box 47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49" name="Text Box 47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0" name="Text Box 47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1" name="Text Box 47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2" name="Text Box 47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3" name="Text Box 47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4" name="Text Box 47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5" name="Text Box 47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6" name="Text Box 47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7" name="Text Box 47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8" name="Text Box 47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59" name="Text Box 47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0" name="Text Box 47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1" name="Text Box 47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2" name="Text Box 47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3" name="Text Box 47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4" name="Text Box 47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5" name="Text Box 47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6" name="Text Box 47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7" name="Text Box 47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8" name="Text Box 47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69" name="Text Box 47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0" name="Text Box 47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1" name="Text Box 47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2" name="Text Box 47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3" name="Text Box 47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4" name="Text Box 47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5" name="Text Box 47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6" name="Text Box 48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7" name="Text Box 48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8" name="Text Box 48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79" name="Text Box 48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0" name="Text Box 48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1" name="Text Box 48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2" name="Text Box 48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3" name="Text Box 48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4" name="Text Box 48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5" name="Text Box 48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6" name="Text Box 48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7" name="Text Box 48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8" name="Text Box 48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89" name="Text Box 48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0" name="Text Box 48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1" name="Text Box 48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2" name="Text Box 48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3" name="Text Box 48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4" name="Text Box 48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5" name="Text Box 48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6" name="Text Box 48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7" name="Text Box 48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8" name="Text Box 48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799" name="Text Box 48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0" name="Text Box 48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1" name="Text Box 48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2" name="Text Box 48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3" name="Text Box 48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4" name="Text Box 48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5" name="Text Box 48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6" name="Text Box 48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7" name="Text Box 48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8" name="Text Box 48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09" name="Text Box 48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0" name="Text Box 48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1" name="Text Box 48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2" name="Text Box 48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3" name="Text Box 48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4" name="Text Box 48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5" name="Text Box 48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6" name="Text Box 48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7" name="Text Box 48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8" name="Text Box 48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19" name="Text Box 48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0" name="Text Box 48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1" name="Text Box 48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2" name="Text Box 48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3" name="Text Box 48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4" name="Text Box 48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5" name="Text Box 48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6" name="Text Box 48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7" name="Text Box 48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8" name="Text Box 48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29" name="Text Box 48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0" name="Text Box 48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1" name="Text Box 48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2" name="Text Box 48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3" name="Text Box 48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4" name="Text Box 48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5" name="Text Box 48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6" name="Text Box 48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7" name="Text Box 48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8" name="Text Box 48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39" name="Text Box 48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0" name="Text Box 48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1" name="Text Box 48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2" name="Text Box 48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3" name="Text Box 48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4" name="Text Box 48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5" name="Text Box 48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6" name="Text Box 48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7" name="Text Box 48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8" name="Text Box 48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49" name="Text Box 48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0" name="Text Box 48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1" name="Text Box 48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2" name="Text Box 48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3" name="Text Box 48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4" name="Text Box 48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5" name="Text Box 48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6" name="Text Box 48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7" name="Text Box 48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8" name="Text Box 48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59" name="Text Box 48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0" name="Text Box 48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1" name="Text Box 48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2" name="Text Box 48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3" name="Text Box 48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4" name="Text Box 48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5" name="Text Box 48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6" name="Text Box 48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7" name="Text Box 48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8" name="Text Box 48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69" name="Text Box 48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0" name="Text Box 48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1" name="Text Box 48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2" name="Text Box 48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3" name="Text Box 48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4" name="Text Box 48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5" name="Text Box 48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6" name="Text Box 49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7" name="Text Box 49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8" name="Text Box 49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79" name="Text Box 49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0" name="Text Box 49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1" name="Text Box 49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2" name="Text Box 49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3" name="Text Box 49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4" name="Text Box 49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5" name="Text Box 49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6" name="Text Box 49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7" name="Text Box 49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8" name="Text Box 49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89" name="Text Box 49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0" name="Text Box 49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1" name="Text Box 49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2" name="Text Box 49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3" name="Text Box 49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4" name="Text Box 49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5" name="Text Box 49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6" name="Text Box 49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7" name="Text Box 49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8" name="Text Box 49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899" name="Text Box 49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0" name="Text Box 49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1" name="Text Box 49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2" name="Text Box 49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3" name="Text Box 49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4" name="Text Box 49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5" name="Text Box 49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6" name="Text Box 49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7" name="Text Box 49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8" name="Text Box 49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09" name="Text Box 49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0" name="Text Box 49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1" name="Text Box 49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2" name="Text Box 49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3" name="Text Box 49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4" name="Text Box 49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5" name="Text Box 49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6" name="Text Box 49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7" name="Text Box 49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8" name="Text Box 49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19" name="Text Box 49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0" name="Text Box 49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1" name="Text Box 49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2" name="Text Box 49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3" name="Text Box 49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4" name="Text Box 49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5" name="Text Box 49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6" name="Text Box 49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7" name="Text Box 49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8" name="Text Box 49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29" name="Text Box 49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0" name="Text Box 49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1" name="Text Box 49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2" name="Text Box 49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3" name="Text Box 49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4" name="Text Box 49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5" name="Text Box 49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6" name="Text Box 49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7" name="Text Box 49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8" name="Text Box 49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39" name="Text Box 49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0" name="Text Box 49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1" name="Text Box 49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2" name="Text Box 49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3" name="Text Box 49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4" name="Text Box 49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5" name="Text Box 49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6" name="Text Box 49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7" name="Text Box 49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8" name="Text Box 49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49" name="Text Box 49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0" name="Text Box 49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1" name="Text Box 49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2" name="Text Box 49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3" name="Text Box 49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4" name="Text Box 49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5" name="Text Box 49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6" name="Text Box 49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7" name="Text Box 49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8" name="Text Box 49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59" name="Text Box 49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0" name="Text Box 49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1" name="Text Box 49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2" name="Text Box 49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3" name="Text Box 49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4" name="Text Box 49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5" name="Text Box 49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6" name="Text Box 49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7" name="Text Box 49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8" name="Text Box 49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69" name="Text Box 49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0" name="Text Box 49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1" name="Text Box 49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2" name="Text Box 49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3" name="Text Box 49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4" name="Text Box 49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5" name="Text Box 49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6" name="Text Box 50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7" name="Text Box 50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8" name="Text Box 50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79" name="Text Box 50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0" name="Text Box 50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1" name="Text Box 50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2" name="Text Box 50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3" name="Text Box 50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4" name="Text Box 50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5" name="Text Box 50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6" name="Text Box 50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7" name="Text Box 50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8" name="Text Box 50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89" name="Text Box 50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0" name="Text Box 50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1" name="Text Box 50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2" name="Text Box 50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3" name="Text Box 50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4" name="Text Box 50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5" name="Text Box 50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6" name="Text Box 50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7" name="Text Box 50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8" name="Text Box 50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7999" name="Text Box 50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0" name="Text Box 50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1" name="Text Box 50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2" name="Text Box 50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3" name="Text Box 50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4" name="Text Box 50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5" name="Text Box 50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6" name="Text Box 50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7" name="Text Box 50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8" name="Text Box 50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09" name="Text Box 50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0" name="Text Box 50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1" name="Text Box 50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2" name="Text Box 50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3" name="Text Box 50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4" name="Text Box 50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5" name="Text Box 50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6" name="Text Box 50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7" name="Text Box 50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8" name="Text Box 50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19" name="Text Box 50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0" name="Text Box 50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1" name="Text Box 50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2" name="Text Box 50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3" name="Text Box 50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4" name="Text Box 50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5" name="Text Box 50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6" name="Text Box 50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7" name="Text Box 50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8" name="Text Box 50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29" name="Text Box 50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0" name="Text Box 50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1" name="Text Box 50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2" name="Text Box 50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3" name="Text Box 50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4" name="Text Box 50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5" name="Text Box 50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6" name="Text Box 50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7" name="Text Box 50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8" name="Text Box 50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39" name="Text Box 50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0" name="Text Box 50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1" name="Text Box 50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2" name="Text Box 50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3" name="Text Box 50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4" name="Text Box 50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5" name="Text Box 50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6" name="Text Box 50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7" name="Text Box 50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8" name="Text Box 50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49" name="Text Box 50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0" name="Text Box 50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1" name="Text Box 50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2" name="Text Box 50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3" name="Text Box 50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4" name="Text Box 50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5" name="Text Box 50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6" name="Text Box 50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7" name="Text Box 50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8" name="Text Box 50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59" name="Text Box 50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0" name="Text Box 50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1" name="Text Box 50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2" name="Text Box 50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3" name="Text Box 50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4" name="Text Box 50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5" name="Text Box 50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6" name="Text Box 50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7" name="Text Box 50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8" name="Text Box 50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69" name="Text Box 50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0" name="Text Box 50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1" name="Text Box 50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2" name="Text Box 50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3" name="Text Box 50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4" name="Text Box 50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5" name="Text Box 50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6" name="Text Box 51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7" name="Text Box 51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8" name="Text Box 51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79" name="Text Box 51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0" name="Text Box 51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1" name="Text Box 51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2" name="Text Box 51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3" name="Text Box 51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4" name="Text Box 51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5" name="Text Box 51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6" name="Text Box 51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7" name="Text Box 51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8" name="Text Box 51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89" name="Text Box 51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0" name="Text Box 51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1" name="Text Box 51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2" name="Text Box 51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3" name="Text Box 51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4" name="Text Box 51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5" name="Text Box 51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6" name="Text Box 51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7" name="Text Box 51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8" name="Text Box 51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099" name="Text Box 51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0" name="Text Box 51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1" name="Text Box 51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2" name="Text Box 51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3" name="Text Box 51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4" name="Text Box 51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5" name="Text Box 51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6" name="Text Box 51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7" name="Text Box 51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8" name="Text Box 51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09" name="Text Box 51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0" name="Text Box 51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1" name="Text Box 51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2" name="Text Box 51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3" name="Text Box 51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4" name="Text Box 51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5" name="Text Box 51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6" name="Text Box 51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7" name="Text Box 51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8" name="Text Box 51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19" name="Text Box 51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0" name="Text Box 51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1" name="Text Box 51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2" name="Text Box 51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3" name="Text Box 51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4" name="Text Box 51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5" name="Text Box 51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6" name="Text Box 51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7" name="Text Box 51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8" name="Text Box 51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29" name="Text Box 51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0" name="Text Box 51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1" name="Text Box 51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2" name="Text Box 51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3" name="Text Box 51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4" name="Text Box 51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5" name="Text Box 51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6" name="Text Box 51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7" name="Text Box 51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8" name="Text Box 51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39" name="Text Box 51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0" name="Text Box 51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1" name="Text Box 51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2" name="Text Box 51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3" name="Text Box 51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4" name="Text Box 51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5" name="Text Box 51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6" name="Text Box 51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7" name="Text Box 51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8" name="Text Box 51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49" name="Text Box 51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0" name="Text Box 51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1" name="Text Box 51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2" name="Text Box 51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3" name="Text Box 51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4" name="Text Box 51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5" name="Text Box 51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6" name="Text Box 51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7" name="Text Box 51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8" name="Text Box 51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59" name="Text Box 51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0" name="Text Box 51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1" name="Text Box 51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2" name="Text Box 51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3" name="Text Box 51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4" name="Text Box 51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5" name="Text Box 51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6" name="Text Box 51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7" name="Text Box 51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8" name="Text Box 51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69" name="Text Box 51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0" name="Text Box 51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1" name="Text Box 51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2" name="Text Box 51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3" name="Text Box 51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4" name="Text Box 51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5" name="Text Box 51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6" name="Text Box 52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7" name="Text Box 52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8" name="Text Box 52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79" name="Text Box 52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0" name="Text Box 52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1" name="Text Box 52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2" name="Text Box 52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3" name="Text Box 52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4" name="Text Box 52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5" name="Text Box 52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6" name="Text Box 52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7" name="Text Box 52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8" name="Text Box 52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89" name="Text Box 52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0" name="Text Box 52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1" name="Text Box 52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2" name="Text Box 52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3" name="Text Box 52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4" name="Text Box 52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5" name="Text Box 52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6" name="Text Box 52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7" name="Text Box 52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8" name="Text Box 52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199" name="Text Box 52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0" name="Text Box 52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1" name="Text Box 52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2" name="Text Box 52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3" name="Text Box 52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4" name="Text Box 52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5" name="Text Box 52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6" name="Text Box 52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7" name="Text Box 52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8" name="Text Box 52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09" name="Text Box 52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0" name="Text Box 52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1" name="Text Box 52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2" name="Text Box 52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3" name="Text Box 52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4" name="Text Box 52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5" name="Text Box 52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6" name="Text Box 52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7" name="Text Box 52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8" name="Text Box 52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19" name="Text Box 52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0" name="Text Box 52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1" name="Text Box 52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2" name="Text Box 52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3" name="Text Box 52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4" name="Text Box 52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5" name="Text Box 52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6" name="Text Box 52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7" name="Text Box 52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8" name="Text Box 52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29" name="Text Box 52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0" name="Text Box 52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1" name="Text Box 52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2" name="Text Box 52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3" name="Text Box 52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4" name="Text Box 52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5" name="Text Box 52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6" name="Text Box 52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7" name="Text Box 52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8" name="Text Box 52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39" name="Text Box 52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0" name="Text Box 52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1" name="Text Box 52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2" name="Text Box 52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3" name="Text Box 52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4" name="Text Box 52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5" name="Text Box 52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6" name="Text Box 52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7" name="Text Box 52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8" name="Text Box 52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49" name="Text Box 52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0" name="Text Box 52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1" name="Text Box 52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2" name="Text Box 52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3" name="Text Box 52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4" name="Text Box 52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5" name="Text Box 52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6" name="Text Box 52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7" name="Text Box 52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8" name="Text Box 52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59" name="Text Box 528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0" name="Text Box 528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1" name="Text Box 528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2" name="Text Box 528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3" name="Text Box 528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4" name="Text Box 528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5" name="Text Box 528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6" name="Text Box 529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7" name="Text Box 529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8" name="Text Box 529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69" name="Text Box 529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0" name="Text Box 529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1" name="Text Box 529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2" name="Text Box 529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3" name="Text Box 529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4" name="Text Box 529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5" name="Text Box 529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6" name="Text Box 530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7" name="Text Box 530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8" name="Text Box 530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79" name="Text Box 530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0" name="Text Box 530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1" name="Text Box 530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2" name="Text Box 530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3" name="Text Box 530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4" name="Text Box 530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5" name="Text Box 530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6" name="Text Box 531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7" name="Text Box 531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8" name="Text Box 531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89" name="Text Box 531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0" name="Text Box 531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1" name="Text Box 531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2" name="Text Box 531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3" name="Text Box 531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4" name="Text Box 531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5" name="Text Box 531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6" name="Text Box 532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7" name="Text Box 532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8" name="Text Box 532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299" name="Text Box 532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0" name="Text Box 532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1" name="Text Box 532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2" name="Text Box 532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3" name="Text Box 532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4" name="Text Box 532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5" name="Text Box 532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6" name="Text Box 533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7" name="Text Box 533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8" name="Text Box 533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09" name="Text Box 533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0" name="Text Box 533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1" name="Text Box 533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2" name="Text Box 533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3" name="Text Box 533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4" name="Text Box 533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5" name="Text Box 533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6" name="Text Box 534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7" name="Text Box 534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8" name="Text Box 534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19" name="Text Box 534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0" name="Text Box 534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1" name="Text Box 534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2" name="Text Box 534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3" name="Text Box 534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4" name="Text Box 534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5" name="Text Box 534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6" name="Text Box 535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7" name="Text Box 535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8" name="Text Box 535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29" name="Text Box 535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0" name="Text Box 535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1" name="Text Box 535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2" name="Text Box 535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3" name="Text Box 535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4" name="Text Box 535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5" name="Text Box 535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6" name="Text Box 536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7" name="Text Box 536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8" name="Text Box 536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39" name="Text Box 536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0" name="Text Box 536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1" name="Text Box 536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2" name="Text Box 536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3" name="Text Box 536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4" name="Text Box 536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5" name="Text Box 536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6" name="Text Box 537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7" name="Text Box 537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8" name="Text Box 537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49" name="Text Box 5373"/>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0" name="Text Box 5374"/>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1" name="Text Box 5375"/>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2" name="Text Box 5376"/>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3" name="Text Box 5377"/>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4" name="Text Box 5378"/>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5" name="Text Box 5379"/>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6" name="Text Box 5380"/>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7" name="Text Box 5381"/>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1085</xdr:row>
      <xdr:rowOff>0</xdr:rowOff>
    </xdr:from>
    <xdr:to>
      <xdr:col>4</xdr:col>
      <xdr:colOff>85725</xdr:colOff>
      <xdr:row>1086</xdr:row>
      <xdr:rowOff>332</xdr:rowOff>
    </xdr:to>
    <xdr:sp macro="" textlink="">
      <xdr:nvSpPr>
        <xdr:cNvPr id="8358" name="Text Box 5382"/>
        <xdr:cNvSpPr txBox="1">
          <a:spLocks noChangeArrowheads="1"/>
        </xdr:cNvSpPr>
      </xdr:nvSpPr>
      <xdr:spPr bwMode="auto">
        <a:xfrm>
          <a:off x="4686300" y="206692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1302</xdr:row>
      <xdr:rowOff>0</xdr:rowOff>
    </xdr:from>
    <xdr:ext cx="85725" cy="205408"/>
    <xdr:sp macro="" textlink="">
      <xdr:nvSpPr>
        <xdr:cNvPr id="8359" name="Text Box 25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0" name="Text Box 25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1" name="Text Box 25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2" name="Text Box 25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3" name="Text Box 25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4" name="Text Box 25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5" name="Text Box 25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6" name="Text Box 25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7" name="Text Box 25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8" name="Text Box 25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69" name="Text Box 25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0" name="Text Box 25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1" name="Text Box 25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2" name="Text Box 25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3" name="Text Box 26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4" name="Text Box 26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5" name="Text Box 26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6" name="Text Box 26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7" name="Text Box 26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8" name="Text Box 26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79" name="Text Box 26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0" name="Text Box 26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1" name="Text Box 26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2" name="Text Box 26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3" name="Text Box 26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4" name="Text Box 26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5" name="Text Box 26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6" name="Text Box 26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7" name="Text Box 26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8" name="Text Box 26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89" name="Text Box 26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0" name="Text Box 26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1" name="Text Box 26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2" name="Text Box 26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3" name="Text Box 26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4" name="Text Box 26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5" name="Text Box 26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6" name="Text Box 26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7" name="Text Box 26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8" name="Text Box 26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399" name="Text Box 26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0" name="Text Box 26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1" name="Text Box 26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2" name="Text Box 26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3" name="Text Box 26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4" name="Text Box 26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5" name="Text Box 26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6" name="Text Box 26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7" name="Text Box 26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8" name="Text Box 26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09" name="Text Box 26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0" name="Text Box 26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1" name="Text Box 26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2" name="Text Box 26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3" name="Text Box 26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4" name="Text Box 26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5" name="Text Box 26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6" name="Text Box 26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7" name="Text Box 26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8" name="Text Box 26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19" name="Text Box 26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0" name="Text Box 26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1" name="Text Box 26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2" name="Text Box 26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3" name="Text Box 26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4" name="Text Box 26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5" name="Text Box 26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6" name="Text Box 26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7" name="Text Box 26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8" name="Text Box 26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29" name="Text Box 26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0" name="Text Box 26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1" name="Text Box 27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2" name="Text Box 27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3" name="Text Box 27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4" name="Text Box 27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5" name="Text Box 27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6" name="Text Box 27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7" name="Text Box 27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8" name="Text Box 27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39" name="Text Box 27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0" name="Text Box 27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1" name="Text Box 27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2" name="Text Box 27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3" name="Text Box 27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4" name="Text Box 27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5" name="Text Box 27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6" name="Text Box 27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7" name="Text Box 27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8" name="Text Box 27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49" name="Text Box 27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0" name="Text Box 27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1" name="Text Box 27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2" name="Text Box 27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3" name="Text Box 27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4" name="Text Box 27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5" name="Text Box 27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6" name="Text Box 27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7" name="Text Box 27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8" name="Text Box 27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59" name="Text Box 27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0" name="Text Box 27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1" name="Text Box 27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2" name="Text Box 27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3" name="Text Box 27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4" name="Text Box 27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5" name="Text Box 27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6" name="Text Box 27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7" name="Text Box 27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8" name="Text Box 27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69" name="Text Box 27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0" name="Text Box 27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1" name="Text Box 27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2" name="Text Box 27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3" name="Text Box 27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4" name="Text Box 27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5" name="Text Box 27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6" name="Text Box 27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7" name="Text Box 27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8" name="Text Box 27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79" name="Text Box 27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0" name="Text Box 27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1" name="Text Box 27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2" name="Text Box 27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3" name="Text Box 27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4" name="Text Box 27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5" name="Text Box 27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6" name="Text Box 27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7" name="Text Box 27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8" name="Text Box 27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89" name="Text Box 27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0" name="Text Box 27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1" name="Text Box 27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2" name="Text Box 27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3" name="Text Box 27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4" name="Text Box 27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5" name="Text Box 27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6" name="Text Box 27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7" name="Text Box 27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8" name="Text Box 27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499" name="Text Box 27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0" name="Text Box 27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1" name="Text Box 27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2" name="Text Box 27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3" name="Text Box 27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4" name="Text Box 27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5" name="Text Box 27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6" name="Text Box 27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7" name="Text Box 27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8" name="Text Box 27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09" name="Text Box 27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0" name="Text Box 27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1" name="Text Box 27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2" name="Text Box 27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3" name="Text Box 27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4" name="Text Box 27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5" name="Text Box 27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6" name="Text Box 27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7" name="Text Box 27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8" name="Text Box 27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19" name="Text Box 27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0" name="Text Box 27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1" name="Text Box 27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2" name="Text Box 27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3" name="Text Box 27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4" name="Text Box 27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5" name="Text Box 27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6" name="Text Box 27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7" name="Text Box 27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8" name="Text Box 27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29" name="Text Box 27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0" name="Text Box 27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1" name="Text Box 28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2" name="Text Box 28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3" name="Text Box 28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4" name="Text Box 28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5" name="Text Box 28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6" name="Text Box 28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7" name="Text Box 28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8" name="Text Box 28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39" name="Text Box 28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0" name="Text Box 28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1" name="Text Box 28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2" name="Text Box 28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3" name="Text Box 28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4" name="Text Box 28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5" name="Text Box 28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6" name="Text Box 28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7" name="Text Box 28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8" name="Text Box 28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49" name="Text Box 28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0" name="Text Box 28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1" name="Text Box 28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2" name="Text Box 28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3" name="Text Box 28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4" name="Text Box 28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5" name="Text Box 28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6" name="Text Box 28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7" name="Text Box 28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8" name="Text Box 28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59" name="Text Box 28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0" name="Text Box 28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1" name="Text Box 28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2" name="Text Box 28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3" name="Text Box 28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4" name="Text Box 28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5" name="Text Box 28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6" name="Text Box 28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7" name="Text Box 28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8" name="Text Box 28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69" name="Text Box 28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0" name="Text Box 28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1" name="Text Box 28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2" name="Text Box 28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3" name="Text Box 28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4" name="Text Box 28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5" name="Text Box 28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6" name="Text Box 28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7" name="Text Box 28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8" name="Text Box 28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79" name="Text Box 28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0" name="Text Box 28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1" name="Text Box 28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2" name="Text Box 28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3" name="Text Box 28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4" name="Text Box 28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5" name="Text Box 28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6" name="Text Box 28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7" name="Text Box 28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8" name="Text Box 28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89" name="Text Box 28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0" name="Text Box 28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1" name="Text Box 28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2" name="Text Box 28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3" name="Text Box 28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4" name="Text Box 28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5" name="Text Box 28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6" name="Text Box 28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7" name="Text Box 28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8" name="Text Box 28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599" name="Text Box 28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0" name="Text Box 28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1" name="Text Box 28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2" name="Text Box 28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3" name="Text Box 28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4" name="Text Box 28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5" name="Text Box 28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6" name="Text Box 28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7" name="Text Box 28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8" name="Text Box 28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09" name="Text Box 28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0" name="Text Box 28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1" name="Text Box 28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2" name="Text Box 28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3" name="Text Box 28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4" name="Text Box 28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5" name="Text Box 28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6" name="Text Box 28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7" name="Text Box 28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8" name="Text Box 28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19" name="Text Box 28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0" name="Text Box 28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1" name="Text Box 28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2" name="Text Box 28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3" name="Text Box 28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4" name="Text Box 28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5" name="Text Box 28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6" name="Text Box 28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7" name="Text Box 28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8" name="Text Box 28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29" name="Text Box 28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0" name="Text Box 28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1" name="Text Box 29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2" name="Text Box 29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3" name="Text Box 29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4" name="Text Box 29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5" name="Text Box 29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6" name="Text Box 29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7" name="Text Box 29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8" name="Text Box 29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39" name="Text Box 29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0" name="Text Box 29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1" name="Text Box 29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2" name="Text Box 29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3" name="Text Box 29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4" name="Text Box 29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5" name="Text Box 29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6" name="Text Box 29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7" name="Text Box 29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8" name="Text Box 29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49" name="Text Box 29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0" name="Text Box 29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1" name="Text Box 29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2" name="Text Box 29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3" name="Text Box 29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4" name="Text Box 29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5" name="Text Box 29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6" name="Text Box 29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7" name="Text Box 29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8" name="Text Box 29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59" name="Text Box 29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0" name="Text Box 29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1" name="Text Box 29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2" name="Text Box 29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3" name="Text Box 29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4" name="Text Box 29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5" name="Text Box 29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6" name="Text Box 29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7" name="Text Box 29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8" name="Text Box 29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69" name="Text Box 29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0" name="Text Box 29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1" name="Text Box 29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2" name="Text Box 29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3" name="Text Box 29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4" name="Text Box 29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5" name="Text Box 29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6" name="Text Box 29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7" name="Text Box 29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8" name="Text Box 29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79" name="Text Box 29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0" name="Text Box 29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1" name="Text Box 29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2" name="Text Box 29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3" name="Text Box 29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4" name="Text Box 29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5" name="Text Box 29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6" name="Text Box 29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7" name="Text Box 29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8" name="Text Box 29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89" name="Text Box 29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0" name="Text Box 29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1" name="Text Box 29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2" name="Text Box 29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3" name="Text Box 29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4" name="Text Box 29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5" name="Text Box 29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6" name="Text Box 29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7" name="Text Box 29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8" name="Text Box 29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699" name="Text Box 29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0" name="Text Box 29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1" name="Text Box 29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2" name="Text Box 29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3" name="Text Box 29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4" name="Text Box 29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5" name="Text Box 29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6" name="Text Box 29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7" name="Text Box 29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8" name="Text Box 29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09" name="Text Box 29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0" name="Text Box 29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1" name="Text Box 29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2" name="Text Box 29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3" name="Text Box 29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4" name="Text Box 29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5" name="Text Box 29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6" name="Text Box 29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7" name="Text Box 29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8" name="Text Box 29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19" name="Text Box 29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0" name="Text Box 29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1" name="Text Box 29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2" name="Text Box 29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3" name="Text Box 29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4" name="Text Box 29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5" name="Text Box 29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6" name="Text Box 29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7" name="Text Box 29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8" name="Text Box 29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29" name="Text Box 29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0" name="Text Box 29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1" name="Text Box 30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2" name="Text Box 30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3" name="Text Box 30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4" name="Text Box 30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5" name="Text Box 30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6" name="Text Box 30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7" name="Text Box 30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8" name="Text Box 30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39" name="Text Box 30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0" name="Text Box 30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1" name="Text Box 30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2" name="Text Box 30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3" name="Text Box 30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4" name="Text Box 30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5" name="Text Box 30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6" name="Text Box 30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7" name="Text Box 30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8" name="Text Box 30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49" name="Text Box 30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0" name="Text Box 30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1" name="Text Box 30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2" name="Text Box 30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3" name="Text Box 30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4" name="Text Box 30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5" name="Text Box 30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6" name="Text Box 30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7" name="Text Box 30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8" name="Text Box 30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59" name="Text Box 30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0" name="Text Box 30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1" name="Text Box 30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2" name="Text Box 30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3" name="Text Box 30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4" name="Text Box 30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5" name="Text Box 30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6" name="Text Box 30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7" name="Text Box 30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8" name="Text Box 30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69" name="Text Box 30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0" name="Text Box 30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1" name="Text Box 30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2" name="Text Box 30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3" name="Text Box 30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4" name="Text Box 30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5" name="Text Box 30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6" name="Text Box 30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7" name="Text Box 30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8" name="Text Box 30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79" name="Text Box 30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0" name="Text Box 30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1" name="Text Box 30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2" name="Text Box 30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3" name="Text Box 30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4" name="Text Box 30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5" name="Text Box 30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6" name="Text Box 30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7" name="Text Box 30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8" name="Text Box 30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89" name="Text Box 30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0" name="Text Box 30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1" name="Text Box 30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2" name="Text Box 30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3" name="Text Box 30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4" name="Text Box 30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5" name="Text Box 30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6" name="Text Box 30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7" name="Text Box 30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8" name="Text Box 30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799" name="Text Box 30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0" name="Text Box 30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1" name="Text Box 30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2" name="Text Box 30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3" name="Text Box 30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4" name="Text Box 30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5" name="Text Box 30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6" name="Text Box 30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7" name="Text Box 30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8" name="Text Box 30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09" name="Text Box 30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0" name="Text Box 30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1" name="Text Box 30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2" name="Text Box 30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3" name="Text Box 30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4" name="Text Box 30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5" name="Text Box 30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6" name="Text Box 30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7" name="Text Box 30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8" name="Text Box 30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19" name="Text Box 30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0" name="Text Box 30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1" name="Text Box 30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2" name="Text Box 30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3" name="Text Box 30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4" name="Text Box 30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5" name="Text Box 30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6" name="Text Box 30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7" name="Text Box 30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8" name="Text Box 30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29" name="Text Box 30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0" name="Text Box 30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1" name="Text Box 31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2" name="Text Box 31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3" name="Text Box 31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4" name="Text Box 31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5" name="Text Box 31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6" name="Text Box 31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7" name="Text Box 31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8" name="Text Box 31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39" name="Text Box 31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0" name="Text Box 31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1" name="Text Box 31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2" name="Text Box 31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3" name="Text Box 31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4" name="Text Box 31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5" name="Text Box 31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6" name="Text Box 31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7" name="Text Box 31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8" name="Text Box 31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49" name="Text Box 31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0" name="Text Box 31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1" name="Text Box 31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2" name="Text Box 31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3" name="Text Box 31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4" name="Text Box 31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5" name="Text Box 31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6" name="Text Box 31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7" name="Text Box 31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8" name="Text Box 31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59" name="Text Box 31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0" name="Text Box 31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1" name="Text Box 31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2" name="Text Box 31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3" name="Text Box 31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4" name="Text Box 31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5" name="Text Box 31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6" name="Text Box 31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7" name="Text Box 31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8" name="Text Box 31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69" name="Text Box 31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0" name="Text Box 31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1" name="Text Box 31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2" name="Text Box 31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3" name="Text Box 31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4" name="Text Box 31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5" name="Text Box 31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6" name="Text Box 31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7" name="Text Box 31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8" name="Text Box 31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79" name="Text Box 31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0" name="Text Box 31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1" name="Text Box 31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2" name="Text Box 31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3" name="Text Box 31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4" name="Text Box 31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5" name="Text Box 31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6" name="Text Box 31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7" name="Text Box 31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8" name="Text Box 31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89" name="Text Box 31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0" name="Text Box 31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1" name="Text Box 31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2" name="Text Box 31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3" name="Text Box 31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4" name="Text Box 31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5" name="Text Box 31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6" name="Text Box 31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7" name="Text Box 31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8" name="Text Box 31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899" name="Text Box 31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0" name="Text Box 31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1" name="Text Box 31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2" name="Text Box 31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3" name="Text Box 31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4" name="Text Box 31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5" name="Text Box 31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6" name="Text Box 31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7" name="Text Box 31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8" name="Text Box 31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09" name="Text Box 31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0" name="Text Box 31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1" name="Text Box 31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2" name="Text Box 31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3" name="Text Box 31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4" name="Text Box 31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5" name="Text Box 31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6" name="Text Box 31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7" name="Text Box 31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8" name="Text Box 31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19" name="Text Box 31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0" name="Text Box 31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1" name="Text Box 31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2" name="Text Box 31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3" name="Text Box 31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4" name="Text Box 31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5" name="Text Box 31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6" name="Text Box 31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7" name="Text Box 31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8" name="Text Box 31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29" name="Text Box 31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0" name="Text Box 31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1" name="Text Box 32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2" name="Text Box 32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3" name="Text Box 32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4" name="Text Box 32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5" name="Text Box 32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6" name="Text Box 32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7" name="Text Box 32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8" name="Text Box 32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39" name="Text Box 32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0" name="Text Box 32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1" name="Text Box 32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2" name="Text Box 32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3" name="Text Box 32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4" name="Text Box 32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5" name="Text Box 32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6" name="Text Box 32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7" name="Text Box 32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8" name="Text Box 32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49" name="Text Box 32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0" name="Text Box 32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1" name="Text Box 32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2" name="Text Box 32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3" name="Text Box 32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4" name="Text Box 32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5" name="Text Box 32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6" name="Text Box 32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7" name="Text Box 32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8" name="Text Box 32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59" name="Text Box 32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0" name="Text Box 32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1" name="Text Box 32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2" name="Text Box 32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3" name="Text Box 32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4" name="Text Box 32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5" name="Text Box 32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6" name="Text Box 32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7" name="Text Box 32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8" name="Text Box 32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69" name="Text Box 32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0" name="Text Box 32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1" name="Text Box 32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2" name="Text Box 32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3" name="Text Box 32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4" name="Text Box 32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5" name="Text Box 32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6" name="Text Box 32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7" name="Text Box 32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8" name="Text Box 32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79" name="Text Box 32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0" name="Text Box 32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1" name="Text Box 32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2" name="Text Box 32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3" name="Text Box 32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4" name="Text Box 32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5" name="Text Box 32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6" name="Text Box 32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7" name="Text Box 32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8" name="Text Box 32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89" name="Text Box 32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0" name="Text Box 32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1" name="Text Box 32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2" name="Text Box 32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3" name="Text Box 32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4" name="Text Box 32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5" name="Text Box 32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6" name="Text Box 32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7" name="Text Box 32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8" name="Text Box 32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8999" name="Text Box 32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0" name="Text Box 32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1" name="Text Box 32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2" name="Text Box 32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3" name="Text Box 32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4" name="Text Box 32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5" name="Text Box 32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6" name="Text Box 32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7" name="Text Box 32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8" name="Text Box 32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09" name="Text Box 32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0" name="Text Box 32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1" name="Text Box 32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2" name="Text Box 32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3" name="Text Box 32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4" name="Text Box 32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5" name="Text Box 32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6" name="Text Box 32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7" name="Text Box 32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8" name="Text Box 32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19" name="Text Box 32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0" name="Text Box 32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1" name="Text Box 32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2" name="Text Box 32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3" name="Text Box 32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4" name="Text Box 32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5" name="Text Box 32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6" name="Text Box 32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7" name="Text Box 32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8" name="Text Box 32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29" name="Text Box 32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0" name="Text Box 32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1" name="Text Box 33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2" name="Text Box 33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3" name="Text Box 33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4" name="Text Box 33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5" name="Text Box 33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6" name="Text Box 33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7" name="Text Box 33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8" name="Text Box 33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39" name="Text Box 33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0" name="Text Box 33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1" name="Text Box 33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2" name="Text Box 33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3" name="Text Box 33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4" name="Text Box 33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5" name="Text Box 33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6" name="Text Box 33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7" name="Text Box 33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8" name="Text Box 33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49" name="Text Box 33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0" name="Text Box 33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1" name="Text Box 33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2" name="Text Box 33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3" name="Text Box 33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4" name="Text Box 33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5" name="Text Box 33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6" name="Text Box 33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7" name="Text Box 33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8" name="Text Box 33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59" name="Text Box 33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0" name="Text Box 33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1" name="Text Box 33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2" name="Text Box 33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3" name="Text Box 33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4" name="Text Box 33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5" name="Text Box 33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6" name="Text Box 33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7" name="Text Box 33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8" name="Text Box 33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69" name="Text Box 33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0" name="Text Box 33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1" name="Text Box 33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2" name="Text Box 33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3" name="Text Box 33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4" name="Text Box 33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5" name="Text Box 33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6" name="Text Box 33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7" name="Text Box 33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8" name="Text Box 33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79" name="Text Box 33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0" name="Text Box 33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1" name="Text Box 33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2" name="Text Box 33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3" name="Text Box 33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4" name="Text Box 33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5" name="Text Box 33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6" name="Text Box 33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7" name="Text Box 33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8" name="Text Box 33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89" name="Text Box 33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0" name="Text Box 33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1" name="Text Box 33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2" name="Text Box 33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3" name="Text Box 33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4" name="Text Box 33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5" name="Text Box 33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6" name="Text Box 33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7" name="Text Box 33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8" name="Text Box 33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099" name="Text Box 33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0" name="Text Box 33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1" name="Text Box 33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2" name="Text Box 33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3" name="Text Box 33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4" name="Text Box 33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5" name="Text Box 33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6" name="Text Box 33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7" name="Text Box 33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8" name="Text Box 33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09" name="Text Box 33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0" name="Text Box 33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1" name="Text Box 33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2" name="Text Box 33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3" name="Text Box 33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4" name="Text Box 33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5" name="Text Box 33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6" name="Text Box 33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7" name="Text Box 33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8" name="Text Box 33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19" name="Text Box 33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0" name="Text Box 33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1" name="Text Box 33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2" name="Text Box 33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3" name="Text Box 33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4" name="Text Box 33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5" name="Text Box 33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6" name="Text Box 33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7" name="Text Box 33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8" name="Text Box 33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29" name="Text Box 33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0" name="Text Box 33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1" name="Text Box 34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2" name="Text Box 34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3" name="Text Box 34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4" name="Text Box 34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5" name="Text Box 34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6" name="Text Box 34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7" name="Text Box 34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8" name="Text Box 34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39" name="Text Box 34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0" name="Text Box 34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1" name="Text Box 34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2" name="Text Box 34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3" name="Text Box 34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4" name="Text Box 34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5" name="Text Box 34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6" name="Text Box 34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7" name="Text Box 34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8" name="Text Box 34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49" name="Text Box 34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0" name="Text Box 34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1" name="Text Box 34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2" name="Text Box 34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3" name="Text Box 34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4" name="Text Box 34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5" name="Text Box 34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6" name="Text Box 34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7" name="Text Box 34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8" name="Text Box 34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59" name="Text Box 34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0" name="Text Box 34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1" name="Text Box 34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2" name="Text Box 34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3" name="Text Box 34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4" name="Text Box 34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5" name="Text Box 34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6" name="Text Box 34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7" name="Text Box 34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8" name="Text Box 34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69" name="Text Box 34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0" name="Text Box 34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1" name="Text Box 34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2" name="Text Box 34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3" name="Text Box 34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4" name="Text Box 34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5" name="Text Box 34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6" name="Text Box 34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7" name="Text Box 34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8" name="Text Box 34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79" name="Text Box 34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0" name="Text Box 34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1" name="Text Box 34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2" name="Text Box 34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3" name="Text Box 34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4" name="Text Box 34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5" name="Text Box 34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6" name="Text Box 34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7" name="Text Box 34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8" name="Text Box 34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89" name="Text Box 34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0" name="Text Box 34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1" name="Text Box 34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2" name="Text Box 34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3" name="Text Box 34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4" name="Text Box 34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5" name="Text Box 34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6" name="Text Box 34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7" name="Text Box 34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8" name="Text Box 34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199" name="Text Box 34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0" name="Text Box 34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1" name="Text Box 34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2" name="Text Box 34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3" name="Text Box 34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4" name="Text Box 34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5" name="Text Box 34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6" name="Text Box 34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7" name="Text Box 34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8" name="Text Box 34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09" name="Text Box 34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0" name="Text Box 34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1" name="Text Box 34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2" name="Text Box 34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3" name="Text Box 34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4" name="Text Box 34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5" name="Text Box 34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6" name="Text Box 34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7" name="Text Box 34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8" name="Text Box 34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19" name="Text Box 34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0" name="Text Box 34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1" name="Text Box 34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2" name="Text Box 34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3" name="Text Box 34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4" name="Text Box 34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5" name="Text Box 34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6" name="Text Box 34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7" name="Text Box 34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8" name="Text Box 34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29" name="Text Box 34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0" name="Text Box 34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1" name="Text Box 35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2" name="Text Box 35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3" name="Text Box 35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4" name="Text Box 35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5" name="Text Box 35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6" name="Text Box 35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7" name="Text Box 35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8" name="Text Box 35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39" name="Text Box 35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0" name="Text Box 35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1" name="Text Box 35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2" name="Text Box 35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3" name="Text Box 35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4" name="Text Box 35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5" name="Text Box 35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6" name="Text Box 35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7" name="Text Box 35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8" name="Text Box 35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49" name="Text Box 35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0" name="Text Box 35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1" name="Text Box 35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2" name="Text Box 35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3" name="Text Box 35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4" name="Text Box 35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5" name="Text Box 35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6" name="Text Box 35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7" name="Text Box 35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8" name="Text Box 35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59" name="Text Box 35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0" name="Text Box 35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1" name="Text Box 35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2" name="Text Box 35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3" name="Text Box 35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4" name="Text Box 35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5" name="Text Box 35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6" name="Text Box 35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7" name="Text Box 35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8" name="Text Box 35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69" name="Text Box 35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0" name="Text Box 35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1" name="Text Box 35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2" name="Text Box 35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3" name="Text Box 35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4" name="Text Box 35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5" name="Text Box 35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6" name="Text Box 35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7" name="Text Box 35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8" name="Text Box 35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79" name="Text Box 35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0" name="Text Box 35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1" name="Text Box 35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2" name="Text Box 35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3" name="Text Box 35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4" name="Text Box 35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5" name="Text Box 35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6" name="Text Box 35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7" name="Text Box 35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8" name="Text Box 35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89" name="Text Box 35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0" name="Text Box 35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1" name="Text Box 35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2" name="Text Box 35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3" name="Text Box 35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4" name="Text Box 35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5" name="Text Box 35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6" name="Text Box 35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7" name="Text Box 35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8" name="Text Box 35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299" name="Text Box 35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0" name="Text Box 35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1" name="Text Box 35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2" name="Text Box 35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3" name="Text Box 35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4" name="Text Box 35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5" name="Text Box 35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6" name="Text Box 35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7" name="Text Box 35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8" name="Text Box 35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09" name="Text Box 35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0" name="Text Box 35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1" name="Text Box 35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2" name="Text Box 35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3" name="Text Box 35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4" name="Text Box 35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5" name="Text Box 35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6" name="Text Box 35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7" name="Text Box 35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8" name="Text Box 35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19" name="Text Box 35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0" name="Text Box 35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1" name="Text Box 35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2" name="Text Box 35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3" name="Text Box 35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4" name="Text Box 35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5" name="Text Box 35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6" name="Text Box 35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7" name="Text Box 35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8" name="Text Box 35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29" name="Text Box 35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0" name="Text Box 35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1" name="Text Box 36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2" name="Text Box 36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3" name="Text Box 36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4" name="Text Box 36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5" name="Text Box 36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6" name="Text Box 36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7" name="Text Box 36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8" name="Text Box 36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39" name="Text Box 36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0" name="Text Box 36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1" name="Text Box 36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2" name="Text Box 36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3" name="Text Box 36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4" name="Text Box 36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5" name="Text Box 36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6" name="Text Box 36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7" name="Text Box 36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8" name="Text Box 36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49" name="Text Box 36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0" name="Text Box 36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1" name="Text Box 36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2" name="Text Box 36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3" name="Text Box 36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4" name="Text Box 36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5" name="Text Box 36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6" name="Text Box 36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7" name="Text Box 36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8" name="Text Box 36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59" name="Text Box 36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0" name="Text Box 36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1" name="Text Box 36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2" name="Text Box 36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3" name="Text Box 36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4" name="Text Box 36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5" name="Text Box 36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6" name="Text Box 36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7" name="Text Box 36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8" name="Text Box 36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69" name="Text Box 36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0" name="Text Box 36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1" name="Text Box 36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2" name="Text Box 36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3" name="Text Box 36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4" name="Text Box 36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5" name="Text Box 36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6" name="Text Box 36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7" name="Text Box 36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8" name="Text Box 36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79" name="Text Box 36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0" name="Text Box 36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1" name="Text Box 36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2" name="Text Box 36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3" name="Text Box 36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4" name="Text Box 36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5" name="Text Box 36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6" name="Text Box 36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7" name="Text Box 36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8" name="Text Box 36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89" name="Text Box 36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0" name="Text Box 36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1" name="Text Box 36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2" name="Text Box 36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3" name="Text Box 36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4" name="Text Box 36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5" name="Text Box 36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6" name="Text Box 36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7" name="Text Box 36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8" name="Text Box 36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399" name="Text Box 36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0" name="Text Box 36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1" name="Text Box 36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2" name="Text Box 36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3" name="Text Box 36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4" name="Text Box 36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5" name="Text Box 36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6" name="Text Box 36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7" name="Text Box 36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8" name="Text Box 36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09" name="Text Box 36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0" name="Text Box 36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1" name="Text Box 36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2" name="Text Box 36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3" name="Text Box 36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4" name="Text Box 36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5" name="Text Box 36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6" name="Text Box 36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7" name="Text Box 36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8" name="Text Box 36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19" name="Text Box 36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0" name="Text Box 36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1" name="Text Box 36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2" name="Text Box 36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3" name="Text Box 36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4" name="Text Box 36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5" name="Text Box 36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6" name="Text Box 36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7" name="Text Box 36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8" name="Text Box 36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29" name="Text Box 36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0" name="Text Box 36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1" name="Text Box 37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2" name="Text Box 37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3" name="Text Box 37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4" name="Text Box 37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5" name="Text Box 37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6" name="Text Box 37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7" name="Text Box 37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8" name="Text Box 37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39" name="Text Box 37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0" name="Text Box 37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1" name="Text Box 37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2" name="Text Box 37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3" name="Text Box 37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4" name="Text Box 37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5" name="Text Box 37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6" name="Text Box 37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7" name="Text Box 37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8" name="Text Box 37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49" name="Text Box 37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0" name="Text Box 37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1" name="Text Box 37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2" name="Text Box 37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3" name="Text Box 37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4" name="Text Box 37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5" name="Text Box 37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6" name="Text Box 37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7" name="Text Box 37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8" name="Text Box 37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59" name="Text Box 37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0" name="Text Box 37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1" name="Text Box 37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2" name="Text Box 37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3" name="Text Box 37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4" name="Text Box 37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5" name="Text Box 37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6" name="Text Box 37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7" name="Text Box 37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8" name="Text Box 37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69" name="Text Box 37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0" name="Text Box 37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1" name="Text Box 37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2" name="Text Box 37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3" name="Text Box 37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4" name="Text Box 37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5" name="Text Box 37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6" name="Text Box 37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7" name="Text Box 37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8" name="Text Box 37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79" name="Text Box 37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0" name="Text Box 37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1" name="Text Box 37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2" name="Text Box 37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3" name="Text Box 37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4" name="Text Box 37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5" name="Text Box 37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6" name="Text Box 37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7" name="Text Box 37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8" name="Text Box 37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89" name="Text Box 37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0" name="Text Box 37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1" name="Text Box 37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2" name="Text Box 37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3" name="Text Box 37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4" name="Text Box 37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5" name="Text Box 37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6" name="Text Box 37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7" name="Text Box 37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8" name="Text Box 37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499" name="Text Box 37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0" name="Text Box 37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1" name="Text Box 37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2" name="Text Box 37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3" name="Text Box 37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4" name="Text Box 37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5" name="Text Box 37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6" name="Text Box 37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7" name="Text Box 37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8" name="Text Box 37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09" name="Text Box 37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0" name="Text Box 37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1" name="Text Box 37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2" name="Text Box 37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3" name="Text Box 37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4" name="Text Box 37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5" name="Text Box 37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6" name="Text Box 37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7" name="Text Box 37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8" name="Text Box 37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19" name="Text Box 37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0" name="Text Box 37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1" name="Text Box 37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2" name="Text Box 37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3" name="Text Box 37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4" name="Text Box 37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5" name="Text Box 37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6" name="Text Box 37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7" name="Text Box 37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8" name="Text Box 37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29" name="Text Box 37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0" name="Text Box 37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1" name="Text Box 38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2" name="Text Box 38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3" name="Text Box 38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4" name="Text Box 38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5" name="Text Box 38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6" name="Text Box 38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7" name="Text Box 38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8" name="Text Box 38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39" name="Text Box 38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0" name="Text Box 38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1" name="Text Box 38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2" name="Text Box 38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3" name="Text Box 38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4" name="Text Box 38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5" name="Text Box 38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6" name="Text Box 38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7" name="Text Box 38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8" name="Text Box 38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49" name="Text Box 38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0" name="Text Box 38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1" name="Text Box 38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2" name="Text Box 38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3" name="Text Box 38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4" name="Text Box 38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5" name="Text Box 38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6" name="Text Box 38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7" name="Text Box 38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8" name="Text Box 38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59" name="Text Box 38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0" name="Text Box 38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1" name="Text Box 38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2" name="Text Box 38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3" name="Text Box 38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4" name="Text Box 38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5" name="Text Box 38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6" name="Text Box 38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7" name="Text Box 38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8" name="Text Box 38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69" name="Text Box 38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0" name="Text Box 38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1" name="Text Box 38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2" name="Text Box 38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3" name="Text Box 38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4" name="Text Box 38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5" name="Text Box 38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6" name="Text Box 38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7" name="Text Box 38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8" name="Text Box 38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79" name="Text Box 38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0" name="Text Box 38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1" name="Text Box 38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2" name="Text Box 38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3" name="Text Box 38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4" name="Text Box 38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5" name="Text Box 38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6" name="Text Box 38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7" name="Text Box 38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8" name="Text Box 38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89" name="Text Box 38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0" name="Text Box 38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1" name="Text Box 38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2" name="Text Box 38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3" name="Text Box 38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4" name="Text Box 38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5" name="Text Box 38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6" name="Text Box 38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7" name="Text Box 38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8" name="Text Box 38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599" name="Text Box 38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0" name="Text Box 38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1" name="Text Box 38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2" name="Text Box 38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3" name="Text Box 38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4" name="Text Box 38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5" name="Text Box 38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6" name="Text Box 38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7" name="Text Box 38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8" name="Text Box 38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09" name="Text Box 38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0" name="Text Box 38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1" name="Text Box 38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2" name="Text Box 38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3" name="Text Box 38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4" name="Text Box 38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5" name="Text Box 38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6" name="Text Box 38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7" name="Text Box 38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8" name="Text Box 38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19" name="Text Box 38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0" name="Text Box 38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1" name="Text Box 38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2" name="Text Box 38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3" name="Text Box 38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4" name="Text Box 38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5" name="Text Box 38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6" name="Text Box 38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7" name="Text Box 38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8" name="Text Box 38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29" name="Text Box 38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0" name="Text Box 38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1" name="Text Box 39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2" name="Text Box 39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3" name="Text Box 39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4" name="Text Box 39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5" name="Text Box 39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6" name="Text Box 39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7" name="Text Box 39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8" name="Text Box 39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39" name="Text Box 39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0" name="Text Box 39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1" name="Text Box 39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2" name="Text Box 39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3" name="Text Box 39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4" name="Text Box 39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5" name="Text Box 39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6" name="Text Box 39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7" name="Text Box 39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8" name="Text Box 39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49" name="Text Box 39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0" name="Text Box 39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1" name="Text Box 39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2" name="Text Box 39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3" name="Text Box 39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4" name="Text Box 39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5" name="Text Box 39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6" name="Text Box 39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7" name="Text Box 39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8" name="Text Box 39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59" name="Text Box 39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0" name="Text Box 39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1" name="Text Box 39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2" name="Text Box 39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3" name="Text Box 39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4" name="Text Box 39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5" name="Text Box 39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6" name="Text Box 39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7" name="Text Box 39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8" name="Text Box 39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69" name="Text Box 39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0" name="Text Box 39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1" name="Text Box 39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2" name="Text Box 39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3" name="Text Box 39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4" name="Text Box 39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5" name="Text Box 39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6" name="Text Box 39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7" name="Text Box 39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8" name="Text Box 39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79" name="Text Box 39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0" name="Text Box 39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1" name="Text Box 39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2" name="Text Box 39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3" name="Text Box 39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4" name="Text Box 39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5" name="Text Box 39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6" name="Text Box 39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7" name="Text Box 39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8" name="Text Box 39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89" name="Text Box 39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0" name="Text Box 39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1" name="Text Box 39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2" name="Text Box 39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3" name="Text Box 39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4" name="Text Box 39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5" name="Text Box 39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6" name="Text Box 39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7" name="Text Box 39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8" name="Text Box 39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699" name="Text Box 39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0" name="Text Box 39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1" name="Text Box 39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2" name="Text Box 39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3" name="Text Box 39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4" name="Text Box 39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5" name="Text Box 39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6" name="Text Box 39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7" name="Text Box 39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8" name="Text Box 39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09" name="Text Box 39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0" name="Text Box 39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1" name="Text Box 39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2" name="Text Box 39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3" name="Text Box 39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4" name="Text Box 39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5" name="Text Box 39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6" name="Text Box 39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7" name="Text Box 39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8" name="Text Box 39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19" name="Text Box 39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0" name="Text Box 39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1" name="Text Box 39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2" name="Text Box 39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3" name="Text Box 39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4" name="Text Box 39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5" name="Text Box 39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6" name="Text Box 39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7" name="Text Box 39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8" name="Text Box 39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29" name="Text Box 39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0" name="Text Box 39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1" name="Text Box 40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2" name="Text Box 40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3" name="Text Box 40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4" name="Text Box 40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5" name="Text Box 40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6" name="Text Box 40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7" name="Text Box 40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8" name="Text Box 40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39" name="Text Box 40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0" name="Text Box 40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1" name="Text Box 40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2" name="Text Box 40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3" name="Text Box 40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4" name="Text Box 40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5" name="Text Box 40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6" name="Text Box 40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7" name="Text Box 40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8" name="Text Box 40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49" name="Text Box 40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0" name="Text Box 40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1" name="Text Box 40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2" name="Text Box 40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3" name="Text Box 40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4" name="Text Box 40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5" name="Text Box 40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6" name="Text Box 40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7" name="Text Box 40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8" name="Text Box 40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59" name="Text Box 40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0" name="Text Box 40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1" name="Text Box 40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2" name="Text Box 40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3" name="Text Box 40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4" name="Text Box 40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5" name="Text Box 40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6" name="Text Box 40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7" name="Text Box 40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8" name="Text Box 40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69" name="Text Box 40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0" name="Text Box 40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1" name="Text Box 40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2" name="Text Box 40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3" name="Text Box 40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4" name="Text Box 40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5" name="Text Box 40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6" name="Text Box 40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7" name="Text Box 40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8" name="Text Box 40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79" name="Text Box 40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0" name="Text Box 40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1" name="Text Box 40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2" name="Text Box 40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3" name="Text Box 40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4" name="Text Box 40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5" name="Text Box 40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6" name="Text Box 40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7" name="Text Box 40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8" name="Text Box 40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89" name="Text Box 40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0" name="Text Box 40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1" name="Text Box 40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2" name="Text Box 40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3" name="Text Box 40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4" name="Text Box 40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5" name="Text Box 40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6" name="Text Box 40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7" name="Text Box 40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8" name="Text Box 40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799" name="Text Box 40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0" name="Text Box 40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1" name="Text Box 40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2" name="Text Box 40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3" name="Text Box 40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4" name="Text Box 40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5" name="Text Box 40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6" name="Text Box 40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7" name="Text Box 40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8" name="Text Box 40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09" name="Text Box 40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0" name="Text Box 40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1" name="Text Box 40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2" name="Text Box 40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3" name="Text Box 40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4" name="Text Box 40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5" name="Text Box 40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6" name="Text Box 40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7" name="Text Box 40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8" name="Text Box 40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19" name="Text Box 40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0" name="Text Box 40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1" name="Text Box 40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2" name="Text Box 40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3" name="Text Box 40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4" name="Text Box 40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5" name="Text Box 40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6" name="Text Box 40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7" name="Text Box 40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8" name="Text Box 40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29" name="Text Box 40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0" name="Text Box 40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1" name="Text Box 41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2" name="Text Box 41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3" name="Text Box 41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4" name="Text Box 41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5" name="Text Box 41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6" name="Text Box 41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7" name="Text Box 41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8" name="Text Box 41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39" name="Text Box 41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0" name="Text Box 41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1" name="Text Box 41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2" name="Text Box 41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3" name="Text Box 41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4" name="Text Box 41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5" name="Text Box 41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6" name="Text Box 41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7" name="Text Box 41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8" name="Text Box 41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49" name="Text Box 41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0" name="Text Box 41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1" name="Text Box 41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2" name="Text Box 41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3" name="Text Box 41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4" name="Text Box 41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5" name="Text Box 41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6" name="Text Box 41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7" name="Text Box 41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8" name="Text Box 41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59" name="Text Box 41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0" name="Text Box 41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1" name="Text Box 41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2" name="Text Box 41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3" name="Text Box 41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4" name="Text Box 41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5" name="Text Box 41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6" name="Text Box 41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7" name="Text Box 41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8" name="Text Box 41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69" name="Text Box 41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0" name="Text Box 41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1" name="Text Box 41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2" name="Text Box 41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3" name="Text Box 41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4" name="Text Box 41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5" name="Text Box 41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6" name="Text Box 41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7" name="Text Box 41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8" name="Text Box 41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79" name="Text Box 41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0" name="Text Box 41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1" name="Text Box 41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2" name="Text Box 41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3" name="Text Box 41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4" name="Text Box 41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5" name="Text Box 41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6" name="Text Box 41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7" name="Text Box 41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8" name="Text Box 41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89" name="Text Box 41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0" name="Text Box 41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1" name="Text Box 41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2" name="Text Box 41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3" name="Text Box 41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4" name="Text Box 41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5" name="Text Box 41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6" name="Text Box 41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7" name="Text Box 41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8" name="Text Box 41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899" name="Text Box 41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0" name="Text Box 41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1" name="Text Box 41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2" name="Text Box 41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3" name="Text Box 41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4" name="Text Box 41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5" name="Text Box 41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6" name="Text Box 41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7" name="Text Box 41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8" name="Text Box 41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09" name="Text Box 41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0" name="Text Box 41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1" name="Text Box 41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2" name="Text Box 41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3" name="Text Box 41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4" name="Text Box 41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5" name="Text Box 41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6" name="Text Box 41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7" name="Text Box 41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8" name="Text Box 41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19" name="Text Box 41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0" name="Text Box 41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1" name="Text Box 41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2" name="Text Box 41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3" name="Text Box 41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4" name="Text Box 41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5" name="Text Box 41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6" name="Text Box 41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7" name="Text Box 41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8" name="Text Box 41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29" name="Text Box 41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0" name="Text Box 41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1" name="Text Box 42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2" name="Text Box 42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3" name="Text Box 42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4" name="Text Box 42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5" name="Text Box 42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6" name="Text Box 42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7" name="Text Box 42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8" name="Text Box 42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39" name="Text Box 42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0" name="Text Box 42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1" name="Text Box 42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2" name="Text Box 42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3" name="Text Box 42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4" name="Text Box 42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5" name="Text Box 42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6" name="Text Box 42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7" name="Text Box 42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8" name="Text Box 42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49" name="Text Box 42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0" name="Text Box 42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1" name="Text Box 42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2" name="Text Box 42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3" name="Text Box 42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4" name="Text Box 42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5" name="Text Box 42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6" name="Text Box 42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7" name="Text Box 42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8" name="Text Box 42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59" name="Text Box 42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0" name="Text Box 42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1" name="Text Box 42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2" name="Text Box 42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3" name="Text Box 42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4" name="Text Box 42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5" name="Text Box 42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6" name="Text Box 42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7" name="Text Box 42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8" name="Text Box 42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69" name="Text Box 42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0" name="Text Box 42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1" name="Text Box 42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2" name="Text Box 42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3" name="Text Box 42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4" name="Text Box 42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5" name="Text Box 42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6" name="Text Box 42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7" name="Text Box 42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8" name="Text Box 42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79" name="Text Box 42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0" name="Text Box 42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1" name="Text Box 42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2" name="Text Box 42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3" name="Text Box 42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4" name="Text Box 42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5" name="Text Box 42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6" name="Text Box 42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7" name="Text Box 42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8" name="Text Box 42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89" name="Text Box 42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0" name="Text Box 42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1" name="Text Box 42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2" name="Text Box 42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3" name="Text Box 42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4" name="Text Box 42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5" name="Text Box 42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6" name="Text Box 42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7" name="Text Box 42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8" name="Text Box 42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9999" name="Text Box 42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0" name="Text Box 42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1" name="Text Box 42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2" name="Text Box 42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3" name="Text Box 42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4" name="Text Box 42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5" name="Text Box 42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6" name="Text Box 42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7" name="Text Box 42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8" name="Text Box 42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09" name="Text Box 42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0" name="Text Box 42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1" name="Text Box 42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2" name="Text Box 42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3" name="Text Box 42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4" name="Text Box 42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5" name="Text Box 42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6" name="Text Box 42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7" name="Text Box 42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8" name="Text Box 42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19" name="Text Box 42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0" name="Text Box 42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1" name="Text Box 42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2" name="Text Box 42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3" name="Text Box 42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4" name="Text Box 42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5" name="Text Box 42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6" name="Text Box 42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7" name="Text Box 42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8" name="Text Box 42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29" name="Text Box 42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0" name="Text Box 42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1" name="Text Box 43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2" name="Text Box 43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3" name="Text Box 43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4" name="Text Box 43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5" name="Text Box 43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6" name="Text Box 43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7" name="Text Box 43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8" name="Text Box 43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39" name="Text Box 43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0" name="Text Box 43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1" name="Text Box 43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2" name="Text Box 43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3" name="Text Box 43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4" name="Text Box 43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5" name="Text Box 43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6" name="Text Box 43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7" name="Text Box 43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8" name="Text Box 43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49" name="Text Box 43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0" name="Text Box 43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1" name="Text Box 43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2" name="Text Box 43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3" name="Text Box 43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4" name="Text Box 43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5" name="Text Box 43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6" name="Text Box 43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7" name="Text Box 43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8" name="Text Box 43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59" name="Text Box 43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0" name="Text Box 43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1" name="Text Box 43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2" name="Text Box 43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3" name="Text Box 43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4" name="Text Box 43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5" name="Text Box 43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6" name="Text Box 43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7" name="Text Box 43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8" name="Text Box 43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69" name="Text Box 43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0" name="Text Box 43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1" name="Text Box 43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2" name="Text Box 43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3" name="Text Box 43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4" name="Text Box 43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5" name="Text Box 43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6" name="Text Box 43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7" name="Text Box 43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8" name="Text Box 43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79" name="Text Box 43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0" name="Text Box 43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1" name="Text Box 43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2" name="Text Box 43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3" name="Text Box 43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4" name="Text Box 43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5" name="Text Box 43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6" name="Text Box 43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7" name="Text Box 43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8" name="Text Box 43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89" name="Text Box 43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0" name="Text Box 43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1" name="Text Box 43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2" name="Text Box 43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3" name="Text Box 43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4" name="Text Box 43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5" name="Text Box 43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6" name="Text Box 43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7" name="Text Box 43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8" name="Text Box 43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099" name="Text Box 43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0" name="Text Box 43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1" name="Text Box 43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2" name="Text Box 43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3" name="Text Box 43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4" name="Text Box 43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5" name="Text Box 43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6" name="Text Box 43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7" name="Text Box 43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8" name="Text Box 43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09" name="Text Box 43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0" name="Text Box 43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1" name="Text Box 43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2" name="Text Box 43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3" name="Text Box 43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4" name="Text Box 43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5" name="Text Box 43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6" name="Text Box 43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7" name="Text Box 43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8" name="Text Box 43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19" name="Text Box 43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0" name="Text Box 43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1" name="Text Box 43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2" name="Text Box 43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3" name="Text Box 43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4" name="Text Box 43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5" name="Text Box 43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6" name="Text Box 43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7" name="Text Box 43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8" name="Text Box 43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29" name="Text Box 43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0" name="Text Box 43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1" name="Text Box 44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2" name="Text Box 44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3" name="Text Box 44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4" name="Text Box 44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5" name="Text Box 44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6" name="Text Box 44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7" name="Text Box 44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8" name="Text Box 44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39" name="Text Box 44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0" name="Text Box 44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1" name="Text Box 44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2" name="Text Box 44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3" name="Text Box 44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4" name="Text Box 44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5" name="Text Box 44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6" name="Text Box 44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7" name="Text Box 44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8" name="Text Box 44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49" name="Text Box 44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0" name="Text Box 44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1" name="Text Box 44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2" name="Text Box 44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3" name="Text Box 44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4" name="Text Box 44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5" name="Text Box 44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6" name="Text Box 44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7" name="Text Box 44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8" name="Text Box 44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59" name="Text Box 44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0" name="Text Box 44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1" name="Text Box 44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2" name="Text Box 44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3" name="Text Box 44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4" name="Text Box 44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5" name="Text Box 44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6" name="Text Box 44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7" name="Text Box 44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8" name="Text Box 44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69" name="Text Box 44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0" name="Text Box 44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1" name="Text Box 44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2" name="Text Box 44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3" name="Text Box 44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4" name="Text Box 44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5" name="Text Box 44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6" name="Text Box 44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7" name="Text Box 44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8" name="Text Box 44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79" name="Text Box 44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0" name="Text Box 44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1" name="Text Box 44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2" name="Text Box 44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3" name="Text Box 44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4" name="Text Box 44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5" name="Text Box 44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6" name="Text Box 44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7" name="Text Box 44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8" name="Text Box 44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89" name="Text Box 44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0" name="Text Box 44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1" name="Text Box 44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2" name="Text Box 44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3" name="Text Box 44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4" name="Text Box 44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5" name="Text Box 44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6" name="Text Box 44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7" name="Text Box 44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8" name="Text Box 44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199" name="Text Box 44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0" name="Text Box 44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1" name="Text Box 44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2" name="Text Box 44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3" name="Text Box 44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4" name="Text Box 44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5" name="Text Box 44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6" name="Text Box 44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7" name="Text Box 44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8" name="Text Box 44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09" name="Text Box 44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0" name="Text Box 44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1" name="Text Box 44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2" name="Text Box 44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3" name="Text Box 44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4" name="Text Box 44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5" name="Text Box 44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6" name="Text Box 44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7" name="Text Box 44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8" name="Text Box 44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19" name="Text Box 44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0" name="Text Box 44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1" name="Text Box 44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2" name="Text Box 44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3" name="Text Box 44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4" name="Text Box 44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5" name="Text Box 44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6" name="Text Box 44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7" name="Text Box 44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8" name="Text Box 44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29" name="Text Box 44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0" name="Text Box 44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1" name="Text Box 45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2" name="Text Box 45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3" name="Text Box 45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4" name="Text Box 45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5" name="Text Box 45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6" name="Text Box 45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7" name="Text Box 45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8" name="Text Box 45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39" name="Text Box 45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0" name="Text Box 45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1" name="Text Box 45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2" name="Text Box 45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3" name="Text Box 45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4" name="Text Box 45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5" name="Text Box 45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6" name="Text Box 45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7" name="Text Box 45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8" name="Text Box 45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49" name="Text Box 45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0" name="Text Box 45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1" name="Text Box 45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2" name="Text Box 45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3" name="Text Box 45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4" name="Text Box 45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5" name="Text Box 45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6" name="Text Box 45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7" name="Text Box 45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8" name="Text Box 45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59" name="Text Box 45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0" name="Text Box 45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1" name="Text Box 45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2" name="Text Box 45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3" name="Text Box 45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4" name="Text Box 45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5" name="Text Box 45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6" name="Text Box 45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7" name="Text Box 45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8" name="Text Box 45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69" name="Text Box 45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0" name="Text Box 45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1" name="Text Box 45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2" name="Text Box 45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3" name="Text Box 45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4" name="Text Box 45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5" name="Text Box 45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6" name="Text Box 45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7" name="Text Box 45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8" name="Text Box 45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79" name="Text Box 45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0" name="Text Box 45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1" name="Text Box 45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2" name="Text Box 45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3" name="Text Box 45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4" name="Text Box 45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5" name="Text Box 45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6" name="Text Box 45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7" name="Text Box 45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8" name="Text Box 45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89" name="Text Box 45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0" name="Text Box 45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1" name="Text Box 45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2" name="Text Box 45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3" name="Text Box 45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4" name="Text Box 45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5" name="Text Box 45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6" name="Text Box 45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7" name="Text Box 45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8" name="Text Box 45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299" name="Text Box 45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0" name="Text Box 45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1" name="Text Box 45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2" name="Text Box 45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3" name="Text Box 45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4" name="Text Box 45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5" name="Text Box 45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6" name="Text Box 45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7" name="Text Box 45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8" name="Text Box 45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09" name="Text Box 45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0" name="Text Box 45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1" name="Text Box 45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2" name="Text Box 45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3" name="Text Box 45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4" name="Text Box 45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5" name="Text Box 45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6" name="Text Box 45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7" name="Text Box 45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8" name="Text Box 45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19" name="Text Box 45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0" name="Text Box 45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1" name="Text Box 45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2" name="Text Box 45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3" name="Text Box 45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4" name="Text Box 45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5" name="Text Box 45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6" name="Text Box 45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7" name="Text Box 45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8" name="Text Box 45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29" name="Text Box 45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0" name="Text Box 45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1" name="Text Box 46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2" name="Text Box 46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3" name="Text Box 46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4" name="Text Box 46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5" name="Text Box 46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6" name="Text Box 46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7" name="Text Box 46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8" name="Text Box 46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39" name="Text Box 46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0" name="Text Box 46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1" name="Text Box 46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2" name="Text Box 46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3" name="Text Box 46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4" name="Text Box 46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5" name="Text Box 46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6" name="Text Box 46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7" name="Text Box 46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8" name="Text Box 46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49" name="Text Box 46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0" name="Text Box 46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1" name="Text Box 46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2" name="Text Box 46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3" name="Text Box 46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4" name="Text Box 46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5" name="Text Box 46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6" name="Text Box 46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7" name="Text Box 46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8" name="Text Box 46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59" name="Text Box 46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0" name="Text Box 46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1" name="Text Box 46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2" name="Text Box 46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3" name="Text Box 46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4" name="Text Box 46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5" name="Text Box 46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6" name="Text Box 46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7" name="Text Box 46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8" name="Text Box 46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69" name="Text Box 46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0" name="Text Box 46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1" name="Text Box 46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2" name="Text Box 46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3" name="Text Box 46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4" name="Text Box 46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5" name="Text Box 46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6" name="Text Box 46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7" name="Text Box 46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8" name="Text Box 46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79" name="Text Box 46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0" name="Text Box 46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1" name="Text Box 46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2" name="Text Box 46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3" name="Text Box 46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4" name="Text Box 46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5" name="Text Box 46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6" name="Text Box 46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7" name="Text Box 46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8" name="Text Box 46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89" name="Text Box 46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0" name="Text Box 46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1" name="Text Box 46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2" name="Text Box 46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3" name="Text Box 46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4" name="Text Box 46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5" name="Text Box 46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6" name="Text Box 46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7" name="Text Box 46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8" name="Text Box 46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399" name="Text Box 46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0" name="Text Box 46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1" name="Text Box 46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2" name="Text Box 46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3" name="Text Box 46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4" name="Text Box 46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5" name="Text Box 46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6" name="Text Box 46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7" name="Text Box 46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8" name="Text Box 46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09" name="Text Box 46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0" name="Text Box 46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1" name="Text Box 46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2" name="Text Box 46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3" name="Text Box 46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4" name="Text Box 46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5" name="Text Box 46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6" name="Text Box 46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7" name="Text Box 46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8" name="Text Box 46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19" name="Text Box 46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0" name="Text Box 46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1" name="Text Box 46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2" name="Text Box 46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3" name="Text Box 46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4" name="Text Box 46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5" name="Text Box 46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6" name="Text Box 46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7" name="Text Box 46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8" name="Text Box 46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29" name="Text Box 46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0" name="Text Box 46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1" name="Text Box 47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2" name="Text Box 47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3" name="Text Box 47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4" name="Text Box 47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5" name="Text Box 47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6" name="Text Box 47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7" name="Text Box 47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8" name="Text Box 47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39" name="Text Box 47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0" name="Text Box 47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1" name="Text Box 47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2" name="Text Box 47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3" name="Text Box 47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4" name="Text Box 47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5" name="Text Box 47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6" name="Text Box 47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7" name="Text Box 47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8" name="Text Box 47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49" name="Text Box 47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0" name="Text Box 47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1" name="Text Box 47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2" name="Text Box 47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3" name="Text Box 47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4" name="Text Box 47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5" name="Text Box 47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6" name="Text Box 47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7" name="Text Box 47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8" name="Text Box 47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59" name="Text Box 47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0" name="Text Box 47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1" name="Text Box 47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2" name="Text Box 47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3" name="Text Box 47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4" name="Text Box 47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5" name="Text Box 47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6" name="Text Box 47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7" name="Text Box 47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8" name="Text Box 47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69" name="Text Box 47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0" name="Text Box 47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1" name="Text Box 47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2" name="Text Box 47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3" name="Text Box 47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4" name="Text Box 47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5" name="Text Box 47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6" name="Text Box 47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7" name="Text Box 47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8" name="Text Box 47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79" name="Text Box 47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0" name="Text Box 47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1" name="Text Box 47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2" name="Text Box 47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3" name="Text Box 47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4" name="Text Box 47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5" name="Text Box 47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6" name="Text Box 47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7" name="Text Box 47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8" name="Text Box 47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89" name="Text Box 47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0" name="Text Box 47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1" name="Text Box 47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2" name="Text Box 47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3" name="Text Box 47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4" name="Text Box 47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5" name="Text Box 47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6" name="Text Box 47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7" name="Text Box 47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8" name="Text Box 47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499" name="Text Box 47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0" name="Text Box 47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1" name="Text Box 47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2" name="Text Box 47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3" name="Text Box 47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4" name="Text Box 47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5" name="Text Box 47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6" name="Text Box 47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7" name="Text Box 47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8" name="Text Box 47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09" name="Text Box 47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0" name="Text Box 47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1" name="Text Box 47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2" name="Text Box 47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3" name="Text Box 47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4" name="Text Box 47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5" name="Text Box 47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6" name="Text Box 47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7" name="Text Box 47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8" name="Text Box 47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19" name="Text Box 47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0" name="Text Box 47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1" name="Text Box 47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2" name="Text Box 47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3" name="Text Box 47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4" name="Text Box 47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5" name="Text Box 47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6" name="Text Box 47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7" name="Text Box 47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8" name="Text Box 47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29" name="Text Box 47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0" name="Text Box 47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1" name="Text Box 48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2" name="Text Box 48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3" name="Text Box 48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4" name="Text Box 48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5" name="Text Box 48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6" name="Text Box 48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7" name="Text Box 48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8" name="Text Box 48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39" name="Text Box 48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0" name="Text Box 48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1" name="Text Box 48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2" name="Text Box 48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3" name="Text Box 48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4" name="Text Box 48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5" name="Text Box 48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6" name="Text Box 48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7" name="Text Box 48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8" name="Text Box 48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49" name="Text Box 48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0" name="Text Box 48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1" name="Text Box 48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2" name="Text Box 48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3" name="Text Box 48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4" name="Text Box 48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5" name="Text Box 48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6" name="Text Box 48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7" name="Text Box 48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8" name="Text Box 48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59" name="Text Box 48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0" name="Text Box 48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1" name="Text Box 48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2" name="Text Box 48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3" name="Text Box 48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4" name="Text Box 48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5" name="Text Box 48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6" name="Text Box 48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7" name="Text Box 48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8" name="Text Box 48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69" name="Text Box 48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0" name="Text Box 48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1" name="Text Box 48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2" name="Text Box 48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3" name="Text Box 48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4" name="Text Box 48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5" name="Text Box 48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6" name="Text Box 48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7" name="Text Box 48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8" name="Text Box 48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79" name="Text Box 48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0" name="Text Box 48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1" name="Text Box 48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2" name="Text Box 48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3" name="Text Box 48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4" name="Text Box 48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5" name="Text Box 48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6" name="Text Box 48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7" name="Text Box 48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8" name="Text Box 48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89" name="Text Box 48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0" name="Text Box 48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1" name="Text Box 48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2" name="Text Box 48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3" name="Text Box 48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4" name="Text Box 48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5" name="Text Box 48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6" name="Text Box 48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7" name="Text Box 48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8" name="Text Box 48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599" name="Text Box 48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0" name="Text Box 48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1" name="Text Box 48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2" name="Text Box 48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3" name="Text Box 48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4" name="Text Box 48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5" name="Text Box 48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6" name="Text Box 48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7" name="Text Box 48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8" name="Text Box 48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09" name="Text Box 48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0" name="Text Box 48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1" name="Text Box 48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2" name="Text Box 48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3" name="Text Box 48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4" name="Text Box 48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5" name="Text Box 48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6" name="Text Box 48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7" name="Text Box 48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8" name="Text Box 48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19" name="Text Box 48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0" name="Text Box 48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1" name="Text Box 48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2" name="Text Box 48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3" name="Text Box 48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4" name="Text Box 48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5" name="Text Box 48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6" name="Text Box 48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7" name="Text Box 48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8" name="Text Box 48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29" name="Text Box 48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0" name="Text Box 48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1" name="Text Box 49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2" name="Text Box 49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3" name="Text Box 49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4" name="Text Box 49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5" name="Text Box 49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6" name="Text Box 49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7" name="Text Box 49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8" name="Text Box 49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39" name="Text Box 49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0" name="Text Box 49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1" name="Text Box 49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2" name="Text Box 49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3" name="Text Box 49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4" name="Text Box 49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5" name="Text Box 49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6" name="Text Box 49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7" name="Text Box 49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8" name="Text Box 49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49" name="Text Box 49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0" name="Text Box 49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1" name="Text Box 49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2" name="Text Box 49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3" name="Text Box 49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4" name="Text Box 49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5" name="Text Box 49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6" name="Text Box 49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7" name="Text Box 49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8" name="Text Box 49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59" name="Text Box 49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0" name="Text Box 49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1" name="Text Box 49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2" name="Text Box 49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3" name="Text Box 49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4" name="Text Box 49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5" name="Text Box 49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6" name="Text Box 49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7" name="Text Box 49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8" name="Text Box 49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69" name="Text Box 49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0" name="Text Box 49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1" name="Text Box 49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2" name="Text Box 49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3" name="Text Box 49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4" name="Text Box 49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5" name="Text Box 49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6" name="Text Box 49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7" name="Text Box 49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8" name="Text Box 49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79" name="Text Box 49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0" name="Text Box 49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1" name="Text Box 49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2" name="Text Box 49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3" name="Text Box 49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4" name="Text Box 49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5" name="Text Box 49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6" name="Text Box 49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7" name="Text Box 49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8" name="Text Box 49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89" name="Text Box 49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0" name="Text Box 49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1" name="Text Box 49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2" name="Text Box 49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3" name="Text Box 49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4" name="Text Box 49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5" name="Text Box 49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6" name="Text Box 49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7" name="Text Box 49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8" name="Text Box 49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699" name="Text Box 49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0" name="Text Box 49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1" name="Text Box 49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2" name="Text Box 49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3" name="Text Box 49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4" name="Text Box 49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5" name="Text Box 49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6" name="Text Box 49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7" name="Text Box 49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8" name="Text Box 49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09" name="Text Box 49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0" name="Text Box 49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1" name="Text Box 49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2" name="Text Box 49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3" name="Text Box 49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4" name="Text Box 49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5" name="Text Box 49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6" name="Text Box 49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7" name="Text Box 49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8" name="Text Box 49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19" name="Text Box 49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0" name="Text Box 49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1" name="Text Box 49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2" name="Text Box 49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3" name="Text Box 49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4" name="Text Box 49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5" name="Text Box 49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6" name="Text Box 49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7" name="Text Box 49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8" name="Text Box 49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29" name="Text Box 49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0" name="Text Box 49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1" name="Text Box 50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2" name="Text Box 50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3" name="Text Box 50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4" name="Text Box 50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5" name="Text Box 50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6" name="Text Box 50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7" name="Text Box 50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8" name="Text Box 50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39" name="Text Box 50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0" name="Text Box 50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1" name="Text Box 50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2" name="Text Box 50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3" name="Text Box 50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4" name="Text Box 50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5" name="Text Box 50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6" name="Text Box 50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7" name="Text Box 50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8" name="Text Box 50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49" name="Text Box 50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0" name="Text Box 50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1" name="Text Box 50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2" name="Text Box 50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3" name="Text Box 50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4" name="Text Box 50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5" name="Text Box 50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6" name="Text Box 50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7" name="Text Box 50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8" name="Text Box 50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59" name="Text Box 50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0" name="Text Box 50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1" name="Text Box 50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2" name="Text Box 50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3" name="Text Box 50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4" name="Text Box 50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5" name="Text Box 50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6" name="Text Box 50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7" name="Text Box 50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8" name="Text Box 50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69" name="Text Box 50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0" name="Text Box 50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1" name="Text Box 50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2" name="Text Box 50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3" name="Text Box 50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4" name="Text Box 50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5" name="Text Box 50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6" name="Text Box 50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7" name="Text Box 50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8" name="Text Box 50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79" name="Text Box 50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0" name="Text Box 50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1" name="Text Box 50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2" name="Text Box 50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3" name="Text Box 50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4" name="Text Box 50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5" name="Text Box 50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6" name="Text Box 50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7" name="Text Box 50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8" name="Text Box 50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89" name="Text Box 50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0" name="Text Box 50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1" name="Text Box 50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2" name="Text Box 50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3" name="Text Box 50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4" name="Text Box 50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5" name="Text Box 50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6" name="Text Box 50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7" name="Text Box 50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8" name="Text Box 50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799" name="Text Box 50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0" name="Text Box 50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1" name="Text Box 50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2" name="Text Box 50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3" name="Text Box 50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4" name="Text Box 50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5" name="Text Box 50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6" name="Text Box 50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7" name="Text Box 50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8" name="Text Box 50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09" name="Text Box 50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0" name="Text Box 50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1" name="Text Box 50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2" name="Text Box 50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3" name="Text Box 50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4" name="Text Box 50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5" name="Text Box 50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6" name="Text Box 50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7" name="Text Box 50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8" name="Text Box 50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19" name="Text Box 50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0" name="Text Box 50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1" name="Text Box 50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2" name="Text Box 50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3" name="Text Box 50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4" name="Text Box 50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5" name="Text Box 50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6" name="Text Box 50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7" name="Text Box 50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8" name="Text Box 50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29" name="Text Box 50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0" name="Text Box 50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1" name="Text Box 51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2" name="Text Box 51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3" name="Text Box 51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4" name="Text Box 51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5" name="Text Box 51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6" name="Text Box 51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7" name="Text Box 51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8" name="Text Box 51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39" name="Text Box 51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0" name="Text Box 51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1" name="Text Box 51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2" name="Text Box 51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3" name="Text Box 51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4" name="Text Box 51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5" name="Text Box 51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6" name="Text Box 51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7" name="Text Box 51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8" name="Text Box 51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49" name="Text Box 51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0" name="Text Box 51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1" name="Text Box 51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2" name="Text Box 51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3" name="Text Box 51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4" name="Text Box 51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5" name="Text Box 51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6" name="Text Box 51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7" name="Text Box 51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8" name="Text Box 51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59" name="Text Box 51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0" name="Text Box 51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1" name="Text Box 51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2" name="Text Box 51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3" name="Text Box 51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4" name="Text Box 51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5" name="Text Box 51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6" name="Text Box 51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7" name="Text Box 51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8" name="Text Box 51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69" name="Text Box 51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0" name="Text Box 51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1" name="Text Box 51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2" name="Text Box 51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3" name="Text Box 51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4" name="Text Box 51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5" name="Text Box 51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6" name="Text Box 51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7" name="Text Box 51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8" name="Text Box 51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79" name="Text Box 51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0" name="Text Box 51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1" name="Text Box 51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2" name="Text Box 51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3" name="Text Box 51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4" name="Text Box 51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5" name="Text Box 51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6" name="Text Box 51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7" name="Text Box 51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8" name="Text Box 51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89" name="Text Box 51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0" name="Text Box 51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1" name="Text Box 51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2" name="Text Box 51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3" name="Text Box 51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4" name="Text Box 51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5" name="Text Box 51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6" name="Text Box 51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7" name="Text Box 51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8" name="Text Box 51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899" name="Text Box 51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0" name="Text Box 51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1" name="Text Box 51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2" name="Text Box 51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3" name="Text Box 51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4" name="Text Box 51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5" name="Text Box 51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6" name="Text Box 51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7" name="Text Box 51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8" name="Text Box 51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09" name="Text Box 51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0" name="Text Box 51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1" name="Text Box 51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2" name="Text Box 51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3" name="Text Box 51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4" name="Text Box 51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5" name="Text Box 51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6" name="Text Box 51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7" name="Text Box 51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8" name="Text Box 51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19" name="Text Box 51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0" name="Text Box 51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1" name="Text Box 51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2" name="Text Box 51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3" name="Text Box 51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4" name="Text Box 51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5" name="Text Box 51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6" name="Text Box 51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7" name="Text Box 51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8" name="Text Box 51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29" name="Text Box 51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0" name="Text Box 51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1" name="Text Box 52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2" name="Text Box 52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3" name="Text Box 52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4" name="Text Box 52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5" name="Text Box 52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6" name="Text Box 52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7" name="Text Box 52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8" name="Text Box 52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39" name="Text Box 52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0" name="Text Box 52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1" name="Text Box 52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2" name="Text Box 52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3" name="Text Box 52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4" name="Text Box 52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5" name="Text Box 52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6" name="Text Box 52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7" name="Text Box 52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8" name="Text Box 52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49" name="Text Box 52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0" name="Text Box 52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1" name="Text Box 52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2" name="Text Box 52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3" name="Text Box 52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4" name="Text Box 52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5" name="Text Box 52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6" name="Text Box 52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7" name="Text Box 52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8" name="Text Box 52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59" name="Text Box 52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0" name="Text Box 52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1" name="Text Box 52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2" name="Text Box 52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3" name="Text Box 52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4" name="Text Box 52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5" name="Text Box 52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6" name="Text Box 52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7" name="Text Box 52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8" name="Text Box 52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69" name="Text Box 52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0" name="Text Box 52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1" name="Text Box 52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2" name="Text Box 52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3" name="Text Box 52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4" name="Text Box 52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5" name="Text Box 52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6" name="Text Box 52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7" name="Text Box 52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8" name="Text Box 52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79" name="Text Box 52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0" name="Text Box 52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1" name="Text Box 52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2" name="Text Box 52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3" name="Text Box 52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4" name="Text Box 52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5" name="Text Box 52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6" name="Text Box 52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7" name="Text Box 52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8" name="Text Box 52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89" name="Text Box 52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0" name="Text Box 52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1" name="Text Box 52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2" name="Text Box 52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3" name="Text Box 52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4" name="Text Box 52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5" name="Text Box 52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6" name="Text Box 52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7" name="Text Box 52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8" name="Text Box 52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0999" name="Text Box 52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0" name="Text Box 52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1" name="Text Box 52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2" name="Text Box 52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3" name="Text Box 52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4" name="Text Box 52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5" name="Text Box 52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6" name="Text Box 52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7" name="Text Box 52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8" name="Text Box 52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09" name="Text Box 52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0" name="Text Box 52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1" name="Text Box 52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2" name="Text Box 52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3" name="Text Box 52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4" name="Text Box 52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5" name="Text Box 52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6" name="Text Box 52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7" name="Text Box 52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8" name="Text Box 52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19" name="Text Box 52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0" name="Text Box 52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1" name="Text Box 52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2" name="Text Box 52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3" name="Text Box 52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4" name="Text Box 52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5" name="Text Box 52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6" name="Text Box 52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7" name="Text Box 52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8" name="Text Box 52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29" name="Text Box 52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0" name="Text Box 52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1" name="Text Box 53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2" name="Text Box 53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3" name="Text Box 53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4" name="Text Box 53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5" name="Text Box 53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6" name="Text Box 53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7" name="Text Box 53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8" name="Text Box 53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39" name="Text Box 530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0" name="Text Box 530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1" name="Text Box 531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2" name="Text Box 531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3" name="Text Box 531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4" name="Text Box 531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5" name="Text Box 531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6" name="Text Box 531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7" name="Text Box 531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8" name="Text Box 531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49" name="Text Box 531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0" name="Text Box 531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1" name="Text Box 532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2" name="Text Box 532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3" name="Text Box 532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4" name="Text Box 532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5" name="Text Box 532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6" name="Text Box 532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7" name="Text Box 532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8" name="Text Box 532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59" name="Text Box 532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0" name="Text Box 532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1" name="Text Box 533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2" name="Text Box 533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3" name="Text Box 533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4" name="Text Box 533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5" name="Text Box 533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6" name="Text Box 533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7" name="Text Box 533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8" name="Text Box 533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69" name="Text Box 533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0" name="Text Box 533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1" name="Text Box 534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2" name="Text Box 534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3" name="Text Box 534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4" name="Text Box 534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5" name="Text Box 534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6" name="Text Box 534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7" name="Text Box 534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8" name="Text Box 534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79" name="Text Box 534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0" name="Text Box 534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1" name="Text Box 535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2" name="Text Box 535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3" name="Text Box 535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4" name="Text Box 535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5" name="Text Box 535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6" name="Text Box 535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7" name="Text Box 535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8" name="Text Box 535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89" name="Text Box 535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0" name="Text Box 535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1" name="Text Box 536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2" name="Text Box 536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3" name="Text Box 536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4" name="Text Box 536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5" name="Text Box 536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6" name="Text Box 536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7" name="Text Box 536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8" name="Text Box 536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099" name="Text Box 536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0" name="Text Box 536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1" name="Text Box 537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2" name="Text Box 537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3" name="Text Box 537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4" name="Text Box 537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5" name="Text Box 537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6" name="Text Box 537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7" name="Text Box 537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8" name="Text Box 537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09" name="Text Box 537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0" name="Text Box 537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1" name="Text Box 538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2" name="Text Box 538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3" name="Text Box 538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4" name="Text Box 538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5" name="Text Box 538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6" name="Text Box 538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7" name="Text Box 538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8" name="Text Box 538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19" name="Text Box 538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0" name="Text Box 538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1" name="Text Box 539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2" name="Text Box 539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3" name="Text Box 539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4" name="Text Box 539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5" name="Text Box 539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6" name="Text Box 539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7" name="Text Box 539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8" name="Text Box 539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29" name="Text Box 5398"/>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0" name="Text Box 5399"/>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1" name="Text Box 5400"/>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2" name="Text Box 5401"/>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3" name="Text Box 5402"/>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4" name="Text Box 5403"/>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5" name="Text Box 5404"/>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6" name="Text Box 5405"/>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7" name="Text Box 5406"/>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1302</xdr:row>
      <xdr:rowOff>0</xdr:rowOff>
    </xdr:from>
    <xdr:ext cx="85725" cy="205408"/>
    <xdr:sp macro="" textlink="">
      <xdr:nvSpPr>
        <xdr:cNvPr id="11138" name="Text Box 5407"/>
        <xdr:cNvSpPr txBox="1">
          <a:spLocks noChangeArrowheads="1"/>
        </xdr:cNvSpPr>
      </xdr:nvSpPr>
      <xdr:spPr bwMode="auto">
        <a:xfrm>
          <a:off x="4686300" y="24803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39" name="Text Box 5427"/>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0" name="Text Box 5428"/>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1" name="Text Box 5429"/>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2" name="Text Box 5430"/>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3" name="Text Box 5431"/>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4" name="Text Box 5432"/>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5" name="Text Box 5433"/>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6" name="Text Box 5434"/>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7" name="Text Box 5435"/>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8" name="Text Box 5436"/>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49" name="Text Box 5437"/>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0" name="Text Box 5438"/>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1" name="Text Box 5439"/>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2" name="Text Box 5440"/>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3" name="Text Box 5441"/>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4" name="Text Box 5442"/>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5" name="Text Box 5443"/>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6" name="Text Box 5444"/>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7" name="Text Box 5445"/>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8" name="Text Box 5446"/>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59" name="Text Box 5447"/>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0" name="Text Box 5448"/>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1" name="Text Box 5449"/>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2" name="Text Box 5450"/>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3" name="Text Box 5451"/>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4" name="Text Box 5452"/>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5" name="Text Box 5453"/>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6" name="Text Box 5454"/>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7" name="Text Box 5455"/>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8" name="Text Box 5456"/>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69" name="Text Box 5457"/>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0" name="Text Box 5458"/>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1" name="Text Box 5459"/>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2" name="Text Box 5460"/>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3" name="Text Box 5461"/>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4" name="Text Box 5462"/>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5" name="Text Box 5463"/>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6" name="Text Box 5464"/>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7" name="Text Box 5465"/>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8" name="Text Box 5466"/>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79" name="Text Box 5467"/>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1301</xdr:row>
      <xdr:rowOff>0</xdr:rowOff>
    </xdr:from>
    <xdr:ext cx="85725" cy="205409"/>
    <xdr:sp macro="" textlink="">
      <xdr:nvSpPr>
        <xdr:cNvPr id="11180" name="Text Box 5468"/>
        <xdr:cNvSpPr txBox="1">
          <a:spLocks noChangeArrowheads="1"/>
        </xdr:cNvSpPr>
      </xdr:nvSpPr>
      <xdr:spPr bwMode="auto">
        <a:xfrm>
          <a:off x="4686300" y="24784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1" name="Text Box 25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2" name="Text Box 25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3" name="Text Box 25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4" name="Text Box 25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5" name="Text Box 25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6" name="Text Box 25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7" name="Text Box 25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8" name="Text Box 25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89" name="Text Box 25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0" name="Text Box 25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1" name="Text Box 25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2" name="Text Box 25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3" name="Text Box 25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4" name="Text Box 25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5" name="Text Box 26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6" name="Text Box 26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7" name="Text Box 26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8" name="Text Box 26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199" name="Text Box 26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0" name="Text Box 26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1" name="Text Box 26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2" name="Text Box 26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3" name="Text Box 26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4" name="Text Box 26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5" name="Text Box 26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6" name="Text Box 26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7" name="Text Box 26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8" name="Text Box 26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09" name="Text Box 26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0" name="Text Box 26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1" name="Text Box 26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2" name="Text Box 26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3" name="Text Box 26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4" name="Text Box 26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5" name="Text Box 26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6" name="Text Box 26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7" name="Text Box 26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8" name="Text Box 26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19" name="Text Box 26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0" name="Text Box 26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1" name="Text Box 26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2" name="Text Box 26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3" name="Text Box 26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4" name="Text Box 26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5" name="Text Box 26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6" name="Text Box 26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7" name="Text Box 26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8" name="Text Box 26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29" name="Text Box 26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0" name="Text Box 26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1" name="Text Box 26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2" name="Text Box 26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3" name="Text Box 26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4" name="Text Box 26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5" name="Text Box 26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6" name="Text Box 26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7" name="Text Box 26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8" name="Text Box 26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39" name="Text Box 26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0" name="Text Box 26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1" name="Text Box 26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2" name="Text Box 26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3" name="Text Box 26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4" name="Text Box 26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5" name="Text Box 26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6" name="Text Box 26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7" name="Text Box 26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8" name="Text Box 26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49" name="Text Box 26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0" name="Text Box 26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1" name="Text Box 26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2" name="Text Box 26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3" name="Text Box 27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4" name="Text Box 27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5" name="Text Box 27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6" name="Text Box 27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7" name="Text Box 27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8" name="Text Box 27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59" name="Text Box 27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0" name="Text Box 27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1" name="Text Box 27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2" name="Text Box 27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3" name="Text Box 27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4" name="Text Box 27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5" name="Text Box 27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6" name="Text Box 27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7" name="Text Box 27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8" name="Text Box 27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69" name="Text Box 27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0" name="Text Box 27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1" name="Text Box 27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2" name="Text Box 27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3" name="Text Box 27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4" name="Text Box 27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5" name="Text Box 27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6" name="Text Box 27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7" name="Text Box 27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8" name="Text Box 27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79" name="Text Box 27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0" name="Text Box 27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1" name="Text Box 27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2" name="Text Box 27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3" name="Text Box 27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4" name="Text Box 27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5" name="Text Box 27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6" name="Text Box 27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7" name="Text Box 27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8" name="Text Box 27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89" name="Text Box 27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0" name="Text Box 27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1" name="Text Box 27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2" name="Text Box 27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3" name="Text Box 27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4" name="Text Box 27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5" name="Text Box 27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6" name="Text Box 27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7" name="Text Box 27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8" name="Text Box 27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299" name="Text Box 27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0" name="Text Box 27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1" name="Text Box 27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2" name="Text Box 27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3" name="Text Box 27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4" name="Text Box 27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5" name="Text Box 27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6" name="Text Box 27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7" name="Text Box 27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8" name="Text Box 27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09" name="Text Box 27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0" name="Text Box 27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1" name="Text Box 27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2" name="Text Box 27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3" name="Text Box 27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4" name="Text Box 27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5" name="Text Box 27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6" name="Text Box 27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7" name="Text Box 27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8" name="Text Box 27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19" name="Text Box 27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0" name="Text Box 27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1" name="Text Box 27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2" name="Text Box 27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3" name="Text Box 27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4" name="Text Box 27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5" name="Text Box 27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6" name="Text Box 27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7" name="Text Box 27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8" name="Text Box 27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29" name="Text Box 27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0" name="Text Box 27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1" name="Text Box 27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2" name="Text Box 27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3" name="Text Box 27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4" name="Text Box 27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5" name="Text Box 27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6" name="Text Box 27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7" name="Text Box 27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8" name="Text Box 27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39" name="Text Box 27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0" name="Text Box 27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1" name="Text Box 27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2" name="Text Box 27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3" name="Text Box 27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4" name="Text Box 27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5" name="Text Box 27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6" name="Text Box 27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7" name="Text Box 27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8" name="Text Box 27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49" name="Text Box 27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0" name="Text Box 27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1" name="Text Box 27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2" name="Text Box 27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3" name="Text Box 28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4" name="Text Box 28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5" name="Text Box 28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6" name="Text Box 28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7" name="Text Box 28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8" name="Text Box 28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59" name="Text Box 28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0" name="Text Box 28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1" name="Text Box 28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2" name="Text Box 28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3" name="Text Box 28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4" name="Text Box 28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5" name="Text Box 28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6" name="Text Box 28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7" name="Text Box 28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8" name="Text Box 28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69" name="Text Box 28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0" name="Text Box 28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1" name="Text Box 28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2" name="Text Box 28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3" name="Text Box 28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4" name="Text Box 28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5" name="Text Box 28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6" name="Text Box 28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7" name="Text Box 28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8" name="Text Box 28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79" name="Text Box 28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0" name="Text Box 28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1" name="Text Box 28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2" name="Text Box 28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3" name="Text Box 28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4" name="Text Box 28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5" name="Text Box 28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6" name="Text Box 28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7" name="Text Box 28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8" name="Text Box 28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89" name="Text Box 28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0" name="Text Box 28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1" name="Text Box 28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2" name="Text Box 28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3" name="Text Box 28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4" name="Text Box 28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5" name="Text Box 28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6" name="Text Box 28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7" name="Text Box 28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8" name="Text Box 28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399" name="Text Box 28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0" name="Text Box 28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1" name="Text Box 28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2" name="Text Box 28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3" name="Text Box 28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4" name="Text Box 28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5" name="Text Box 28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6" name="Text Box 28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7" name="Text Box 28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8" name="Text Box 28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09" name="Text Box 28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0" name="Text Box 28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1" name="Text Box 28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2" name="Text Box 28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3" name="Text Box 28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4" name="Text Box 28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5" name="Text Box 28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6" name="Text Box 28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7" name="Text Box 28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8" name="Text Box 28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19" name="Text Box 28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0" name="Text Box 28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1" name="Text Box 28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2" name="Text Box 28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3" name="Text Box 28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4" name="Text Box 28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5" name="Text Box 28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6" name="Text Box 28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7" name="Text Box 28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8" name="Text Box 28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29" name="Text Box 28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0" name="Text Box 28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1" name="Text Box 28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2" name="Text Box 28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3" name="Text Box 28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4" name="Text Box 28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5" name="Text Box 28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6" name="Text Box 28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7" name="Text Box 28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8" name="Text Box 28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39" name="Text Box 28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0" name="Text Box 28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1" name="Text Box 28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2" name="Text Box 28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3" name="Text Box 28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4" name="Text Box 28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5" name="Text Box 28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6" name="Text Box 28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7" name="Text Box 28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8" name="Text Box 28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49" name="Text Box 28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0" name="Text Box 28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1" name="Text Box 28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2" name="Text Box 28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3" name="Text Box 29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4" name="Text Box 29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5" name="Text Box 29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6" name="Text Box 29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7" name="Text Box 29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8" name="Text Box 29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59" name="Text Box 29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0" name="Text Box 29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1" name="Text Box 29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2" name="Text Box 29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3" name="Text Box 29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4" name="Text Box 29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5" name="Text Box 29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6" name="Text Box 29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7" name="Text Box 29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8" name="Text Box 29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69" name="Text Box 29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0" name="Text Box 29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1" name="Text Box 29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2" name="Text Box 29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3" name="Text Box 29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4" name="Text Box 29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5" name="Text Box 29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6" name="Text Box 29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7" name="Text Box 29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8" name="Text Box 29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79" name="Text Box 29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0" name="Text Box 29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1" name="Text Box 29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2" name="Text Box 29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3" name="Text Box 29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4" name="Text Box 29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5" name="Text Box 29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6" name="Text Box 29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7" name="Text Box 29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8" name="Text Box 29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89" name="Text Box 29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0" name="Text Box 29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1" name="Text Box 29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2" name="Text Box 29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3" name="Text Box 29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4" name="Text Box 29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5" name="Text Box 29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6" name="Text Box 29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7" name="Text Box 29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8" name="Text Box 29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499" name="Text Box 29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0" name="Text Box 29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1" name="Text Box 29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2" name="Text Box 29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3" name="Text Box 29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4" name="Text Box 29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5" name="Text Box 29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6" name="Text Box 29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7" name="Text Box 29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8" name="Text Box 29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09" name="Text Box 29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0" name="Text Box 29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1" name="Text Box 29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2" name="Text Box 29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3" name="Text Box 29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4" name="Text Box 29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5" name="Text Box 29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6" name="Text Box 29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7" name="Text Box 29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8" name="Text Box 29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19" name="Text Box 29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0" name="Text Box 29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1" name="Text Box 29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2" name="Text Box 29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3" name="Text Box 29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4" name="Text Box 29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5" name="Text Box 29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6" name="Text Box 29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7" name="Text Box 29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8" name="Text Box 29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29" name="Text Box 29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0" name="Text Box 29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1" name="Text Box 29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2" name="Text Box 29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3" name="Text Box 29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4" name="Text Box 29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5" name="Text Box 29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6" name="Text Box 29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7" name="Text Box 29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8" name="Text Box 29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39" name="Text Box 29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0" name="Text Box 29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1" name="Text Box 29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2" name="Text Box 29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3" name="Text Box 29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4" name="Text Box 29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5" name="Text Box 29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6" name="Text Box 29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7" name="Text Box 29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8" name="Text Box 29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49" name="Text Box 29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0" name="Text Box 29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1" name="Text Box 29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2" name="Text Box 29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3" name="Text Box 30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4" name="Text Box 30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5" name="Text Box 30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6" name="Text Box 30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7" name="Text Box 30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8" name="Text Box 30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59" name="Text Box 30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0" name="Text Box 30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1" name="Text Box 30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2" name="Text Box 30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3" name="Text Box 30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4" name="Text Box 30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5" name="Text Box 30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6" name="Text Box 30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7" name="Text Box 30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8" name="Text Box 30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69" name="Text Box 30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0" name="Text Box 30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1" name="Text Box 30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2" name="Text Box 30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3" name="Text Box 30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4" name="Text Box 30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5" name="Text Box 30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6" name="Text Box 30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7" name="Text Box 30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8" name="Text Box 30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79" name="Text Box 30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0" name="Text Box 30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1" name="Text Box 30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2" name="Text Box 30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3" name="Text Box 30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4" name="Text Box 30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5" name="Text Box 30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6" name="Text Box 30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7" name="Text Box 30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8" name="Text Box 30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89" name="Text Box 30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0" name="Text Box 30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1" name="Text Box 30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2" name="Text Box 30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3" name="Text Box 30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4" name="Text Box 30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5" name="Text Box 30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6" name="Text Box 30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7" name="Text Box 30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8" name="Text Box 30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599" name="Text Box 30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0" name="Text Box 30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1" name="Text Box 30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2" name="Text Box 30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3" name="Text Box 30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4" name="Text Box 30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5" name="Text Box 30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6" name="Text Box 30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7" name="Text Box 30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8" name="Text Box 30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09" name="Text Box 30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0" name="Text Box 30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1" name="Text Box 30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2" name="Text Box 30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3" name="Text Box 30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4" name="Text Box 30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5" name="Text Box 30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6" name="Text Box 30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7" name="Text Box 30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8" name="Text Box 30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19" name="Text Box 30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0" name="Text Box 30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1" name="Text Box 30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2" name="Text Box 30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3" name="Text Box 30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4" name="Text Box 30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5" name="Text Box 30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6" name="Text Box 30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7" name="Text Box 30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8" name="Text Box 30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29" name="Text Box 30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0" name="Text Box 30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1" name="Text Box 30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2" name="Text Box 30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3" name="Text Box 30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4" name="Text Box 30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5" name="Text Box 30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6" name="Text Box 30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7" name="Text Box 30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8" name="Text Box 30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39" name="Text Box 30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0" name="Text Box 30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1" name="Text Box 30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2" name="Text Box 30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3" name="Text Box 30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4" name="Text Box 30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5" name="Text Box 30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6" name="Text Box 30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7" name="Text Box 30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8" name="Text Box 30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49" name="Text Box 30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0" name="Text Box 30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1" name="Text Box 30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2" name="Text Box 30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3" name="Text Box 31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4" name="Text Box 31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5" name="Text Box 31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6" name="Text Box 31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7" name="Text Box 31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8" name="Text Box 31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59" name="Text Box 31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0" name="Text Box 31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1" name="Text Box 31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2" name="Text Box 31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3" name="Text Box 31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4" name="Text Box 31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5" name="Text Box 31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6" name="Text Box 31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7" name="Text Box 31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8" name="Text Box 31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69" name="Text Box 31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0" name="Text Box 31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1" name="Text Box 31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2" name="Text Box 31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3" name="Text Box 31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4" name="Text Box 31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5" name="Text Box 31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6" name="Text Box 31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7" name="Text Box 31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8" name="Text Box 31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79" name="Text Box 31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0" name="Text Box 31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1" name="Text Box 31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2" name="Text Box 31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3" name="Text Box 31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4" name="Text Box 31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5" name="Text Box 31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6" name="Text Box 31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7" name="Text Box 31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8" name="Text Box 31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89" name="Text Box 31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0" name="Text Box 31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1" name="Text Box 31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2" name="Text Box 31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3" name="Text Box 31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4" name="Text Box 31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5" name="Text Box 31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6" name="Text Box 31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7" name="Text Box 31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8" name="Text Box 31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699" name="Text Box 31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0" name="Text Box 31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1" name="Text Box 31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2" name="Text Box 31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3" name="Text Box 31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4" name="Text Box 31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5" name="Text Box 31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6" name="Text Box 31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7" name="Text Box 31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8" name="Text Box 31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09" name="Text Box 31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0" name="Text Box 31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1" name="Text Box 31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2" name="Text Box 31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3" name="Text Box 31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4" name="Text Box 31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5" name="Text Box 31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6" name="Text Box 31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7" name="Text Box 31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8" name="Text Box 31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19" name="Text Box 31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0" name="Text Box 31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1" name="Text Box 31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2" name="Text Box 31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3" name="Text Box 31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4" name="Text Box 31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5" name="Text Box 31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6" name="Text Box 31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7" name="Text Box 31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8" name="Text Box 31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29" name="Text Box 31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0" name="Text Box 31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1" name="Text Box 31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2" name="Text Box 31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3" name="Text Box 31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4" name="Text Box 31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5" name="Text Box 31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6" name="Text Box 31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7" name="Text Box 31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8" name="Text Box 31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39" name="Text Box 31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0" name="Text Box 31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1" name="Text Box 31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2" name="Text Box 31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3" name="Text Box 31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4" name="Text Box 31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5" name="Text Box 31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6" name="Text Box 31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7" name="Text Box 31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8" name="Text Box 31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49" name="Text Box 31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0" name="Text Box 31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1" name="Text Box 31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2" name="Text Box 31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3" name="Text Box 32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4" name="Text Box 32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5" name="Text Box 32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6" name="Text Box 32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7" name="Text Box 32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8" name="Text Box 32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59" name="Text Box 32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0" name="Text Box 32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1" name="Text Box 32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2" name="Text Box 32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3" name="Text Box 32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4" name="Text Box 32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5" name="Text Box 32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6" name="Text Box 32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7" name="Text Box 32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8" name="Text Box 32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69" name="Text Box 32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0" name="Text Box 32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1" name="Text Box 32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2" name="Text Box 32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3" name="Text Box 32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4" name="Text Box 32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5" name="Text Box 32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6" name="Text Box 32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7" name="Text Box 32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8" name="Text Box 32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79" name="Text Box 32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0" name="Text Box 32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1" name="Text Box 32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2" name="Text Box 32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3" name="Text Box 32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4" name="Text Box 32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5" name="Text Box 32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6" name="Text Box 32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7" name="Text Box 32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8" name="Text Box 32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89" name="Text Box 32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0" name="Text Box 32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1" name="Text Box 32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2" name="Text Box 32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3" name="Text Box 32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4" name="Text Box 32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5" name="Text Box 32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6" name="Text Box 32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7" name="Text Box 32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8" name="Text Box 32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799" name="Text Box 32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0" name="Text Box 32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1" name="Text Box 32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2" name="Text Box 32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3" name="Text Box 32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4" name="Text Box 32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5" name="Text Box 32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6" name="Text Box 32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7" name="Text Box 32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8" name="Text Box 32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09" name="Text Box 32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0" name="Text Box 32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1" name="Text Box 32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2" name="Text Box 32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3" name="Text Box 32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4" name="Text Box 32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5" name="Text Box 32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6" name="Text Box 32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7" name="Text Box 32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8" name="Text Box 32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19" name="Text Box 32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0" name="Text Box 32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1" name="Text Box 32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2" name="Text Box 32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3" name="Text Box 32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4" name="Text Box 32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5" name="Text Box 32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6" name="Text Box 32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7" name="Text Box 32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8" name="Text Box 32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29" name="Text Box 32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0" name="Text Box 32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1" name="Text Box 32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2" name="Text Box 32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3" name="Text Box 32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4" name="Text Box 32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5" name="Text Box 32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6" name="Text Box 32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7" name="Text Box 32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8" name="Text Box 32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39" name="Text Box 32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0" name="Text Box 32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1" name="Text Box 32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2" name="Text Box 32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3" name="Text Box 32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4" name="Text Box 32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5" name="Text Box 32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6" name="Text Box 32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7" name="Text Box 32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8" name="Text Box 32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49" name="Text Box 32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0" name="Text Box 32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1" name="Text Box 32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2" name="Text Box 32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3" name="Text Box 33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4" name="Text Box 33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5" name="Text Box 33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6" name="Text Box 33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7" name="Text Box 33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8" name="Text Box 33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59" name="Text Box 33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0" name="Text Box 33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1" name="Text Box 33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2" name="Text Box 33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3" name="Text Box 33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4" name="Text Box 33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5" name="Text Box 33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6" name="Text Box 33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7" name="Text Box 33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8" name="Text Box 33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69" name="Text Box 33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0" name="Text Box 33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1" name="Text Box 33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2" name="Text Box 33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3" name="Text Box 33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4" name="Text Box 33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5" name="Text Box 33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6" name="Text Box 33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7" name="Text Box 33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8" name="Text Box 33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79" name="Text Box 33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0" name="Text Box 33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1" name="Text Box 33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2" name="Text Box 33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3" name="Text Box 33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4" name="Text Box 33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5" name="Text Box 33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6" name="Text Box 33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7" name="Text Box 33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8" name="Text Box 33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89" name="Text Box 33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0" name="Text Box 33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1" name="Text Box 33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2" name="Text Box 33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3" name="Text Box 33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4" name="Text Box 33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5" name="Text Box 33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6" name="Text Box 33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7" name="Text Box 33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8" name="Text Box 33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899" name="Text Box 33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0" name="Text Box 33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1" name="Text Box 33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2" name="Text Box 33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3" name="Text Box 33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4" name="Text Box 33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5" name="Text Box 33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6" name="Text Box 33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7" name="Text Box 33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8" name="Text Box 33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09" name="Text Box 33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0" name="Text Box 33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1" name="Text Box 33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2" name="Text Box 33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3" name="Text Box 33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4" name="Text Box 33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5" name="Text Box 33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6" name="Text Box 33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7" name="Text Box 33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8" name="Text Box 33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19" name="Text Box 33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0" name="Text Box 33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1" name="Text Box 33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2" name="Text Box 33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3" name="Text Box 33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4" name="Text Box 33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5" name="Text Box 33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6" name="Text Box 33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7" name="Text Box 33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8" name="Text Box 33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29" name="Text Box 33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0" name="Text Box 33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1" name="Text Box 33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2" name="Text Box 33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3" name="Text Box 33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4" name="Text Box 33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5" name="Text Box 33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6" name="Text Box 33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7" name="Text Box 33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8" name="Text Box 33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39" name="Text Box 33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0" name="Text Box 33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1" name="Text Box 33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2" name="Text Box 33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3" name="Text Box 33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4" name="Text Box 33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5" name="Text Box 33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6" name="Text Box 33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7" name="Text Box 33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8" name="Text Box 33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49" name="Text Box 33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0" name="Text Box 33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1" name="Text Box 33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2" name="Text Box 33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3" name="Text Box 34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4" name="Text Box 34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5" name="Text Box 34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6" name="Text Box 34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7" name="Text Box 34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8" name="Text Box 34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59" name="Text Box 34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0" name="Text Box 34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1" name="Text Box 34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2" name="Text Box 34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3" name="Text Box 34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4" name="Text Box 34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5" name="Text Box 34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6" name="Text Box 34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7" name="Text Box 34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8" name="Text Box 34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69" name="Text Box 34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0" name="Text Box 34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1" name="Text Box 34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2" name="Text Box 34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3" name="Text Box 34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4" name="Text Box 34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5" name="Text Box 34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6" name="Text Box 34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7" name="Text Box 34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8" name="Text Box 34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79" name="Text Box 34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0" name="Text Box 34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1" name="Text Box 34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2" name="Text Box 34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3" name="Text Box 34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4" name="Text Box 34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5" name="Text Box 34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6" name="Text Box 34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7" name="Text Box 34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8" name="Text Box 34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89" name="Text Box 34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0" name="Text Box 34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1" name="Text Box 34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2" name="Text Box 34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3" name="Text Box 34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4" name="Text Box 34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5" name="Text Box 34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6" name="Text Box 34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7" name="Text Box 34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8" name="Text Box 34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1999" name="Text Box 34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0" name="Text Box 34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1" name="Text Box 34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2" name="Text Box 34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3" name="Text Box 34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4" name="Text Box 34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5" name="Text Box 34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6" name="Text Box 34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7" name="Text Box 34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8" name="Text Box 34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09" name="Text Box 34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0" name="Text Box 34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1" name="Text Box 34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2" name="Text Box 34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3" name="Text Box 34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4" name="Text Box 34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5" name="Text Box 34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6" name="Text Box 34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7" name="Text Box 34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8" name="Text Box 34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19" name="Text Box 34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0" name="Text Box 34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1" name="Text Box 34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2" name="Text Box 34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3" name="Text Box 34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4" name="Text Box 34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5" name="Text Box 34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6" name="Text Box 34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7" name="Text Box 34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8" name="Text Box 34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29" name="Text Box 34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0" name="Text Box 34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1" name="Text Box 34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2" name="Text Box 34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3" name="Text Box 34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4" name="Text Box 34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5" name="Text Box 34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6" name="Text Box 34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7" name="Text Box 34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8" name="Text Box 34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39" name="Text Box 34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0" name="Text Box 34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1" name="Text Box 34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2" name="Text Box 34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3" name="Text Box 34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4" name="Text Box 34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5" name="Text Box 34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6" name="Text Box 34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7" name="Text Box 34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8" name="Text Box 34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49" name="Text Box 34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0" name="Text Box 34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1" name="Text Box 34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2" name="Text Box 34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3" name="Text Box 35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4" name="Text Box 35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5" name="Text Box 35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6" name="Text Box 35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7" name="Text Box 35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8" name="Text Box 35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59" name="Text Box 35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0" name="Text Box 35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1" name="Text Box 35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2" name="Text Box 35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3" name="Text Box 35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4" name="Text Box 35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5" name="Text Box 35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6" name="Text Box 35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7" name="Text Box 35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8" name="Text Box 35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69" name="Text Box 35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0" name="Text Box 35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1" name="Text Box 35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2" name="Text Box 35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3" name="Text Box 35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4" name="Text Box 35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5" name="Text Box 35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6" name="Text Box 35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7" name="Text Box 35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8" name="Text Box 35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79" name="Text Box 35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0" name="Text Box 35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1" name="Text Box 35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2" name="Text Box 35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3" name="Text Box 35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4" name="Text Box 35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5" name="Text Box 35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6" name="Text Box 35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7" name="Text Box 35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8" name="Text Box 35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89" name="Text Box 35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0" name="Text Box 35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1" name="Text Box 35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2" name="Text Box 35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3" name="Text Box 35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4" name="Text Box 35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5" name="Text Box 35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6" name="Text Box 35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7" name="Text Box 35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8" name="Text Box 35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099" name="Text Box 35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0" name="Text Box 35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1" name="Text Box 35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2" name="Text Box 35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3" name="Text Box 35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4" name="Text Box 35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5" name="Text Box 35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6" name="Text Box 35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7" name="Text Box 35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8" name="Text Box 35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09" name="Text Box 35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0" name="Text Box 35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1" name="Text Box 35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2" name="Text Box 35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3" name="Text Box 35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4" name="Text Box 35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5" name="Text Box 35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6" name="Text Box 35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7" name="Text Box 35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8" name="Text Box 35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19" name="Text Box 35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0" name="Text Box 35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1" name="Text Box 35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2" name="Text Box 35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3" name="Text Box 35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4" name="Text Box 35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5" name="Text Box 35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6" name="Text Box 35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7" name="Text Box 35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8" name="Text Box 35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29" name="Text Box 35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0" name="Text Box 35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1" name="Text Box 35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2" name="Text Box 35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3" name="Text Box 35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4" name="Text Box 35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5" name="Text Box 35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6" name="Text Box 35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7" name="Text Box 35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8" name="Text Box 35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39" name="Text Box 35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0" name="Text Box 35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1" name="Text Box 35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2" name="Text Box 35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3" name="Text Box 35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4" name="Text Box 35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5" name="Text Box 35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6" name="Text Box 35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7" name="Text Box 35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8" name="Text Box 35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49" name="Text Box 35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0" name="Text Box 35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1" name="Text Box 35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2" name="Text Box 35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3" name="Text Box 36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4" name="Text Box 36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5" name="Text Box 36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6" name="Text Box 36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7" name="Text Box 36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8" name="Text Box 36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59" name="Text Box 36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0" name="Text Box 36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1" name="Text Box 36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2" name="Text Box 36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3" name="Text Box 36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4" name="Text Box 36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5" name="Text Box 36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6" name="Text Box 36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7" name="Text Box 36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8" name="Text Box 36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69" name="Text Box 36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0" name="Text Box 36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1" name="Text Box 36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2" name="Text Box 36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3" name="Text Box 36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4" name="Text Box 36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5" name="Text Box 36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6" name="Text Box 36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7" name="Text Box 36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8" name="Text Box 36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79" name="Text Box 36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0" name="Text Box 36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1" name="Text Box 36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2" name="Text Box 36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3" name="Text Box 36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4" name="Text Box 36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5" name="Text Box 36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6" name="Text Box 36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7" name="Text Box 36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8" name="Text Box 36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89" name="Text Box 36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0" name="Text Box 36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1" name="Text Box 36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2" name="Text Box 36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3" name="Text Box 36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4" name="Text Box 36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5" name="Text Box 36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6" name="Text Box 36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7" name="Text Box 36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8" name="Text Box 36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199" name="Text Box 36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0" name="Text Box 36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1" name="Text Box 36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2" name="Text Box 36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3" name="Text Box 36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4" name="Text Box 36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5" name="Text Box 36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6" name="Text Box 36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7" name="Text Box 36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8" name="Text Box 36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09" name="Text Box 36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0" name="Text Box 36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1" name="Text Box 36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2" name="Text Box 36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3" name="Text Box 36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4" name="Text Box 36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5" name="Text Box 36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6" name="Text Box 36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7" name="Text Box 36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8" name="Text Box 36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19" name="Text Box 36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0" name="Text Box 36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1" name="Text Box 36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2" name="Text Box 36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3" name="Text Box 36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4" name="Text Box 36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5" name="Text Box 36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6" name="Text Box 36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7" name="Text Box 36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8" name="Text Box 36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29" name="Text Box 36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0" name="Text Box 36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1" name="Text Box 36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2" name="Text Box 36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3" name="Text Box 36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4" name="Text Box 36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5" name="Text Box 36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6" name="Text Box 36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7" name="Text Box 36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8" name="Text Box 36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39" name="Text Box 36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0" name="Text Box 36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1" name="Text Box 36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2" name="Text Box 36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3" name="Text Box 36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4" name="Text Box 36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5" name="Text Box 36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6" name="Text Box 36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7" name="Text Box 36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8" name="Text Box 36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49" name="Text Box 36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0" name="Text Box 36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1" name="Text Box 36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2" name="Text Box 36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3" name="Text Box 37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4" name="Text Box 37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5" name="Text Box 37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6" name="Text Box 37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7" name="Text Box 37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8" name="Text Box 37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59" name="Text Box 37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0" name="Text Box 37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1" name="Text Box 37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2" name="Text Box 37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3" name="Text Box 37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4" name="Text Box 37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5" name="Text Box 37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6" name="Text Box 37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7" name="Text Box 37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8" name="Text Box 37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69" name="Text Box 37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0" name="Text Box 37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1" name="Text Box 37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2" name="Text Box 37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3" name="Text Box 37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4" name="Text Box 37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5" name="Text Box 37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6" name="Text Box 37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7" name="Text Box 37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8" name="Text Box 37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79" name="Text Box 37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0" name="Text Box 37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1" name="Text Box 37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2" name="Text Box 37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3" name="Text Box 37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4" name="Text Box 37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5" name="Text Box 37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6" name="Text Box 37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7" name="Text Box 37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8" name="Text Box 37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89" name="Text Box 37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0" name="Text Box 37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1" name="Text Box 37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2" name="Text Box 37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3" name="Text Box 37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4" name="Text Box 37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5" name="Text Box 37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6" name="Text Box 37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7" name="Text Box 37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8" name="Text Box 37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299" name="Text Box 37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0" name="Text Box 37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1" name="Text Box 37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2" name="Text Box 37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3" name="Text Box 37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4" name="Text Box 37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5" name="Text Box 37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6" name="Text Box 37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7" name="Text Box 37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8" name="Text Box 37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09" name="Text Box 37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0" name="Text Box 37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1" name="Text Box 37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2" name="Text Box 37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3" name="Text Box 37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4" name="Text Box 37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5" name="Text Box 37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6" name="Text Box 37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7" name="Text Box 37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8" name="Text Box 37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19" name="Text Box 37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0" name="Text Box 37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1" name="Text Box 37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2" name="Text Box 37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3" name="Text Box 37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4" name="Text Box 37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5" name="Text Box 37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6" name="Text Box 37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7" name="Text Box 37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8" name="Text Box 37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29" name="Text Box 37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0" name="Text Box 37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1" name="Text Box 37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2" name="Text Box 37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3" name="Text Box 37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4" name="Text Box 37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5" name="Text Box 37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6" name="Text Box 37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7" name="Text Box 37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8" name="Text Box 37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39" name="Text Box 37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0" name="Text Box 37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1" name="Text Box 37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2" name="Text Box 37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3" name="Text Box 37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4" name="Text Box 37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5" name="Text Box 37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6" name="Text Box 37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7" name="Text Box 37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8" name="Text Box 37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49" name="Text Box 37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0" name="Text Box 37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1" name="Text Box 37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2" name="Text Box 37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3" name="Text Box 38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4" name="Text Box 38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5" name="Text Box 38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6" name="Text Box 38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7" name="Text Box 38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8" name="Text Box 38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59" name="Text Box 38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0" name="Text Box 38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1" name="Text Box 38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2" name="Text Box 38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3" name="Text Box 38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4" name="Text Box 38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5" name="Text Box 38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6" name="Text Box 38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7" name="Text Box 38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8" name="Text Box 38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69" name="Text Box 38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0" name="Text Box 38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1" name="Text Box 38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2" name="Text Box 38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3" name="Text Box 38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4" name="Text Box 38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5" name="Text Box 38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6" name="Text Box 38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7" name="Text Box 38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8" name="Text Box 38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79" name="Text Box 38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0" name="Text Box 38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1" name="Text Box 38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2" name="Text Box 38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3" name="Text Box 38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4" name="Text Box 38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5" name="Text Box 38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6" name="Text Box 38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7" name="Text Box 38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8" name="Text Box 38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89" name="Text Box 38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0" name="Text Box 38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1" name="Text Box 38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2" name="Text Box 38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3" name="Text Box 38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4" name="Text Box 38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5" name="Text Box 38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6" name="Text Box 38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7" name="Text Box 38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8" name="Text Box 38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399" name="Text Box 38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0" name="Text Box 38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1" name="Text Box 38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2" name="Text Box 38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3" name="Text Box 38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4" name="Text Box 38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5" name="Text Box 38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6" name="Text Box 38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7" name="Text Box 38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8" name="Text Box 38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09" name="Text Box 38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0" name="Text Box 38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1" name="Text Box 38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2" name="Text Box 38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3" name="Text Box 38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4" name="Text Box 38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5" name="Text Box 38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6" name="Text Box 38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7" name="Text Box 38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8" name="Text Box 38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19" name="Text Box 38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0" name="Text Box 38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1" name="Text Box 38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2" name="Text Box 38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3" name="Text Box 38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4" name="Text Box 38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5" name="Text Box 38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6" name="Text Box 38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7" name="Text Box 38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8" name="Text Box 38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29" name="Text Box 38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0" name="Text Box 38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1" name="Text Box 38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2" name="Text Box 38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3" name="Text Box 38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4" name="Text Box 38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5" name="Text Box 38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6" name="Text Box 38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7" name="Text Box 38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8" name="Text Box 38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39" name="Text Box 38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0" name="Text Box 38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1" name="Text Box 38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2" name="Text Box 38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3" name="Text Box 38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4" name="Text Box 38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5" name="Text Box 38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6" name="Text Box 38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7" name="Text Box 38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8" name="Text Box 38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49" name="Text Box 38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0" name="Text Box 38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1" name="Text Box 38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2" name="Text Box 38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3" name="Text Box 39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4" name="Text Box 39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5" name="Text Box 39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6" name="Text Box 39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7" name="Text Box 39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8" name="Text Box 39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59" name="Text Box 39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0" name="Text Box 39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1" name="Text Box 39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2" name="Text Box 39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3" name="Text Box 39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4" name="Text Box 39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5" name="Text Box 39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6" name="Text Box 39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7" name="Text Box 39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8" name="Text Box 39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69" name="Text Box 39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0" name="Text Box 39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1" name="Text Box 39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2" name="Text Box 39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3" name="Text Box 39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4" name="Text Box 39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5" name="Text Box 39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6" name="Text Box 39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7" name="Text Box 39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8" name="Text Box 39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79" name="Text Box 39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0" name="Text Box 39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1" name="Text Box 39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2" name="Text Box 39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3" name="Text Box 39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4" name="Text Box 39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5" name="Text Box 39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6" name="Text Box 39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7" name="Text Box 39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8" name="Text Box 39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89" name="Text Box 39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0" name="Text Box 39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1" name="Text Box 39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2" name="Text Box 39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3" name="Text Box 39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4" name="Text Box 39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5" name="Text Box 39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6" name="Text Box 39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7" name="Text Box 39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8" name="Text Box 39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499" name="Text Box 39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0" name="Text Box 39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1" name="Text Box 39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2" name="Text Box 39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3" name="Text Box 39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4" name="Text Box 39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5" name="Text Box 39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6" name="Text Box 39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7" name="Text Box 39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8" name="Text Box 39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09" name="Text Box 39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0" name="Text Box 39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1" name="Text Box 39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2" name="Text Box 39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3" name="Text Box 39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4" name="Text Box 39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5" name="Text Box 39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6" name="Text Box 39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7" name="Text Box 39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8" name="Text Box 39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19" name="Text Box 39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0" name="Text Box 39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1" name="Text Box 39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2" name="Text Box 39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3" name="Text Box 39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4" name="Text Box 39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5" name="Text Box 39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6" name="Text Box 39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7" name="Text Box 39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8" name="Text Box 39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29" name="Text Box 39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0" name="Text Box 39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1" name="Text Box 39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2" name="Text Box 39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3" name="Text Box 39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4" name="Text Box 39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5" name="Text Box 39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6" name="Text Box 39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7" name="Text Box 39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8" name="Text Box 39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39" name="Text Box 39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0" name="Text Box 39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1" name="Text Box 39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2" name="Text Box 39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3" name="Text Box 39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4" name="Text Box 39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5" name="Text Box 39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6" name="Text Box 39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7" name="Text Box 39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8" name="Text Box 39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49" name="Text Box 39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0" name="Text Box 39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1" name="Text Box 39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2" name="Text Box 39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3" name="Text Box 40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4" name="Text Box 40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5" name="Text Box 40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6" name="Text Box 40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7" name="Text Box 40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8" name="Text Box 40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59" name="Text Box 40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0" name="Text Box 40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1" name="Text Box 40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2" name="Text Box 40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3" name="Text Box 40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4" name="Text Box 40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5" name="Text Box 40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6" name="Text Box 40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7" name="Text Box 40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8" name="Text Box 40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69" name="Text Box 40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0" name="Text Box 40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1" name="Text Box 40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2" name="Text Box 40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3" name="Text Box 40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4" name="Text Box 40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5" name="Text Box 40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6" name="Text Box 40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7" name="Text Box 40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8" name="Text Box 40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79" name="Text Box 40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0" name="Text Box 40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1" name="Text Box 40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2" name="Text Box 40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3" name="Text Box 40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4" name="Text Box 40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5" name="Text Box 40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6" name="Text Box 40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7" name="Text Box 40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8" name="Text Box 40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89" name="Text Box 40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0" name="Text Box 40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1" name="Text Box 40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2" name="Text Box 40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3" name="Text Box 40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4" name="Text Box 40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5" name="Text Box 40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6" name="Text Box 40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7" name="Text Box 40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8" name="Text Box 40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599" name="Text Box 40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0" name="Text Box 40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1" name="Text Box 40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2" name="Text Box 40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3" name="Text Box 40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4" name="Text Box 40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5" name="Text Box 40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6" name="Text Box 40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7" name="Text Box 40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8" name="Text Box 40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09" name="Text Box 40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0" name="Text Box 40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1" name="Text Box 40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2" name="Text Box 40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3" name="Text Box 40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4" name="Text Box 40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5" name="Text Box 40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6" name="Text Box 40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7" name="Text Box 40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8" name="Text Box 40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19" name="Text Box 40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0" name="Text Box 40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1" name="Text Box 40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2" name="Text Box 40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3" name="Text Box 40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4" name="Text Box 40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5" name="Text Box 40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6" name="Text Box 40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7" name="Text Box 40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8" name="Text Box 40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29" name="Text Box 40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0" name="Text Box 40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1" name="Text Box 40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2" name="Text Box 40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3" name="Text Box 40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4" name="Text Box 40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5" name="Text Box 40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6" name="Text Box 40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7" name="Text Box 40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8" name="Text Box 40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39" name="Text Box 40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0" name="Text Box 40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1" name="Text Box 40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2" name="Text Box 40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3" name="Text Box 40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4" name="Text Box 40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5" name="Text Box 40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6" name="Text Box 40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7" name="Text Box 40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8" name="Text Box 40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49" name="Text Box 40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0" name="Text Box 40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1" name="Text Box 40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2" name="Text Box 40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3" name="Text Box 41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4" name="Text Box 41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5" name="Text Box 41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6" name="Text Box 41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7" name="Text Box 41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8" name="Text Box 41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59" name="Text Box 41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0" name="Text Box 41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1" name="Text Box 41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2" name="Text Box 41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3" name="Text Box 41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4" name="Text Box 41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5" name="Text Box 41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6" name="Text Box 41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7" name="Text Box 41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8" name="Text Box 41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69" name="Text Box 41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0" name="Text Box 41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1" name="Text Box 41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2" name="Text Box 41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3" name="Text Box 41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4" name="Text Box 41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5" name="Text Box 41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6" name="Text Box 41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7" name="Text Box 41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8" name="Text Box 41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79" name="Text Box 41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0" name="Text Box 41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1" name="Text Box 41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2" name="Text Box 41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3" name="Text Box 41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4" name="Text Box 41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5" name="Text Box 41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6" name="Text Box 41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7" name="Text Box 41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8" name="Text Box 41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89" name="Text Box 41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0" name="Text Box 41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1" name="Text Box 41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2" name="Text Box 41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3" name="Text Box 41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4" name="Text Box 41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5" name="Text Box 41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6" name="Text Box 41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7" name="Text Box 41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8" name="Text Box 41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699" name="Text Box 41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0" name="Text Box 41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1" name="Text Box 41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2" name="Text Box 41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3" name="Text Box 41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4" name="Text Box 41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5" name="Text Box 41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6" name="Text Box 41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7" name="Text Box 41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8" name="Text Box 41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09" name="Text Box 41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0" name="Text Box 41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1" name="Text Box 41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2" name="Text Box 41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3" name="Text Box 41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4" name="Text Box 41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5" name="Text Box 41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6" name="Text Box 41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7" name="Text Box 41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8" name="Text Box 41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19" name="Text Box 41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0" name="Text Box 41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1" name="Text Box 41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2" name="Text Box 41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3" name="Text Box 41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4" name="Text Box 41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5" name="Text Box 41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6" name="Text Box 41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7" name="Text Box 41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8" name="Text Box 41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29" name="Text Box 41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0" name="Text Box 41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1" name="Text Box 41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2" name="Text Box 41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3" name="Text Box 41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4" name="Text Box 41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5" name="Text Box 41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6" name="Text Box 41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7" name="Text Box 41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8" name="Text Box 41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39" name="Text Box 41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0" name="Text Box 41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1" name="Text Box 41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2" name="Text Box 41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3" name="Text Box 41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4" name="Text Box 41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5" name="Text Box 41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6" name="Text Box 41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7" name="Text Box 41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8" name="Text Box 41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49" name="Text Box 41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0" name="Text Box 41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1" name="Text Box 41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2" name="Text Box 41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3" name="Text Box 42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4" name="Text Box 42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5" name="Text Box 42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6" name="Text Box 42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7" name="Text Box 42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8" name="Text Box 42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59" name="Text Box 42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0" name="Text Box 42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1" name="Text Box 42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2" name="Text Box 42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3" name="Text Box 42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4" name="Text Box 42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5" name="Text Box 42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6" name="Text Box 42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7" name="Text Box 42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8" name="Text Box 42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69" name="Text Box 42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0" name="Text Box 42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1" name="Text Box 42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2" name="Text Box 42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3" name="Text Box 42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4" name="Text Box 42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5" name="Text Box 42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6" name="Text Box 42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7" name="Text Box 42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8" name="Text Box 42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79" name="Text Box 42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0" name="Text Box 42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1" name="Text Box 42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2" name="Text Box 42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3" name="Text Box 42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4" name="Text Box 42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5" name="Text Box 42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6" name="Text Box 42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7" name="Text Box 42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8" name="Text Box 42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89" name="Text Box 42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0" name="Text Box 42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1" name="Text Box 42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2" name="Text Box 42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3" name="Text Box 42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4" name="Text Box 42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5" name="Text Box 42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6" name="Text Box 42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7" name="Text Box 42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8" name="Text Box 42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799" name="Text Box 42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0" name="Text Box 42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1" name="Text Box 42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2" name="Text Box 42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3" name="Text Box 42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4" name="Text Box 42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5" name="Text Box 42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6" name="Text Box 42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7" name="Text Box 42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8" name="Text Box 42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09" name="Text Box 42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0" name="Text Box 42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1" name="Text Box 42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2" name="Text Box 42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3" name="Text Box 42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4" name="Text Box 42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5" name="Text Box 42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6" name="Text Box 42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7" name="Text Box 42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8" name="Text Box 42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19" name="Text Box 42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0" name="Text Box 42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1" name="Text Box 42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2" name="Text Box 42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3" name="Text Box 42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4" name="Text Box 42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5" name="Text Box 42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6" name="Text Box 42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7" name="Text Box 42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8" name="Text Box 42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29" name="Text Box 42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0" name="Text Box 42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1" name="Text Box 42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2" name="Text Box 42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3" name="Text Box 42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4" name="Text Box 42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5" name="Text Box 42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6" name="Text Box 42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7" name="Text Box 42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8" name="Text Box 42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39" name="Text Box 42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0" name="Text Box 42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1" name="Text Box 42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2" name="Text Box 42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3" name="Text Box 42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4" name="Text Box 42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5" name="Text Box 42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6" name="Text Box 42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7" name="Text Box 42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8" name="Text Box 42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49" name="Text Box 42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0" name="Text Box 42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1" name="Text Box 42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2" name="Text Box 42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3" name="Text Box 43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4" name="Text Box 43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5" name="Text Box 43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6" name="Text Box 43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7" name="Text Box 43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8" name="Text Box 43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59" name="Text Box 43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0" name="Text Box 43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1" name="Text Box 43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2" name="Text Box 43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3" name="Text Box 43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4" name="Text Box 43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5" name="Text Box 43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6" name="Text Box 43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7" name="Text Box 43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8" name="Text Box 43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69" name="Text Box 43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0" name="Text Box 43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1" name="Text Box 43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2" name="Text Box 43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3" name="Text Box 43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4" name="Text Box 43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5" name="Text Box 43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6" name="Text Box 43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7" name="Text Box 43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8" name="Text Box 43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79" name="Text Box 43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0" name="Text Box 43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1" name="Text Box 43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2" name="Text Box 43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3" name="Text Box 43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4" name="Text Box 43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5" name="Text Box 43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6" name="Text Box 43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7" name="Text Box 43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8" name="Text Box 43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89" name="Text Box 43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0" name="Text Box 43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1" name="Text Box 43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2" name="Text Box 43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3" name="Text Box 43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4" name="Text Box 43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5" name="Text Box 43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6" name="Text Box 43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7" name="Text Box 43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8" name="Text Box 43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899" name="Text Box 43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0" name="Text Box 43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1" name="Text Box 43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2" name="Text Box 43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3" name="Text Box 43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4" name="Text Box 43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5" name="Text Box 43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6" name="Text Box 43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7" name="Text Box 43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8" name="Text Box 43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09" name="Text Box 43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0" name="Text Box 43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1" name="Text Box 43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2" name="Text Box 43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3" name="Text Box 43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4" name="Text Box 43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5" name="Text Box 43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6" name="Text Box 43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7" name="Text Box 43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8" name="Text Box 43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19" name="Text Box 43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0" name="Text Box 43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1" name="Text Box 43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2" name="Text Box 43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3" name="Text Box 43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4" name="Text Box 43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5" name="Text Box 43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6" name="Text Box 43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7" name="Text Box 43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8" name="Text Box 43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29" name="Text Box 43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0" name="Text Box 43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1" name="Text Box 43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2" name="Text Box 43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3" name="Text Box 43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4" name="Text Box 43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5" name="Text Box 43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6" name="Text Box 43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7" name="Text Box 43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8" name="Text Box 43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39" name="Text Box 43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0" name="Text Box 43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1" name="Text Box 43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2" name="Text Box 43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3" name="Text Box 43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4" name="Text Box 43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5" name="Text Box 43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6" name="Text Box 43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7" name="Text Box 43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8" name="Text Box 43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49" name="Text Box 43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0" name="Text Box 43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1" name="Text Box 43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2" name="Text Box 43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3" name="Text Box 44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4" name="Text Box 44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5" name="Text Box 44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6" name="Text Box 44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7" name="Text Box 44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8" name="Text Box 44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59" name="Text Box 44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0" name="Text Box 44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1" name="Text Box 44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2" name="Text Box 44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3" name="Text Box 44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4" name="Text Box 44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5" name="Text Box 44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6" name="Text Box 44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7" name="Text Box 44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8" name="Text Box 44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69" name="Text Box 44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0" name="Text Box 44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1" name="Text Box 44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2" name="Text Box 44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3" name="Text Box 44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4" name="Text Box 44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5" name="Text Box 44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6" name="Text Box 44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7" name="Text Box 44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8" name="Text Box 44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79" name="Text Box 44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0" name="Text Box 44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1" name="Text Box 44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2" name="Text Box 44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3" name="Text Box 44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4" name="Text Box 44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5" name="Text Box 44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6" name="Text Box 44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7" name="Text Box 44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8" name="Text Box 44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89" name="Text Box 44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0" name="Text Box 44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1" name="Text Box 44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2" name="Text Box 44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3" name="Text Box 44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4" name="Text Box 44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5" name="Text Box 44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6" name="Text Box 44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7" name="Text Box 44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8" name="Text Box 44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2999" name="Text Box 44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0" name="Text Box 44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1" name="Text Box 44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2" name="Text Box 44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3" name="Text Box 44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4" name="Text Box 44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5" name="Text Box 44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6" name="Text Box 44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7" name="Text Box 44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8" name="Text Box 44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09" name="Text Box 44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0" name="Text Box 44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1" name="Text Box 44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2" name="Text Box 44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3" name="Text Box 44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4" name="Text Box 44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5" name="Text Box 44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6" name="Text Box 44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7" name="Text Box 44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8" name="Text Box 44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19" name="Text Box 44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0" name="Text Box 44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1" name="Text Box 44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2" name="Text Box 44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3" name="Text Box 44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4" name="Text Box 44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5" name="Text Box 44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6" name="Text Box 44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7" name="Text Box 44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8" name="Text Box 44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29" name="Text Box 44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0" name="Text Box 44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1" name="Text Box 44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2" name="Text Box 44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3" name="Text Box 44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4" name="Text Box 44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5" name="Text Box 44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6" name="Text Box 44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7" name="Text Box 44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8" name="Text Box 44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39" name="Text Box 44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0" name="Text Box 44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1" name="Text Box 44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2" name="Text Box 44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3" name="Text Box 44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4" name="Text Box 44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5" name="Text Box 44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6" name="Text Box 44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7" name="Text Box 44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8" name="Text Box 44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49" name="Text Box 44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0" name="Text Box 44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1" name="Text Box 44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2" name="Text Box 44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3" name="Text Box 45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4" name="Text Box 45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5" name="Text Box 45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6" name="Text Box 45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7" name="Text Box 45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8" name="Text Box 45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59" name="Text Box 45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0" name="Text Box 45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1" name="Text Box 45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2" name="Text Box 45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3" name="Text Box 45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4" name="Text Box 45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5" name="Text Box 45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6" name="Text Box 45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7" name="Text Box 45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8" name="Text Box 45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69" name="Text Box 45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0" name="Text Box 45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1" name="Text Box 45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2" name="Text Box 45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3" name="Text Box 45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4" name="Text Box 45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5" name="Text Box 45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6" name="Text Box 45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7" name="Text Box 45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8" name="Text Box 45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79" name="Text Box 45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0" name="Text Box 45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1" name="Text Box 45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2" name="Text Box 45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3" name="Text Box 45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4" name="Text Box 45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5" name="Text Box 45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6" name="Text Box 45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7" name="Text Box 45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8" name="Text Box 45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89" name="Text Box 45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0" name="Text Box 45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1" name="Text Box 45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2" name="Text Box 45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3" name="Text Box 45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4" name="Text Box 45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5" name="Text Box 45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6" name="Text Box 45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7" name="Text Box 45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8" name="Text Box 45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099" name="Text Box 45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0" name="Text Box 45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1" name="Text Box 45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2" name="Text Box 45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3" name="Text Box 45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4" name="Text Box 45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5" name="Text Box 45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6" name="Text Box 45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7" name="Text Box 45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8" name="Text Box 45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09" name="Text Box 45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0" name="Text Box 45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1" name="Text Box 45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2" name="Text Box 45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3" name="Text Box 45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4" name="Text Box 45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5" name="Text Box 45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6" name="Text Box 45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7" name="Text Box 45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8" name="Text Box 45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19" name="Text Box 45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0" name="Text Box 45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1" name="Text Box 45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2" name="Text Box 45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3" name="Text Box 45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4" name="Text Box 45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5" name="Text Box 45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6" name="Text Box 45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7" name="Text Box 45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8" name="Text Box 45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29" name="Text Box 45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0" name="Text Box 45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1" name="Text Box 45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2" name="Text Box 45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3" name="Text Box 45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4" name="Text Box 45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5" name="Text Box 45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6" name="Text Box 45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7" name="Text Box 45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8" name="Text Box 45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39" name="Text Box 45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0" name="Text Box 45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1" name="Text Box 45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2" name="Text Box 45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3" name="Text Box 45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4" name="Text Box 45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5" name="Text Box 45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6" name="Text Box 45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7" name="Text Box 45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8" name="Text Box 45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49" name="Text Box 45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0" name="Text Box 45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1" name="Text Box 45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2" name="Text Box 45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3" name="Text Box 46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4" name="Text Box 46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5" name="Text Box 46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6" name="Text Box 46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7" name="Text Box 46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8" name="Text Box 46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59" name="Text Box 46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0" name="Text Box 46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1" name="Text Box 46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2" name="Text Box 46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3" name="Text Box 46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4" name="Text Box 46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5" name="Text Box 46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6" name="Text Box 46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7" name="Text Box 46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8" name="Text Box 46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69" name="Text Box 46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0" name="Text Box 46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1" name="Text Box 46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2" name="Text Box 46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3" name="Text Box 46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4" name="Text Box 46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5" name="Text Box 46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6" name="Text Box 46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7" name="Text Box 46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8" name="Text Box 46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79" name="Text Box 46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0" name="Text Box 46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1" name="Text Box 46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2" name="Text Box 46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3" name="Text Box 46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4" name="Text Box 46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5" name="Text Box 46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6" name="Text Box 46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7" name="Text Box 46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8" name="Text Box 46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89" name="Text Box 46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0" name="Text Box 46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1" name="Text Box 46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2" name="Text Box 46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3" name="Text Box 46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4" name="Text Box 46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5" name="Text Box 46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6" name="Text Box 46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7" name="Text Box 46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8" name="Text Box 46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199" name="Text Box 46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0" name="Text Box 46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1" name="Text Box 46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2" name="Text Box 46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3" name="Text Box 46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4" name="Text Box 46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5" name="Text Box 46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6" name="Text Box 46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7" name="Text Box 46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8" name="Text Box 46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09" name="Text Box 46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0" name="Text Box 46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1" name="Text Box 46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2" name="Text Box 46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3" name="Text Box 46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4" name="Text Box 46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5" name="Text Box 46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6" name="Text Box 46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7" name="Text Box 46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8" name="Text Box 46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19" name="Text Box 46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0" name="Text Box 46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1" name="Text Box 46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2" name="Text Box 46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3" name="Text Box 46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4" name="Text Box 46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5" name="Text Box 46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6" name="Text Box 46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7" name="Text Box 46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8" name="Text Box 46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29" name="Text Box 46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0" name="Text Box 46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1" name="Text Box 46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2" name="Text Box 46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3" name="Text Box 46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4" name="Text Box 46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5" name="Text Box 46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6" name="Text Box 46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7" name="Text Box 46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8" name="Text Box 46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39" name="Text Box 46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0" name="Text Box 46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1" name="Text Box 46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2" name="Text Box 46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3" name="Text Box 46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4" name="Text Box 46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5" name="Text Box 46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6" name="Text Box 46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7" name="Text Box 46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8" name="Text Box 46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49" name="Text Box 46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0" name="Text Box 46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1" name="Text Box 46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2" name="Text Box 46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3" name="Text Box 47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4" name="Text Box 47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5" name="Text Box 47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6" name="Text Box 47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7" name="Text Box 47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8" name="Text Box 47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59" name="Text Box 47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0" name="Text Box 47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1" name="Text Box 47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2" name="Text Box 47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3" name="Text Box 47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4" name="Text Box 47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5" name="Text Box 47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6" name="Text Box 47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7" name="Text Box 47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8" name="Text Box 47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69" name="Text Box 47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0" name="Text Box 47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1" name="Text Box 47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2" name="Text Box 47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3" name="Text Box 47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4" name="Text Box 47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5" name="Text Box 47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6" name="Text Box 47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7" name="Text Box 47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8" name="Text Box 47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79" name="Text Box 47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0" name="Text Box 47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1" name="Text Box 47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2" name="Text Box 47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3" name="Text Box 47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4" name="Text Box 47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5" name="Text Box 47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6" name="Text Box 47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7" name="Text Box 47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8" name="Text Box 47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89" name="Text Box 47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0" name="Text Box 47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1" name="Text Box 47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2" name="Text Box 47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3" name="Text Box 47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4" name="Text Box 47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5" name="Text Box 47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6" name="Text Box 47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7" name="Text Box 47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8" name="Text Box 47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299" name="Text Box 47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0" name="Text Box 47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1" name="Text Box 47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2" name="Text Box 47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3" name="Text Box 47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4" name="Text Box 47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5" name="Text Box 47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6" name="Text Box 47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7" name="Text Box 47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8" name="Text Box 47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09" name="Text Box 47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0" name="Text Box 47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1" name="Text Box 47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2" name="Text Box 47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3" name="Text Box 47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4" name="Text Box 47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5" name="Text Box 47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6" name="Text Box 47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7" name="Text Box 47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8" name="Text Box 47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19" name="Text Box 47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0" name="Text Box 47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1" name="Text Box 47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2" name="Text Box 47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3" name="Text Box 47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4" name="Text Box 47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5" name="Text Box 47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6" name="Text Box 47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7" name="Text Box 47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8" name="Text Box 47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29" name="Text Box 47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0" name="Text Box 47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1" name="Text Box 47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2" name="Text Box 47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3" name="Text Box 47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4" name="Text Box 47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5" name="Text Box 47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6" name="Text Box 47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7" name="Text Box 47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8" name="Text Box 47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39" name="Text Box 47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0" name="Text Box 47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1" name="Text Box 47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2" name="Text Box 47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3" name="Text Box 47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4" name="Text Box 47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5" name="Text Box 47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6" name="Text Box 47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7" name="Text Box 47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8" name="Text Box 47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49" name="Text Box 47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0" name="Text Box 47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1" name="Text Box 47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2" name="Text Box 47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3" name="Text Box 48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4" name="Text Box 48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5" name="Text Box 48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6" name="Text Box 48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7" name="Text Box 48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8" name="Text Box 48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59" name="Text Box 48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0" name="Text Box 48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1" name="Text Box 48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2" name="Text Box 48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3" name="Text Box 48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4" name="Text Box 48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5" name="Text Box 48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6" name="Text Box 48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7" name="Text Box 48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8" name="Text Box 48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69" name="Text Box 48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0" name="Text Box 48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1" name="Text Box 48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2" name="Text Box 48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3" name="Text Box 48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4" name="Text Box 48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5" name="Text Box 48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6" name="Text Box 48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7" name="Text Box 48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8" name="Text Box 48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79" name="Text Box 48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0" name="Text Box 48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1" name="Text Box 48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2" name="Text Box 48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3" name="Text Box 48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4" name="Text Box 48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5" name="Text Box 48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6" name="Text Box 48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7" name="Text Box 48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8" name="Text Box 48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89" name="Text Box 48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0" name="Text Box 48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1" name="Text Box 48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2" name="Text Box 48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3" name="Text Box 48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4" name="Text Box 48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5" name="Text Box 48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6" name="Text Box 48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7" name="Text Box 48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8" name="Text Box 48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399" name="Text Box 48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0" name="Text Box 48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1" name="Text Box 48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2" name="Text Box 48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3" name="Text Box 48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4" name="Text Box 48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5" name="Text Box 48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6" name="Text Box 48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7" name="Text Box 48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8" name="Text Box 48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09" name="Text Box 48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0" name="Text Box 48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1" name="Text Box 48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2" name="Text Box 48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3" name="Text Box 48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4" name="Text Box 48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5" name="Text Box 48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6" name="Text Box 48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7" name="Text Box 48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8" name="Text Box 48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19" name="Text Box 48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0" name="Text Box 48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1" name="Text Box 48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2" name="Text Box 48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3" name="Text Box 48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4" name="Text Box 48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5" name="Text Box 48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6" name="Text Box 48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7" name="Text Box 48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8" name="Text Box 48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29" name="Text Box 48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0" name="Text Box 48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1" name="Text Box 48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2" name="Text Box 48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3" name="Text Box 48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4" name="Text Box 48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5" name="Text Box 48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6" name="Text Box 48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7" name="Text Box 48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8" name="Text Box 48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39" name="Text Box 48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0" name="Text Box 48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1" name="Text Box 48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2" name="Text Box 48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3" name="Text Box 48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4" name="Text Box 48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5" name="Text Box 48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6" name="Text Box 48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7" name="Text Box 48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8" name="Text Box 48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49" name="Text Box 48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0" name="Text Box 48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1" name="Text Box 48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2" name="Text Box 48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3" name="Text Box 49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4" name="Text Box 49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5" name="Text Box 49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6" name="Text Box 49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7" name="Text Box 49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8" name="Text Box 49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59" name="Text Box 49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0" name="Text Box 49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1" name="Text Box 49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2" name="Text Box 49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3" name="Text Box 49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4" name="Text Box 49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5" name="Text Box 49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6" name="Text Box 49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7" name="Text Box 49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8" name="Text Box 49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69" name="Text Box 49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0" name="Text Box 49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1" name="Text Box 49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2" name="Text Box 49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3" name="Text Box 49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4" name="Text Box 49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5" name="Text Box 49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6" name="Text Box 49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7" name="Text Box 49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8" name="Text Box 49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79" name="Text Box 49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0" name="Text Box 49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1" name="Text Box 49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2" name="Text Box 49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3" name="Text Box 49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4" name="Text Box 49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5" name="Text Box 49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6" name="Text Box 49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7" name="Text Box 49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8" name="Text Box 49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89" name="Text Box 49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0" name="Text Box 49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1" name="Text Box 49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2" name="Text Box 49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3" name="Text Box 49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4" name="Text Box 49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5" name="Text Box 49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6" name="Text Box 49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7" name="Text Box 49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8" name="Text Box 49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499" name="Text Box 49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0" name="Text Box 49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1" name="Text Box 49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2" name="Text Box 49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3" name="Text Box 49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4" name="Text Box 49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5" name="Text Box 49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6" name="Text Box 49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7" name="Text Box 49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8" name="Text Box 49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09" name="Text Box 49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0" name="Text Box 49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1" name="Text Box 49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2" name="Text Box 49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3" name="Text Box 49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4" name="Text Box 49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5" name="Text Box 49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6" name="Text Box 49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7" name="Text Box 49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8" name="Text Box 49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19" name="Text Box 49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0" name="Text Box 49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1" name="Text Box 49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2" name="Text Box 49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3" name="Text Box 49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4" name="Text Box 49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5" name="Text Box 49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6" name="Text Box 49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7" name="Text Box 49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8" name="Text Box 49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29" name="Text Box 49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0" name="Text Box 49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1" name="Text Box 49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2" name="Text Box 49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3" name="Text Box 49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4" name="Text Box 49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5" name="Text Box 49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6" name="Text Box 49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7" name="Text Box 49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8" name="Text Box 49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39" name="Text Box 49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0" name="Text Box 49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1" name="Text Box 49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2" name="Text Box 49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3" name="Text Box 49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4" name="Text Box 49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5" name="Text Box 49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6" name="Text Box 49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7" name="Text Box 49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8" name="Text Box 49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49" name="Text Box 49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0" name="Text Box 49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1" name="Text Box 49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2" name="Text Box 49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3" name="Text Box 50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4" name="Text Box 50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5" name="Text Box 50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6" name="Text Box 50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7" name="Text Box 50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8" name="Text Box 50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59" name="Text Box 50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0" name="Text Box 50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1" name="Text Box 50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2" name="Text Box 50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3" name="Text Box 50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4" name="Text Box 50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5" name="Text Box 50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6" name="Text Box 50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7" name="Text Box 50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8" name="Text Box 50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69" name="Text Box 50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0" name="Text Box 50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1" name="Text Box 50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2" name="Text Box 50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3" name="Text Box 50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4" name="Text Box 50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5" name="Text Box 50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6" name="Text Box 50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7" name="Text Box 50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8" name="Text Box 50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79" name="Text Box 50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0" name="Text Box 50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1" name="Text Box 50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2" name="Text Box 50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3" name="Text Box 50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4" name="Text Box 50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5" name="Text Box 50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6" name="Text Box 50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7" name="Text Box 50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8" name="Text Box 50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89" name="Text Box 50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0" name="Text Box 50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1" name="Text Box 50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2" name="Text Box 50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3" name="Text Box 50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4" name="Text Box 50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5" name="Text Box 50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6" name="Text Box 50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7" name="Text Box 50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8" name="Text Box 50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599" name="Text Box 50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0" name="Text Box 50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1" name="Text Box 50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2" name="Text Box 50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3" name="Text Box 50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4" name="Text Box 50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5" name="Text Box 50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6" name="Text Box 50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7" name="Text Box 50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8" name="Text Box 50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09" name="Text Box 50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0" name="Text Box 50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1" name="Text Box 50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2" name="Text Box 50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3" name="Text Box 50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4" name="Text Box 50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5" name="Text Box 50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6" name="Text Box 50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7" name="Text Box 50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8" name="Text Box 50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19" name="Text Box 50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0" name="Text Box 50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1" name="Text Box 50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2" name="Text Box 50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3" name="Text Box 50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4" name="Text Box 50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5" name="Text Box 50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6" name="Text Box 50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7" name="Text Box 50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8" name="Text Box 50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29" name="Text Box 50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0" name="Text Box 50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1" name="Text Box 50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2" name="Text Box 50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3" name="Text Box 50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4" name="Text Box 50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5" name="Text Box 50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6" name="Text Box 50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7" name="Text Box 50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8" name="Text Box 50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39" name="Text Box 50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0" name="Text Box 50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1" name="Text Box 50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2" name="Text Box 50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3" name="Text Box 50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4" name="Text Box 50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5" name="Text Box 50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6" name="Text Box 50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7" name="Text Box 50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8" name="Text Box 50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49" name="Text Box 50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0" name="Text Box 50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1" name="Text Box 50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2" name="Text Box 50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3" name="Text Box 51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4" name="Text Box 51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5" name="Text Box 51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6" name="Text Box 51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7" name="Text Box 51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8" name="Text Box 51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59" name="Text Box 51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0" name="Text Box 51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1" name="Text Box 51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2" name="Text Box 51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3" name="Text Box 51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4" name="Text Box 51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5" name="Text Box 51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6" name="Text Box 51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7" name="Text Box 51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8" name="Text Box 51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69" name="Text Box 51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0" name="Text Box 51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1" name="Text Box 51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2" name="Text Box 51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3" name="Text Box 51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4" name="Text Box 51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5" name="Text Box 51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6" name="Text Box 51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7" name="Text Box 51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8" name="Text Box 51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79" name="Text Box 51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0" name="Text Box 51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1" name="Text Box 51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2" name="Text Box 51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3" name="Text Box 51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4" name="Text Box 51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5" name="Text Box 51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6" name="Text Box 51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7" name="Text Box 51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8" name="Text Box 51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89" name="Text Box 51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0" name="Text Box 51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1" name="Text Box 51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2" name="Text Box 51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3" name="Text Box 51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4" name="Text Box 51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5" name="Text Box 51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6" name="Text Box 51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7" name="Text Box 51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8" name="Text Box 51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699" name="Text Box 51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0" name="Text Box 51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1" name="Text Box 51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2" name="Text Box 51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3" name="Text Box 51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4" name="Text Box 51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5" name="Text Box 51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6" name="Text Box 51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7" name="Text Box 51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8" name="Text Box 51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09" name="Text Box 51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0" name="Text Box 51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1" name="Text Box 51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2" name="Text Box 51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3" name="Text Box 51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4" name="Text Box 51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5" name="Text Box 51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6" name="Text Box 51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7" name="Text Box 51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8" name="Text Box 51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19" name="Text Box 51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0" name="Text Box 51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1" name="Text Box 51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2" name="Text Box 51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3" name="Text Box 51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4" name="Text Box 51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5" name="Text Box 51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6" name="Text Box 51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7" name="Text Box 51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8" name="Text Box 51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29" name="Text Box 51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0" name="Text Box 51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1" name="Text Box 51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2" name="Text Box 51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3" name="Text Box 51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4" name="Text Box 51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5" name="Text Box 51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6" name="Text Box 51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7" name="Text Box 51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8" name="Text Box 51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39" name="Text Box 51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0" name="Text Box 51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1" name="Text Box 51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2" name="Text Box 51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3" name="Text Box 51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4" name="Text Box 51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5" name="Text Box 51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6" name="Text Box 51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7" name="Text Box 51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8" name="Text Box 51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49" name="Text Box 51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0" name="Text Box 51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1" name="Text Box 51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2" name="Text Box 51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3" name="Text Box 52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4" name="Text Box 52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5" name="Text Box 52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6" name="Text Box 52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7" name="Text Box 52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8" name="Text Box 52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59" name="Text Box 52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0" name="Text Box 52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1" name="Text Box 52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2" name="Text Box 52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3" name="Text Box 52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4" name="Text Box 52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5" name="Text Box 52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6" name="Text Box 52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7" name="Text Box 52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8" name="Text Box 52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69" name="Text Box 52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0" name="Text Box 52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1" name="Text Box 52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2" name="Text Box 52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3" name="Text Box 52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4" name="Text Box 52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5" name="Text Box 52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6" name="Text Box 52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7" name="Text Box 52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8" name="Text Box 52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79" name="Text Box 52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0" name="Text Box 52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1" name="Text Box 52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2" name="Text Box 52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3" name="Text Box 52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4" name="Text Box 52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5" name="Text Box 52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6" name="Text Box 52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7" name="Text Box 52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8" name="Text Box 52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89" name="Text Box 52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0" name="Text Box 52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1" name="Text Box 52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2" name="Text Box 52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3" name="Text Box 52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4" name="Text Box 52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5" name="Text Box 52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6" name="Text Box 52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7" name="Text Box 52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8" name="Text Box 52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799" name="Text Box 52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0" name="Text Box 52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1" name="Text Box 52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2" name="Text Box 52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3" name="Text Box 52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4" name="Text Box 52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5" name="Text Box 52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6" name="Text Box 52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7" name="Text Box 52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8" name="Text Box 52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09" name="Text Box 52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0" name="Text Box 52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1" name="Text Box 52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2" name="Text Box 52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3" name="Text Box 52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4" name="Text Box 52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5" name="Text Box 52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6" name="Text Box 52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7" name="Text Box 52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8" name="Text Box 52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19" name="Text Box 52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0" name="Text Box 52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1" name="Text Box 52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2" name="Text Box 52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3" name="Text Box 52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4" name="Text Box 52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5" name="Text Box 52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6" name="Text Box 52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7" name="Text Box 52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8" name="Text Box 52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29" name="Text Box 52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0" name="Text Box 52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1" name="Text Box 52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2" name="Text Box 52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3" name="Text Box 52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4" name="Text Box 52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5" name="Text Box 52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6" name="Text Box 52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7" name="Text Box 52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8" name="Text Box 52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39" name="Text Box 52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0" name="Text Box 52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1" name="Text Box 52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2" name="Text Box 52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3" name="Text Box 52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4" name="Text Box 52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5" name="Text Box 52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6" name="Text Box 52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7" name="Text Box 52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8" name="Text Box 52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49" name="Text Box 52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0" name="Text Box 52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1" name="Text Box 52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2" name="Text Box 52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3" name="Text Box 53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4" name="Text Box 53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5" name="Text Box 53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6" name="Text Box 53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7" name="Text Box 53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8" name="Text Box 53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59" name="Text Box 53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0" name="Text Box 53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1" name="Text Box 530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2" name="Text Box 530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3" name="Text Box 531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4" name="Text Box 531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5" name="Text Box 531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6" name="Text Box 531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7" name="Text Box 531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8" name="Text Box 531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69" name="Text Box 531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0" name="Text Box 531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1" name="Text Box 531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2" name="Text Box 531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3" name="Text Box 532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4" name="Text Box 532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5" name="Text Box 532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6" name="Text Box 532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7" name="Text Box 532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8" name="Text Box 532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79" name="Text Box 532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0" name="Text Box 532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1" name="Text Box 532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2" name="Text Box 532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3" name="Text Box 533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4" name="Text Box 533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5" name="Text Box 533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6" name="Text Box 533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7" name="Text Box 533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8" name="Text Box 533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89" name="Text Box 533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0" name="Text Box 533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1" name="Text Box 533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2" name="Text Box 533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3" name="Text Box 534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4" name="Text Box 534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5" name="Text Box 534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6" name="Text Box 534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7" name="Text Box 534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8" name="Text Box 534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899" name="Text Box 534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0" name="Text Box 534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1" name="Text Box 534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2" name="Text Box 534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3" name="Text Box 535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4" name="Text Box 535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5" name="Text Box 535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6" name="Text Box 535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7" name="Text Box 535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8" name="Text Box 535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09" name="Text Box 535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0" name="Text Box 535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1" name="Text Box 535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2" name="Text Box 535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3" name="Text Box 536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4" name="Text Box 536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5" name="Text Box 536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6" name="Text Box 536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7" name="Text Box 536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8" name="Text Box 536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19" name="Text Box 536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0" name="Text Box 536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1" name="Text Box 536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2" name="Text Box 536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3" name="Text Box 537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4" name="Text Box 537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5" name="Text Box 537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6" name="Text Box 537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7" name="Text Box 537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8" name="Text Box 537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29" name="Text Box 537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0" name="Text Box 537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1" name="Text Box 537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2" name="Text Box 537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3" name="Text Box 538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4" name="Text Box 538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5" name="Text Box 538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6" name="Text Box 538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7" name="Text Box 538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8" name="Text Box 538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39" name="Text Box 538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0" name="Text Box 538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1" name="Text Box 538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2" name="Text Box 538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3" name="Text Box 539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4" name="Text Box 539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5" name="Text Box 539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6" name="Text Box 539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7" name="Text Box 539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8" name="Text Box 539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49" name="Text Box 539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0" name="Text Box 539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1" name="Text Box 5398"/>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2" name="Text Box 5399"/>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3" name="Text Box 5400"/>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4" name="Text Box 5401"/>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5" name="Text Box 5402"/>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6" name="Text Box 5403"/>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7" name="Text Box 5404"/>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8" name="Text Box 5405"/>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59" name="Text Box 5406"/>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1325</xdr:row>
      <xdr:rowOff>0</xdr:rowOff>
    </xdr:from>
    <xdr:ext cx="85725" cy="205408"/>
    <xdr:sp macro="" textlink="">
      <xdr:nvSpPr>
        <xdr:cNvPr id="13960" name="Text Box 5407"/>
        <xdr:cNvSpPr txBox="1">
          <a:spLocks noChangeArrowheads="1"/>
        </xdr:cNvSpPr>
      </xdr:nvSpPr>
      <xdr:spPr bwMode="auto">
        <a:xfrm>
          <a:off x="4686300" y="25241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1" name="Text Box 5427"/>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2" name="Text Box 5428"/>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3" name="Text Box 5429"/>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4" name="Text Box 5430"/>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5" name="Text Box 5431"/>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6" name="Text Box 5432"/>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7" name="Text Box 5433"/>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8" name="Text Box 5434"/>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69" name="Text Box 5435"/>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0" name="Text Box 5436"/>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1" name="Text Box 5437"/>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2" name="Text Box 5438"/>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3" name="Text Box 5439"/>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4" name="Text Box 5440"/>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5" name="Text Box 5441"/>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6" name="Text Box 5442"/>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7" name="Text Box 5443"/>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8" name="Text Box 5444"/>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79" name="Text Box 5445"/>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0" name="Text Box 5446"/>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1" name="Text Box 5447"/>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2" name="Text Box 5448"/>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3" name="Text Box 5449"/>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4" name="Text Box 5450"/>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5" name="Text Box 5451"/>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6" name="Text Box 5452"/>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7" name="Text Box 5453"/>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8" name="Text Box 5454"/>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89" name="Text Box 5455"/>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0" name="Text Box 5456"/>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1" name="Text Box 5457"/>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2" name="Text Box 5458"/>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3" name="Text Box 5459"/>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4" name="Text Box 5460"/>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5" name="Text Box 5461"/>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6" name="Text Box 5462"/>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7" name="Text Box 5463"/>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8" name="Text Box 5464"/>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3999" name="Text Box 5465"/>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4000" name="Text Box 5466"/>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4001" name="Text Box 5467"/>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1324</xdr:row>
      <xdr:rowOff>0</xdr:rowOff>
    </xdr:from>
    <xdr:ext cx="85725" cy="205409"/>
    <xdr:sp macro="" textlink="">
      <xdr:nvSpPr>
        <xdr:cNvPr id="14002" name="Text Box 5468"/>
        <xdr:cNvSpPr txBox="1">
          <a:spLocks noChangeArrowheads="1"/>
        </xdr:cNvSpPr>
      </xdr:nvSpPr>
      <xdr:spPr bwMode="auto">
        <a:xfrm>
          <a:off x="4686300" y="25222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1416</xdr:row>
      <xdr:rowOff>0</xdr:rowOff>
    </xdr:from>
    <xdr:ext cx="85725" cy="205408"/>
    <xdr:sp macro="" textlink="">
      <xdr:nvSpPr>
        <xdr:cNvPr id="2824" name="Text Box 25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25" name="Text Box 25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26" name="Text Box 25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27" name="Text Box 25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28" name="Text Box 25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29" name="Text Box 25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0" name="Text Box 25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1" name="Text Box 25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2" name="Text Box 25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3" name="Text Box 25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4" name="Text Box 25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5" name="Text Box 25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6" name="Text Box 25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7" name="Text Box 25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8" name="Text Box 26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39" name="Text Box 26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0" name="Text Box 26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1" name="Text Box 26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2" name="Text Box 26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3" name="Text Box 26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4" name="Text Box 26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5" name="Text Box 26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6" name="Text Box 26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7" name="Text Box 26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8" name="Text Box 26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49" name="Text Box 26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0" name="Text Box 26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1" name="Text Box 26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2" name="Text Box 26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3" name="Text Box 26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4" name="Text Box 26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5" name="Text Box 26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6" name="Text Box 26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7" name="Text Box 26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8" name="Text Box 26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59" name="Text Box 26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0" name="Text Box 26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1" name="Text Box 26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2" name="Text Box 26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3" name="Text Box 26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4" name="Text Box 26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5" name="Text Box 26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6" name="Text Box 26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7" name="Text Box 26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8" name="Text Box 26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69" name="Text Box 26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0" name="Text Box 26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1" name="Text Box 26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2" name="Text Box 26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3" name="Text Box 26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4" name="Text Box 26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5" name="Text Box 26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6" name="Text Box 26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7" name="Text Box 26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8" name="Text Box 26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79" name="Text Box 26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0" name="Text Box 26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1" name="Text Box 26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2" name="Text Box 26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3" name="Text Box 26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4" name="Text Box 26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5" name="Text Box 26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6" name="Text Box 26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7" name="Text Box 26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8" name="Text Box 26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89" name="Text Box 26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0" name="Text Box 26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1" name="Text Box 26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2" name="Text Box 26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3" name="Text Box 26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4" name="Text Box 26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5" name="Text Box 26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6" name="Text Box 27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7" name="Text Box 27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8" name="Text Box 27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899" name="Text Box 27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0" name="Text Box 27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1" name="Text Box 27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2" name="Text Box 27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3" name="Text Box 27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4" name="Text Box 27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5" name="Text Box 27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6" name="Text Box 27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7" name="Text Box 27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8" name="Text Box 27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09" name="Text Box 27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0" name="Text Box 27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1" name="Text Box 27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2" name="Text Box 27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3" name="Text Box 27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4" name="Text Box 27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5" name="Text Box 27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6" name="Text Box 27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7" name="Text Box 27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8" name="Text Box 27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19" name="Text Box 27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0" name="Text Box 27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1" name="Text Box 27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2" name="Text Box 27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3" name="Text Box 27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4" name="Text Box 27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5" name="Text Box 27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6" name="Text Box 27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7" name="Text Box 27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8" name="Text Box 27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29" name="Text Box 27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0" name="Text Box 27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1" name="Text Box 27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2" name="Text Box 27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3" name="Text Box 27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4" name="Text Box 27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5" name="Text Box 27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6" name="Text Box 27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7" name="Text Box 27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8" name="Text Box 27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39" name="Text Box 27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0" name="Text Box 27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1" name="Text Box 27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2" name="Text Box 27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3" name="Text Box 27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4" name="Text Box 27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5" name="Text Box 27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6" name="Text Box 27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7" name="Text Box 27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8" name="Text Box 27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49" name="Text Box 27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0" name="Text Box 27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1" name="Text Box 27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2" name="Text Box 27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3" name="Text Box 27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4" name="Text Box 27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5" name="Text Box 27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6" name="Text Box 27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7" name="Text Box 27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8" name="Text Box 27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59" name="Text Box 27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0" name="Text Box 27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1" name="Text Box 27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2" name="Text Box 27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3" name="Text Box 27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4" name="Text Box 27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5" name="Text Box 27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6" name="Text Box 27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7" name="Text Box 27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8" name="Text Box 27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69" name="Text Box 27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0" name="Text Box 27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1" name="Text Box 27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2" name="Text Box 27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3" name="Text Box 27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4" name="Text Box 27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5" name="Text Box 27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6" name="Text Box 27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7" name="Text Box 27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8" name="Text Box 27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79" name="Text Box 27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0" name="Text Box 27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1" name="Text Box 27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2" name="Text Box 27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3" name="Text Box 27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4" name="Text Box 27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5" name="Text Box 27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6" name="Text Box 27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7" name="Text Box 27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8" name="Text Box 27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89" name="Text Box 27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0" name="Text Box 27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1" name="Text Box 27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2" name="Text Box 27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3" name="Text Box 27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4" name="Text Box 27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5" name="Text Box 27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6" name="Text Box 28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7" name="Text Box 28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8" name="Text Box 28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2999" name="Text Box 28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0" name="Text Box 28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1" name="Text Box 28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2" name="Text Box 28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3" name="Text Box 28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4" name="Text Box 28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5" name="Text Box 28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6" name="Text Box 28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7" name="Text Box 28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8" name="Text Box 28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09" name="Text Box 28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0" name="Text Box 28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1" name="Text Box 28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2" name="Text Box 28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3" name="Text Box 28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4" name="Text Box 28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5" name="Text Box 28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6" name="Text Box 28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7" name="Text Box 28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8" name="Text Box 28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19" name="Text Box 28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0" name="Text Box 28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1" name="Text Box 28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2" name="Text Box 28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3" name="Text Box 28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4" name="Text Box 28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5" name="Text Box 28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6" name="Text Box 28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7" name="Text Box 28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8" name="Text Box 28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29" name="Text Box 28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0" name="Text Box 28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1" name="Text Box 28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2" name="Text Box 28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3" name="Text Box 28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4" name="Text Box 28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5" name="Text Box 28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6" name="Text Box 28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7" name="Text Box 28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8" name="Text Box 28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39" name="Text Box 28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0" name="Text Box 28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1" name="Text Box 28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2" name="Text Box 28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3" name="Text Box 28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4" name="Text Box 28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5" name="Text Box 28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6" name="Text Box 28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7" name="Text Box 28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8" name="Text Box 28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49" name="Text Box 28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0" name="Text Box 28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1" name="Text Box 28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2" name="Text Box 28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3" name="Text Box 28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4" name="Text Box 28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5" name="Text Box 28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6" name="Text Box 28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7" name="Text Box 28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8" name="Text Box 28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59" name="Text Box 28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0" name="Text Box 28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1" name="Text Box 28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2" name="Text Box 28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3" name="Text Box 28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4" name="Text Box 28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5" name="Text Box 28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6" name="Text Box 28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7" name="Text Box 28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8" name="Text Box 28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69" name="Text Box 28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0" name="Text Box 28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1" name="Text Box 28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2" name="Text Box 28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3" name="Text Box 28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4" name="Text Box 28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5" name="Text Box 28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6" name="Text Box 28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7" name="Text Box 28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8" name="Text Box 28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79" name="Text Box 28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0" name="Text Box 28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1" name="Text Box 28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2" name="Text Box 28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3" name="Text Box 28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4" name="Text Box 28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5" name="Text Box 28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6" name="Text Box 28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7" name="Text Box 28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8" name="Text Box 28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89" name="Text Box 28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0" name="Text Box 28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1" name="Text Box 28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2" name="Text Box 28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3" name="Text Box 28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4" name="Text Box 28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5" name="Text Box 28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6" name="Text Box 29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7" name="Text Box 29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8" name="Text Box 29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099" name="Text Box 29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0" name="Text Box 29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1" name="Text Box 29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2" name="Text Box 29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3" name="Text Box 29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4" name="Text Box 29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5" name="Text Box 29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6" name="Text Box 29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7" name="Text Box 29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8" name="Text Box 29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09" name="Text Box 29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0" name="Text Box 29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1" name="Text Box 29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2" name="Text Box 29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3" name="Text Box 29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4" name="Text Box 29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5" name="Text Box 29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6" name="Text Box 29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7" name="Text Box 29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8" name="Text Box 29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19" name="Text Box 29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0" name="Text Box 29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1" name="Text Box 29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2" name="Text Box 29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3" name="Text Box 29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4" name="Text Box 29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5" name="Text Box 29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6" name="Text Box 29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7" name="Text Box 29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8" name="Text Box 29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29" name="Text Box 29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0" name="Text Box 29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1" name="Text Box 29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2" name="Text Box 29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3" name="Text Box 29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4" name="Text Box 29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5" name="Text Box 29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6" name="Text Box 29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7" name="Text Box 29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8" name="Text Box 29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39" name="Text Box 29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0" name="Text Box 29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1" name="Text Box 29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2" name="Text Box 29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3" name="Text Box 29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4" name="Text Box 29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5" name="Text Box 29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6" name="Text Box 29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7" name="Text Box 29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8" name="Text Box 29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49" name="Text Box 29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0" name="Text Box 29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1" name="Text Box 29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2" name="Text Box 29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3" name="Text Box 29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4" name="Text Box 29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5" name="Text Box 29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6" name="Text Box 29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7" name="Text Box 29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8" name="Text Box 29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59" name="Text Box 29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0" name="Text Box 29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1" name="Text Box 29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2" name="Text Box 29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3" name="Text Box 29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4" name="Text Box 29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5" name="Text Box 29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6" name="Text Box 29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7" name="Text Box 29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8" name="Text Box 29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69" name="Text Box 29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0" name="Text Box 29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1" name="Text Box 29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2" name="Text Box 29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3" name="Text Box 29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4" name="Text Box 29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5" name="Text Box 29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6" name="Text Box 29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7" name="Text Box 29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8" name="Text Box 29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79" name="Text Box 29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0" name="Text Box 29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1" name="Text Box 29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2" name="Text Box 29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3" name="Text Box 29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4" name="Text Box 29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5" name="Text Box 29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6" name="Text Box 29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7" name="Text Box 29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8" name="Text Box 29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89" name="Text Box 29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0" name="Text Box 29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1" name="Text Box 29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2" name="Text Box 29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3" name="Text Box 29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4" name="Text Box 29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5" name="Text Box 29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6" name="Text Box 30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7" name="Text Box 30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8" name="Text Box 30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199" name="Text Box 30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0" name="Text Box 30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1" name="Text Box 30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2" name="Text Box 30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3" name="Text Box 30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4" name="Text Box 30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5" name="Text Box 30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6" name="Text Box 30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7" name="Text Box 30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8" name="Text Box 30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09" name="Text Box 30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0" name="Text Box 30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1" name="Text Box 30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2" name="Text Box 30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3" name="Text Box 30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4" name="Text Box 30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5" name="Text Box 30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6" name="Text Box 30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7" name="Text Box 30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8" name="Text Box 30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19" name="Text Box 30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0" name="Text Box 30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1" name="Text Box 30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2" name="Text Box 30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3" name="Text Box 30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4" name="Text Box 30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5" name="Text Box 30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6" name="Text Box 30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7" name="Text Box 30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8" name="Text Box 30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29" name="Text Box 30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0" name="Text Box 30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1" name="Text Box 30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2" name="Text Box 30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3" name="Text Box 30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4" name="Text Box 30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5" name="Text Box 30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6" name="Text Box 30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7" name="Text Box 30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8" name="Text Box 30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39" name="Text Box 30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0" name="Text Box 30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1" name="Text Box 30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2" name="Text Box 30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3" name="Text Box 30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4" name="Text Box 30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5" name="Text Box 30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6" name="Text Box 30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7" name="Text Box 30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8" name="Text Box 30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49" name="Text Box 30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0" name="Text Box 30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1" name="Text Box 30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2" name="Text Box 30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3" name="Text Box 30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4" name="Text Box 30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5" name="Text Box 30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6" name="Text Box 30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7" name="Text Box 30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8" name="Text Box 30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59" name="Text Box 30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0" name="Text Box 30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1" name="Text Box 30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2" name="Text Box 30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3" name="Text Box 30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4" name="Text Box 30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5" name="Text Box 30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6" name="Text Box 30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7" name="Text Box 30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8" name="Text Box 30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69" name="Text Box 30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0" name="Text Box 30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1" name="Text Box 30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2" name="Text Box 30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3" name="Text Box 30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4" name="Text Box 30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5" name="Text Box 30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6" name="Text Box 30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7" name="Text Box 30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8" name="Text Box 30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79" name="Text Box 30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0" name="Text Box 30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1" name="Text Box 30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2" name="Text Box 30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3" name="Text Box 30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4" name="Text Box 30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5" name="Text Box 30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6" name="Text Box 30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7" name="Text Box 30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8" name="Text Box 30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89" name="Text Box 30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0" name="Text Box 30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1" name="Text Box 30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2" name="Text Box 30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3" name="Text Box 30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4" name="Text Box 30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5" name="Text Box 30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6" name="Text Box 31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7" name="Text Box 31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8" name="Text Box 31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299" name="Text Box 31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0" name="Text Box 31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1" name="Text Box 31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2" name="Text Box 31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3" name="Text Box 31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4" name="Text Box 31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5" name="Text Box 31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6" name="Text Box 31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7" name="Text Box 31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8" name="Text Box 31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09" name="Text Box 31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0" name="Text Box 31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1" name="Text Box 31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2" name="Text Box 31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3" name="Text Box 31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4" name="Text Box 31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5" name="Text Box 31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6" name="Text Box 31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7" name="Text Box 31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8" name="Text Box 31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19" name="Text Box 31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0" name="Text Box 31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1" name="Text Box 31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2" name="Text Box 31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3" name="Text Box 31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4" name="Text Box 31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5" name="Text Box 31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6" name="Text Box 31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7" name="Text Box 31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8" name="Text Box 31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29" name="Text Box 31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0" name="Text Box 31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1" name="Text Box 31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2" name="Text Box 31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3" name="Text Box 31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4" name="Text Box 31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5" name="Text Box 31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6" name="Text Box 31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7" name="Text Box 31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8" name="Text Box 31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39" name="Text Box 31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0" name="Text Box 31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1" name="Text Box 31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2" name="Text Box 31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3" name="Text Box 31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4" name="Text Box 31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5" name="Text Box 31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6" name="Text Box 31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7" name="Text Box 31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8" name="Text Box 31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49" name="Text Box 31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0" name="Text Box 31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1" name="Text Box 31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2" name="Text Box 31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3" name="Text Box 31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4" name="Text Box 31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5" name="Text Box 31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6" name="Text Box 31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7" name="Text Box 31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8" name="Text Box 31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59" name="Text Box 31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0" name="Text Box 31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1" name="Text Box 31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2" name="Text Box 31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3" name="Text Box 31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4" name="Text Box 31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5" name="Text Box 31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6" name="Text Box 31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7" name="Text Box 31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8" name="Text Box 31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69" name="Text Box 31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0" name="Text Box 31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1" name="Text Box 31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2" name="Text Box 31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3" name="Text Box 31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4" name="Text Box 31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5" name="Text Box 31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6" name="Text Box 31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7" name="Text Box 31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8" name="Text Box 31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79" name="Text Box 31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0" name="Text Box 31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1" name="Text Box 31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2" name="Text Box 31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3" name="Text Box 31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4" name="Text Box 31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5" name="Text Box 31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6" name="Text Box 31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7" name="Text Box 31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8" name="Text Box 31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89" name="Text Box 31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0" name="Text Box 31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1" name="Text Box 31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2" name="Text Box 31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3" name="Text Box 31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4" name="Text Box 31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5" name="Text Box 31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6" name="Text Box 32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7" name="Text Box 32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8" name="Text Box 32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399" name="Text Box 32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0" name="Text Box 32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1" name="Text Box 32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2" name="Text Box 32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3" name="Text Box 32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4" name="Text Box 32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5" name="Text Box 32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6" name="Text Box 32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7" name="Text Box 32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8" name="Text Box 32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09" name="Text Box 32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0" name="Text Box 32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1" name="Text Box 32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2" name="Text Box 32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3" name="Text Box 32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4" name="Text Box 32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5" name="Text Box 32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6" name="Text Box 32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7" name="Text Box 32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8" name="Text Box 32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19" name="Text Box 32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0" name="Text Box 32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1" name="Text Box 32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2" name="Text Box 32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3" name="Text Box 32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4" name="Text Box 32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5" name="Text Box 32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6" name="Text Box 32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7" name="Text Box 32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8" name="Text Box 32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29" name="Text Box 32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0" name="Text Box 32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1" name="Text Box 32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2" name="Text Box 32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3" name="Text Box 32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4" name="Text Box 32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5" name="Text Box 32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6" name="Text Box 32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7" name="Text Box 32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8" name="Text Box 32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39" name="Text Box 32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0" name="Text Box 32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1" name="Text Box 32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2" name="Text Box 32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3" name="Text Box 32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4" name="Text Box 32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5" name="Text Box 32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6" name="Text Box 32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7" name="Text Box 32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8" name="Text Box 32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49" name="Text Box 32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0" name="Text Box 32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1" name="Text Box 32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2" name="Text Box 32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3" name="Text Box 32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4" name="Text Box 32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5" name="Text Box 32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6" name="Text Box 32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7" name="Text Box 32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8" name="Text Box 32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59" name="Text Box 32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0" name="Text Box 32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1" name="Text Box 32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2" name="Text Box 32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3" name="Text Box 32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4" name="Text Box 32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5" name="Text Box 32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6" name="Text Box 32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7" name="Text Box 32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8" name="Text Box 32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69" name="Text Box 32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0" name="Text Box 32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1" name="Text Box 32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2" name="Text Box 32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3" name="Text Box 32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4" name="Text Box 32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5" name="Text Box 32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6" name="Text Box 32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7" name="Text Box 32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8" name="Text Box 32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79" name="Text Box 32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0" name="Text Box 32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1" name="Text Box 32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2" name="Text Box 32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3" name="Text Box 32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4" name="Text Box 32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5" name="Text Box 32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6" name="Text Box 32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7" name="Text Box 32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8" name="Text Box 32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89" name="Text Box 32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0" name="Text Box 32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1" name="Text Box 32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2" name="Text Box 32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3" name="Text Box 32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4" name="Text Box 32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5" name="Text Box 32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6" name="Text Box 33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7" name="Text Box 33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8" name="Text Box 33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499" name="Text Box 33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0" name="Text Box 33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1" name="Text Box 33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2" name="Text Box 33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3" name="Text Box 33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4" name="Text Box 33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5" name="Text Box 33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6" name="Text Box 33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7" name="Text Box 33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8" name="Text Box 33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09" name="Text Box 33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0" name="Text Box 33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1" name="Text Box 33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2" name="Text Box 33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3" name="Text Box 33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4" name="Text Box 33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5" name="Text Box 33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6" name="Text Box 33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7" name="Text Box 33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8" name="Text Box 33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19" name="Text Box 33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0" name="Text Box 33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1" name="Text Box 33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2" name="Text Box 33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3" name="Text Box 33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4" name="Text Box 33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5" name="Text Box 33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6" name="Text Box 33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7" name="Text Box 33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8" name="Text Box 33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29" name="Text Box 33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0" name="Text Box 33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1" name="Text Box 33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2" name="Text Box 33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3" name="Text Box 33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4" name="Text Box 33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5" name="Text Box 33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6" name="Text Box 33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7" name="Text Box 33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8" name="Text Box 33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39" name="Text Box 33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0" name="Text Box 33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1" name="Text Box 33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2" name="Text Box 33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3" name="Text Box 33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4" name="Text Box 33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5" name="Text Box 33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6" name="Text Box 33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7" name="Text Box 33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8" name="Text Box 33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49" name="Text Box 33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0" name="Text Box 33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1" name="Text Box 33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2" name="Text Box 33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3" name="Text Box 33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4" name="Text Box 33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5" name="Text Box 33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6" name="Text Box 33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7" name="Text Box 33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8" name="Text Box 33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59" name="Text Box 33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0" name="Text Box 33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1" name="Text Box 33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2" name="Text Box 33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3" name="Text Box 33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4" name="Text Box 33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5" name="Text Box 33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6" name="Text Box 33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7" name="Text Box 33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8" name="Text Box 33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69" name="Text Box 33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0" name="Text Box 33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1" name="Text Box 33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2" name="Text Box 33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3" name="Text Box 33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4" name="Text Box 33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5" name="Text Box 33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6" name="Text Box 33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7" name="Text Box 33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8" name="Text Box 33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79" name="Text Box 33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0" name="Text Box 33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1" name="Text Box 33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2" name="Text Box 33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3" name="Text Box 33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4" name="Text Box 33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5" name="Text Box 33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6" name="Text Box 33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7" name="Text Box 33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8" name="Text Box 33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89" name="Text Box 33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0" name="Text Box 33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1" name="Text Box 33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2" name="Text Box 33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3" name="Text Box 33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4" name="Text Box 33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5" name="Text Box 33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6" name="Text Box 34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7" name="Text Box 34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8" name="Text Box 34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599" name="Text Box 34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0" name="Text Box 34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1" name="Text Box 34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2" name="Text Box 34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3" name="Text Box 34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4" name="Text Box 34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5" name="Text Box 34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6" name="Text Box 34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7" name="Text Box 34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8" name="Text Box 34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09" name="Text Box 34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0" name="Text Box 34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1" name="Text Box 34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2" name="Text Box 34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3" name="Text Box 34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4" name="Text Box 34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5" name="Text Box 34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6" name="Text Box 34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7" name="Text Box 34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8" name="Text Box 34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19" name="Text Box 34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0" name="Text Box 34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1" name="Text Box 34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2" name="Text Box 34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3" name="Text Box 34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4" name="Text Box 34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5" name="Text Box 34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6" name="Text Box 34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7" name="Text Box 34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8" name="Text Box 34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29" name="Text Box 34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0" name="Text Box 34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1" name="Text Box 34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2" name="Text Box 34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3" name="Text Box 34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4" name="Text Box 34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5" name="Text Box 34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6" name="Text Box 34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7" name="Text Box 34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8" name="Text Box 34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39" name="Text Box 34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0" name="Text Box 34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1" name="Text Box 34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2" name="Text Box 34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3" name="Text Box 34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4" name="Text Box 34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5" name="Text Box 34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6" name="Text Box 34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7" name="Text Box 34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8" name="Text Box 34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49" name="Text Box 34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0" name="Text Box 34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1" name="Text Box 34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2" name="Text Box 34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3" name="Text Box 34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4" name="Text Box 34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5" name="Text Box 34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6" name="Text Box 34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7" name="Text Box 34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8" name="Text Box 34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59" name="Text Box 34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0" name="Text Box 34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1" name="Text Box 34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2" name="Text Box 34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3" name="Text Box 34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4" name="Text Box 34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5" name="Text Box 34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6" name="Text Box 34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7" name="Text Box 34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8" name="Text Box 34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69" name="Text Box 34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0" name="Text Box 34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1" name="Text Box 34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2" name="Text Box 34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3" name="Text Box 34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4" name="Text Box 34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5" name="Text Box 34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6" name="Text Box 34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7" name="Text Box 34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8" name="Text Box 34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79" name="Text Box 34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0" name="Text Box 34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1" name="Text Box 34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2" name="Text Box 34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3" name="Text Box 34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4" name="Text Box 34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5" name="Text Box 34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6" name="Text Box 34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7" name="Text Box 34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8" name="Text Box 34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89" name="Text Box 34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0" name="Text Box 34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1" name="Text Box 34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2" name="Text Box 34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3" name="Text Box 34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4" name="Text Box 34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5" name="Text Box 34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6" name="Text Box 35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7" name="Text Box 35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8" name="Text Box 35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699" name="Text Box 35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0" name="Text Box 35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1" name="Text Box 35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2" name="Text Box 35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3" name="Text Box 35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4" name="Text Box 35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5" name="Text Box 35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6" name="Text Box 35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7" name="Text Box 35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8" name="Text Box 35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09" name="Text Box 35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0" name="Text Box 35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1" name="Text Box 35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2" name="Text Box 35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3" name="Text Box 35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4" name="Text Box 35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5" name="Text Box 35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6" name="Text Box 35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7" name="Text Box 35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8" name="Text Box 35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19" name="Text Box 35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0" name="Text Box 35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1" name="Text Box 35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2" name="Text Box 35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3" name="Text Box 35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4" name="Text Box 35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5" name="Text Box 35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6" name="Text Box 35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7" name="Text Box 35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8" name="Text Box 35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29" name="Text Box 35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0" name="Text Box 35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1" name="Text Box 35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2" name="Text Box 35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3" name="Text Box 35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4" name="Text Box 35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5" name="Text Box 35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6" name="Text Box 35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7" name="Text Box 35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8" name="Text Box 35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39" name="Text Box 35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0" name="Text Box 35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1" name="Text Box 35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2" name="Text Box 35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3" name="Text Box 35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4" name="Text Box 35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5" name="Text Box 35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6" name="Text Box 35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7" name="Text Box 35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8" name="Text Box 35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49" name="Text Box 35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0" name="Text Box 35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1" name="Text Box 35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2" name="Text Box 35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3" name="Text Box 35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4" name="Text Box 35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5" name="Text Box 35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6" name="Text Box 35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7" name="Text Box 35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8" name="Text Box 35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59" name="Text Box 35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0" name="Text Box 35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1" name="Text Box 35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2" name="Text Box 35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3" name="Text Box 35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4" name="Text Box 35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5" name="Text Box 35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6" name="Text Box 35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7" name="Text Box 35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8" name="Text Box 35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69" name="Text Box 35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0" name="Text Box 35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1" name="Text Box 35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2" name="Text Box 35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3" name="Text Box 35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4" name="Text Box 35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5" name="Text Box 35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6" name="Text Box 35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7" name="Text Box 35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8" name="Text Box 35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79" name="Text Box 35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0" name="Text Box 35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1" name="Text Box 35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2" name="Text Box 35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3" name="Text Box 35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4" name="Text Box 35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5" name="Text Box 35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6" name="Text Box 35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7" name="Text Box 35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8" name="Text Box 35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89" name="Text Box 35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0" name="Text Box 35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1" name="Text Box 35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2" name="Text Box 35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3" name="Text Box 35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4" name="Text Box 35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5" name="Text Box 35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6" name="Text Box 36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7" name="Text Box 36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8" name="Text Box 36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799" name="Text Box 36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0" name="Text Box 36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1" name="Text Box 36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2" name="Text Box 36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3" name="Text Box 36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4" name="Text Box 36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5" name="Text Box 36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6" name="Text Box 36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7" name="Text Box 36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8" name="Text Box 36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09" name="Text Box 36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0" name="Text Box 36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1" name="Text Box 36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2" name="Text Box 36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3" name="Text Box 36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4" name="Text Box 36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5" name="Text Box 36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6" name="Text Box 36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7" name="Text Box 36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8" name="Text Box 36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19" name="Text Box 36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0" name="Text Box 36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1" name="Text Box 36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2" name="Text Box 36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3" name="Text Box 36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4" name="Text Box 36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5" name="Text Box 36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6" name="Text Box 36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7" name="Text Box 36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8" name="Text Box 36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29" name="Text Box 36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0" name="Text Box 36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1" name="Text Box 36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2" name="Text Box 36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3" name="Text Box 36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4" name="Text Box 36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5" name="Text Box 36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6" name="Text Box 36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7" name="Text Box 36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8" name="Text Box 36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39" name="Text Box 36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0" name="Text Box 36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1" name="Text Box 36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2" name="Text Box 36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3" name="Text Box 36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4" name="Text Box 36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5" name="Text Box 36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6" name="Text Box 36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7" name="Text Box 36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8" name="Text Box 36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49" name="Text Box 36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0" name="Text Box 36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1" name="Text Box 36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2" name="Text Box 36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3" name="Text Box 36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4" name="Text Box 36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5" name="Text Box 36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6" name="Text Box 36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7" name="Text Box 36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8" name="Text Box 36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59" name="Text Box 36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0" name="Text Box 36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1" name="Text Box 36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2" name="Text Box 36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3" name="Text Box 36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4" name="Text Box 36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5" name="Text Box 36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6" name="Text Box 36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7" name="Text Box 36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8" name="Text Box 36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69" name="Text Box 36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0" name="Text Box 36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1" name="Text Box 36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2" name="Text Box 36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3" name="Text Box 36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4" name="Text Box 36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5" name="Text Box 36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6" name="Text Box 36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7" name="Text Box 36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8" name="Text Box 36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79" name="Text Box 36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0" name="Text Box 36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1" name="Text Box 36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2" name="Text Box 36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3" name="Text Box 36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4" name="Text Box 36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5" name="Text Box 36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6" name="Text Box 36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7" name="Text Box 36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8" name="Text Box 36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89" name="Text Box 36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0" name="Text Box 36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1" name="Text Box 36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2" name="Text Box 36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3" name="Text Box 36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4" name="Text Box 36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5" name="Text Box 36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6" name="Text Box 37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7" name="Text Box 37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8" name="Text Box 37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899" name="Text Box 37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0" name="Text Box 37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1" name="Text Box 37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2" name="Text Box 37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3" name="Text Box 37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4" name="Text Box 37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5" name="Text Box 37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6" name="Text Box 37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7" name="Text Box 37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8" name="Text Box 37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09" name="Text Box 37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0" name="Text Box 37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1" name="Text Box 37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2" name="Text Box 37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3" name="Text Box 37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4" name="Text Box 37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5" name="Text Box 37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6" name="Text Box 37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7" name="Text Box 37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8" name="Text Box 37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19" name="Text Box 37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0" name="Text Box 37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1" name="Text Box 37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2" name="Text Box 37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3" name="Text Box 37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4" name="Text Box 37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5" name="Text Box 37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6" name="Text Box 37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7" name="Text Box 37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8" name="Text Box 37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29" name="Text Box 37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0" name="Text Box 37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1" name="Text Box 37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2" name="Text Box 37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3" name="Text Box 37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4" name="Text Box 37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5" name="Text Box 37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6" name="Text Box 37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7" name="Text Box 37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8" name="Text Box 37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39" name="Text Box 37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0" name="Text Box 37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1" name="Text Box 37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2" name="Text Box 37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3" name="Text Box 37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4" name="Text Box 37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5" name="Text Box 37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6" name="Text Box 37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7" name="Text Box 37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8" name="Text Box 37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49" name="Text Box 37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0" name="Text Box 37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1" name="Text Box 37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2" name="Text Box 37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3" name="Text Box 37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4" name="Text Box 37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5" name="Text Box 37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6" name="Text Box 37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7" name="Text Box 37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8" name="Text Box 37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59" name="Text Box 37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0" name="Text Box 37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1" name="Text Box 37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2" name="Text Box 37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3" name="Text Box 37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4" name="Text Box 37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5" name="Text Box 37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6" name="Text Box 37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7" name="Text Box 37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8" name="Text Box 37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69" name="Text Box 37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0" name="Text Box 37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1" name="Text Box 37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2" name="Text Box 37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3" name="Text Box 37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4" name="Text Box 37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5" name="Text Box 37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6" name="Text Box 37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7" name="Text Box 37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8" name="Text Box 37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79" name="Text Box 37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0" name="Text Box 37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1" name="Text Box 37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2" name="Text Box 37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3" name="Text Box 37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4" name="Text Box 37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5" name="Text Box 37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6" name="Text Box 37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7" name="Text Box 37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8" name="Text Box 37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89" name="Text Box 37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0" name="Text Box 37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1" name="Text Box 37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2" name="Text Box 37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3" name="Text Box 37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4" name="Text Box 37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5" name="Text Box 37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6" name="Text Box 38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7" name="Text Box 38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8" name="Text Box 38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3999" name="Text Box 38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0" name="Text Box 38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1" name="Text Box 38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2" name="Text Box 38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3" name="Text Box 38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4" name="Text Box 38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5" name="Text Box 38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6" name="Text Box 38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7" name="Text Box 38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8" name="Text Box 38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09" name="Text Box 38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0" name="Text Box 38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1" name="Text Box 38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2" name="Text Box 38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3" name="Text Box 38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4" name="Text Box 38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5" name="Text Box 38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6" name="Text Box 38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7" name="Text Box 38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8" name="Text Box 38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19" name="Text Box 38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0" name="Text Box 38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1" name="Text Box 38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2" name="Text Box 38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3" name="Text Box 38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4" name="Text Box 38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5" name="Text Box 38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6" name="Text Box 38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7" name="Text Box 38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8" name="Text Box 38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29" name="Text Box 38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0" name="Text Box 38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1" name="Text Box 38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2" name="Text Box 38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3" name="Text Box 38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4" name="Text Box 38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5" name="Text Box 38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6" name="Text Box 38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7" name="Text Box 38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8" name="Text Box 38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39" name="Text Box 38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0" name="Text Box 38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1" name="Text Box 38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2" name="Text Box 38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3" name="Text Box 38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4" name="Text Box 38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5" name="Text Box 38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6" name="Text Box 38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7" name="Text Box 38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8" name="Text Box 38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49" name="Text Box 38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0" name="Text Box 38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1" name="Text Box 38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2" name="Text Box 38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3" name="Text Box 38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4" name="Text Box 38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5" name="Text Box 38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6" name="Text Box 38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7" name="Text Box 38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8" name="Text Box 38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59" name="Text Box 38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0" name="Text Box 38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1" name="Text Box 38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2" name="Text Box 38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3" name="Text Box 38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4" name="Text Box 38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5" name="Text Box 38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6" name="Text Box 38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7" name="Text Box 38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8" name="Text Box 38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69" name="Text Box 38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0" name="Text Box 38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1" name="Text Box 38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2" name="Text Box 38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3" name="Text Box 38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4" name="Text Box 38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5" name="Text Box 38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6" name="Text Box 38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7" name="Text Box 38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8" name="Text Box 38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79" name="Text Box 38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0" name="Text Box 38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1" name="Text Box 38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2" name="Text Box 38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3" name="Text Box 38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4" name="Text Box 38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5" name="Text Box 38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6" name="Text Box 38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7" name="Text Box 38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8" name="Text Box 38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89" name="Text Box 38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0" name="Text Box 38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1" name="Text Box 38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2" name="Text Box 38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3" name="Text Box 38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4" name="Text Box 38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5" name="Text Box 38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6" name="Text Box 39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7" name="Text Box 39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8" name="Text Box 39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099" name="Text Box 39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0" name="Text Box 39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1" name="Text Box 39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2" name="Text Box 39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3" name="Text Box 39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4" name="Text Box 39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5" name="Text Box 39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6" name="Text Box 39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7" name="Text Box 39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8" name="Text Box 39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09" name="Text Box 39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0" name="Text Box 39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1" name="Text Box 39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2" name="Text Box 39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3" name="Text Box 39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4" name="Text Box 39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5" name="Text Box 39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6" name="Text Box 39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7" name="Text Box 39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8" name="Text Box 39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19" name="Text Box 39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0" name="Text Box 39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1" name="Text Box 39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2" name="Text Box 39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3" name="Text Box 39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4" name="Text Box 39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5" name="Text Box 39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6" name="Text Box 39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7" name="Text Box 39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8" name="Text Box 39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29" name="Text Box 39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0" name="Text Box 39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1" name="Text Box 39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2" name="Text Box 39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3" name="Text Box 39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4" name="Text Box 39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5" name="Text Box 39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6" name="Text Box 39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7" name="Text Box 39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8" name="Text Box 39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39" name="Text Box 39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0" name="Text Box 39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1" name="Text Box 39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2" name="Text Box 39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3" name="Text Box 39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4" name="Text Box 39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5" name="Text Box 39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6" name="Text Box 39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7" name="Text Box 39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8" name="Text Box 39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49" name="Text Box 39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0" name="Text Box 39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1" name="Text Box 39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2" name="Text Box 39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3" name="Text Box 39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4" name="Text Box 39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5" name="Text Box 39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6" name="Text Box 39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7" name="Text Box 39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8" name="Text Box 39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59" name="Text Box 39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0" name="Text Box 39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1" name="Text Box 39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2" name="Text Box 39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3" name="Text Box 39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4" name="Text Box 39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5" name="Text Box 39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6" name="Text Box 39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7" name="Text Box 39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8" name="Text Box 39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69" name="Text Box 39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0" name="Text Box 39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1" name="Text Box 39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2" name="Text Box 39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3" name="Text Box 39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4" name="Text Box 39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5" name="Text Box 39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6" name="Text Box 39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7" name="Text Box 39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8" name="Text Box 39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79" name="Text Box 39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0" name="Text Box 39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1" name="Text Box 39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2" name="Text Box 39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3" name="Text Box 39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4" name="Text Box 39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5" name="Text Box 39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6" name="Text Box 39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7" name="Text Box 39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8" name="Text Box 39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89" name="Text Box 39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0" name="Text Box 39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1" name="Text Box 39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2" name="Text Box 39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3" name="Text Box 39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4" name="Text Box 39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5" name="Text Box 39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6" name="Text Box 40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7" name="Text Box 40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8" name="Text Box 40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199" name="Text Box 40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0" name="Text Box 40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1" name="Text Box 40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2" name="Text Box 40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3" name="Text Box 40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4" name="Text Box 40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5" name="Text Box 40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6" name="Text Box 40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7" name="Text Box 40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8" name="Text Box 40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09" name="Text Box 40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0" name="Text Box 40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1" name="Text Box 40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2" name="Text Box 40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3" name="Text Box 40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4" name="Text Box 40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5" name="Text Box 40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6" name="Text Box 40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7" name="Text Box 40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8" name="Text Box 40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19" name="Text Box 40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0" name="Text Box 40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1" name="Text Box 40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2" name="Text Box 40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3" name="Text Box 40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4" name="Text Box 40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5" name="Text Box 40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6" name="Text Box 40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7" name="Text Box 40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8" name="Text Box 40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29" name="Text Box 40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0" name="Text Box 40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1" name="Text Box 40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2" name="Text Box 40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3" name="Text Box 40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4" name="Text Box 40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5" name="Text Box 40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6" name="Text Box 40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7" name="Text Box 40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8" name="Text Box 40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39" name="Text Box 40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0" name="Text Box 40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1" name="Text Box 40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2" name="Text Box 40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3" name="Text Box 40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4" name="Text Box 40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5" name="Text Box 40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6" name="Text Box 40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7" name="Text Box 40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8" name="Text Box 40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49" name="Text Box 40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0" name="Text Box 40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1" name="Text Box 40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2" name="Text Box 40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3" name="Text Box 40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4" name="Text Box 40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5" name="Text Box 40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6" name="Text Box 40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7" name="Text Box 40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8" name="Text Box 40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59" name="Text Box 40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0" name="Text Box 40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1" name="Text Box 40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2" name="Text Box 40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3" name="Text Box 40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4" name="Text Box 40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5" name="Text Box 40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6" name="Text Box 40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7" name="Text Box 40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8" name="Text Box 40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69" name="Text Box 40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0" name="Text Box 40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1" name="Text Box 40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2" name="Text Box 40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3" name="Text Box 40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4" name="Text Box 40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5" name="Text Box 40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6" name="Text Box 40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7" name="Text Box 40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8" name="Text Box 40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79" name="Text Box 40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0" name="Text Box 40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1" name="Text Box 40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2" name="Text Box 40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3" name="Text Box 40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4" name="Text Box 40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5" name="Text Box 40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6" name="Text Box 40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7" name="Text Box 40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8" name="Text Box 40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89" name="Text Box 40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0" name="Text Box 40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1" name="Text Box 40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2" name="Text Box 40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3" name="Text Box 40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4" name="Text Box 40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5" name="Text Box 40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6" name="Text Box 41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7" name="Text Box 41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8" name="Text Box 41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299" name="Text Box 41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0" name="Text Box 41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1" name="Text Box 41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2" name="Text Box 41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3" name="Text Box 41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4" name="Text Box 41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5" name="Text Box 41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6" name="Text Box 41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7" name="Text Box 41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8" name="Text Box 41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09" name="Text Box 41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0" name="Text Box 41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1" name="Text Box 41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2" name="Text Box 41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3" name="Text Box 41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4" name="Text Box 41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5" name="Text Box 41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6" name="Text Box 41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7" name="Text Box 41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8" name="Text Box 41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19" name="Text Box 41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0" name="Text Box 41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1" name="Text Box 41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2" name="Text Box 41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3" name="Text Box 41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4" name="Text Box 41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5" name="Text Box 41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6" name="Text Box 41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7" name="Text Box 41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8" name="Text Box 41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29" name="Text Box 41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0" name="Text Box 41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1" name="Text Box 41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2" name="Text Box 41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3" name="Text Box 41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4" name="Text Box 41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5" name="Text Box 41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6" name="Text Box 41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7" name="Text Box 41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8" name="Text Box 41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39" name="Text Box 41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0" name="Text Box 41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1" name="Text Box 41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2" name="Text Box 41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3" name="Text Box 41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4" name="Text Box 41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5" name="Text Box 41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6" name="Text Box 41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7" name="Text Box 41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8" name="Text Box 41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49" name="Text Box 41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0" name="Text Box 41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1" name="Text Box 41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2" name="Text Box 41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3" name="Text Box 41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4" name="Text Box 41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5" name="Text Box 41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6" name="Text Box 41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7" name="Text Box 41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8" name="Text Box 41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59" name="Text Box 41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0" name="Text Box 41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1" name="Text Box 41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2" name="Text Box 41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3" name="Text Box 41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4" name="Text Box 41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5" name="Text Box 41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6" name="Text Box 41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7" name="Text Box 41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8" name="Text Box 41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69" name="Text Box 41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0" name="Text Box 41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1" name="Text Box 41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2" name="Text Box 41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3" name="Text Box 41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4" name="Text Box 41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5" name="Text Box 41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6" name="Text Box 41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7" name="Text Box 41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8" name="Text Box 41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79" name="Text Box 41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0" name="Text Box 41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1" name="Text Box 41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2" name="Text Box 41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3" name="Text Box 41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4" name="Text Box 41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5" name="Text Box 41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6" name="Text Box 41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7" name="Text Box 41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8" name="Text Box 41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89" name="Text Box 41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0" name="Text Box 41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1" name="Text Box 41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2" name="Text Box 41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3" name="Text Box 41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4" name="Text Box 41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5" name="Text Box 41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6" name="Text Box 42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7" name="Text Box 42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8" name="Text Box 42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399" name="Text Box 42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0" name="Text Box 42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1" name="Text Box 42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2" name="Text Box 42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3" name="Text Box 42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4" name="Text Box 42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5" name="Text Box 42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6" name="Text Box 42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7" name="Text Box 42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8" name="Text Box 42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09" name="Text Box 42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0" name="Text Box 42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1" name="Text Box 42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2" name="Text Box 42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3" name="Text Box 42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4" name="Text Box 42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5" name="Text Box 42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6" name="Text Box 42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7" name="Text Box 42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8" name="Text Box 42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19" name="Text Box 42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0" name="Text Box 42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1" name="Text Box 42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2" name="Text Box 42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3" name="Text Box 42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4" name="Text Box 42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5" name="Text Box 42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6" name="Text Box 42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7" name="Text Box 42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8" name="Text Box 42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29" name="Text Box 42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0" name="Text Box 42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1" name="Text Box 42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2" name="Text Box 42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3" name="Text Box 42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4" name="Text Box 42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5" name="Text Box 42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6" name="Text Box 42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7" name="Text Box 42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8" name="Text Box 42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39" name="Text Box 42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0" name="Text Box 42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1" name="Text Box 42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2" name="Text Box 42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3" name="Text Box 42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4" name="Text Box 42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5" name="Text Box 42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6" name="Text Box 42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7" name="Text Box 42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8" name="Text Box 42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49" name="Text Box 42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0" name="Text Box 42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1" name="Text Box 42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2" name="Text Box 42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3" name="Text Box 42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4" name="Text Box 42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5" name="Text Box 42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6" name="Text Box 42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7" name="Text Box 42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8" name="Text Box 42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59" name="Text Box 42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0" name="Text Box 42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1" name="Text Box 42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2" name="Text Box 42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3" name="Text Box 42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4" name="Text Box 42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5" name="Text Box 42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6" name="Text Box 42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7" name="Text Box 42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8" name="Text Box 42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69" name="Text Box 42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0" name="Text Box 42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1" name="Text Box 42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2" name="Text Box 42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3" name="Text Box 42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4" name="Text Box 42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5" name="Text Box 42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6" name="Text Box 42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7" name="Text Box 42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8" name="Text Box 42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79" name="Text Box 42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0" name="Text Box 42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1" name="Text Box 42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2" name="Text Box 42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3" name="Text Box 42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4" name="Text Box 42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5" name="Text Box 42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6" name="Text Box 42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7" name="Text Box 42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8" name="Text Box 42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89" name="Text Box 42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0" name="Text Box 42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1" name="Text Box 42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2" name="Text Box 42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3" name="Text Box 42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4" name="Text Box 42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5" name="Text Box 42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6" name="Text Box 43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7" name="Text Box 43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8" name="Text Box 43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499" name="Text Box 43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0" name="Text Box 43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1" name="Text Box 43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2" name="Text Box 43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3" name="Text Box 43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4" name="Text Box 43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5" name="Text Box 43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6" name="Text Box 43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7" name="Text Box 43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8" name="Text Box 43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09" name="Text Box 43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0" name="Text Box 43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1" name="Text Box 43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2" name="Text Box 43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3" name="Text Box 43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4" name="Text Box 43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5" name="Text Box 43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6" name="Text Box 43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7" name="Text Box 43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8" name="Text Box 43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19" name="Text Box 43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0" name="Text Box 43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1" name="Text Box 43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2" name="Text Box 43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3" name="Text Box 43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4" name="Text Box 43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5" name="Text Box 43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6" name="Text Box 43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7" name="Text Box 43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8" name="Text Box 43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29" name="Text Box 43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0" name="Text Box 43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1" name="Text Box 43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2" name="Text Box 43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3" name="Text Box 43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4" name="Text Box 43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5" name="Text Box 43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6" name="Text Box 43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7" name="Text Box 43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8" name="Text Box 43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39" name="Text Box 43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0" name="Text Box 43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1" name="Text Box 43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2" name="Text Box 43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3" name="Text Box 43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4" name="Text Box 43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5" name="Text Box 43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6" name="Text Box 43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7" name="Text Box 43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8" name="Text Box 43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49" name="Text Box 43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0" name="Text Box 43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1" name="Text Box 43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2" name="Text Box 43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3" name="Text Box 43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4" name="Text Box 43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5" name="Text Box 43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6" name="Text Box 43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7" name="Text Box 43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8" name="Text Box 43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59" name="Text Box 43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0" name="Text Box 43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1" name="Text Box 43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2" name="Text Box 43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3" name="Text Box 43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4" name="Text Box 43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5" name="Text Box 43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6" name="Text Box 43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7" name="Text Box 43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8" name="Text Box 43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69" name="Text Box 43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0" name="Text Box 43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1" name="Text Box 43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2" name="Text Box 43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3" name="Text Box 43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4" name="Text Box 43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5" name="Text Box 43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6" name="Text Box 43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7" name="Text Box 43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8" name="Text Box 43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79" name="Text Box 43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0" name="Text Box 43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1" name="Text Box 43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2" name="Text Box 43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3" name="Text Box 43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4" name="Text Box 43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5" name="Text Box 43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6" name="Text Box 43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7" name="Text Box 43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8" name="Text Box 43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89" name="Text Box 43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0" name="Text Box 43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1" name="Text Box 43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2" name="Text Box 43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3" name="Text Box 43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4" name="Text Box 43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5" name="Text Box 43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6" name="Text Box 44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7" name="Text Box 44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8" name="Text Box 44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599" name="Text Box 44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0" name="Text Box 44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1" name="Text Box 44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2" name="Text Box 44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3" name="Text Box 44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4" name="Text Box 44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5" name="Text Box 44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6" name="Text Box 44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7" name="Text Box 44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8" name="Text Box 44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09" name="Text Box 44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0" name="Text Box 44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1" name="Text Box 44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2" name="Text Box 44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3" name="Text Box 44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4" name="Text Box 44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5" name="Text Box 44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6" name="Text Box 44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7" name="Text Box 44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8" name="Text Box 44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19" name="Text Box 44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0" name="Text Box 44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1" name="Text Box 44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2" name="Text Box 44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3" name="Text Box 44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4" name="Text Box 44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5" name="Text Box 44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6" name="Text Box 44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7" name="Text Box 44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8" name="Text Box 44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29" name="Text Box 44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0" name="Text Box 44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1" name="Text Box 44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2" name="Text Box 44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3" name="Text Box 44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4" name="Text Box 44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5" name="Text Box 44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6" name="Text Box 44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7" name="Text Box 44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8" name="Text Box 44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39" name="Text Box 44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0" name="Text Box 44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1" name="Text Box 44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2" name="Text Box 44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3" name="Text Box 44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4" name="Text Box 44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5" name="Text Box 44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6" name="Text Box 44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7" name="Text Box 44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8" name="Text Box 44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49" name="Text Box 44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0" name="Text Box 44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1" name="Text Box 44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2" name="Text Box 44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3" name="Text Box 44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4" name="Text Box 44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5" name="Text Box 44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6" name="Text Box 44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7" name="Text Box 44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8" name="Text Box 44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59" name="Text Box 44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0" name="Text Box 44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1" name="Text Box 44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2" name="Text Box 44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3" name="Text Box 44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4" name="Text Box 44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5" name="Text Box 44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6" name="Text Box 44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7" name="Text Box 44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8" name="Text Box 44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69" name="Text Box 44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0" name="Text Box 44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1" name="Text Box 44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2" name="Text Box 44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3" name="Text Box 44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4" name="Text Box 44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5" name="Text Box 44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6" name="Text Box 44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7" name="Text Box 44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8" name="Text Box 44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79" name="Text Box 44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0" name="Text Box 44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1" name="Text Box 44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2" name="Text Box 44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3" name="Text Box 44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4" name="Text Box 44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5" name="Text Box 44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6" name="Text Box 44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7" name="Text Box 44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8" name="Text Box 44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89" name="Text Box 44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0" name="Text Box 44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1" name="Text Box 44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2" name="Text Box 44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3" name="Text Box 44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4" name="Text Box 44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5" name="Text Box 44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6" name="Text Box 45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7" name="Text Box 45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8" name="Text Box 45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699" name="Text Box 45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0" name="Text Box 45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1" name="Text Box 45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2" name="Text Box 45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3" name="Text Box 45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4" name="Text Box 45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5" name="Text Box 45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6" name="Text Box 45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7" name="Text Box 45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8" name="Text Box 45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09" name="Text Box 45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0" name="Text Box 45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1" name="Text Box 45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2" name="Text Box 45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3" name="Text Box 45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4" name="Text Box 45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5" name="Text Box 45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6" name="Text Box 45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7" name="Text Box 45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8" name="Text Box 45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19" name="Text Box 45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0" name="Text Box 45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1" name="Text Box 45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2" name="Text Box 45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3" name="Text Box 45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4" name="Text Box 45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5" name="Text Box 45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6" name="Text Box 45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7" name="Text Box 45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8" name="Text Box 45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29" name="Text Box 45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0" name="Text Box 45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1" name="Text Box 45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2" name="Text Box 45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3" name="Text Box 45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4" name="Text Box 45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5" name="Text Box 45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6" name="Text Box 45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7" name="Text Box 45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8" name="Text Box 45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39" name="Text Box 45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0" name="Text Box 45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1" name="Text Box 45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2" name="Text Box 45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3" name="Text Box 45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4" name="Text Box 45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5" name="Text Box 45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6" name="Text Box 45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7" name="Text Box 45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8" name="Text Box 45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49" name="Text Box 45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0" name="Text Box 45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1" name="Text Box 45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2" name="Text Box 45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3" name="Text Box 45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4" name="Text Box 45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5" name="Text Box 45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6" name="Text Box 45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7" name="Text Box 45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8" name="Text Box 45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59" name="Text Box 45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0" name="Text Box 45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1" name="Text Box 45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2" name="Text Box 45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3" name="Text Box 45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4" name="Text Box 45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5" name="Text Box 45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6" name="Text Box 45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7" name="Text Box 45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8" name="Text Box 45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69" name="Text Box 45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0" name="Text Box 45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1" name="Text Box 45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2" name="Text Box 45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3" name="Text Box 45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4" name="Text Box 45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5" name="Text Box 45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6" name="Text Box 45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7" name="Text Box 45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8" name="Text Box 45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79" name="Text Box 45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0" name="Text Box 45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1" name="Text Box 45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2" name="Text Box 45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3" name="Text Box 45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4" name="Text Box 45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5" name="Text Box 45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6" name="Text Box 45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7" name="Text Box 45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8" name="Text Box 45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89" name="Text Box 45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0" name="Text Box 45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1" name="Text Box 45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2" name="Text Box 45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3" name="Text Box 45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4" name="Text Box 45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5" name="Text Box 45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6" name="Text Box 46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7" name="Text Box 46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8" name="Text Box 46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799" name="Text Box 46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0" name="Text Box 46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1" name="Text Box 46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2" name="Text Box 46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3" name="Text Box 46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4" name="Text Box 46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5" name="Text Box 46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6" name="Text Box 46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7" name="Text Box 46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8" name="Text Box 46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09" name="Text Box 46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0" name="Text Box 46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1" name="Text Box 46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2" name="Text Box 46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3" name="Text Box 46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4" name="Text Box 46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5" name="Text Box 46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6" name="Text Box 46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7" name="Text Box 46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8" name="Text Box 46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19" name="Text Box 46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0" name="Text Box 46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1" name="Text Box 46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2" name="Text Box 46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3" name="Text Box 46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4" name="Text Box 46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5" name="Text Box 46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6" name="Text Box 46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7" name="Text Box 46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8" name="Text Box 46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29" name="Text Box 46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0" name="Text Box 46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1" name="Text Box 46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2" name="Text Box 46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3" name="Text Box 46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4" name="Text Box 46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5" name="Text Box 46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6" name="Text Box 46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7" name="Text Box 46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8" name="Text Box 46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39" name="Text Box 46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0" name="Text Box 46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1" name="Text Box 46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2" name="Text Box 46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3" name="Text Box 46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4" name="Text Box 46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5" name="Text Box 46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6" name="Text Box 46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7" name="Text Box 46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8" name="Text Box 46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49" name="Text Box 46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0" name="Text Box 46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1" name="Text Box 46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2" name="Text Box 46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3" name="Text Box 46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4" name="Text Box 46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5" name="Text Box 46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6" name="Text Box 46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7" name="Text Box 46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8" name="Text Box 46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59" name="Text Box 46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0" name="Text Box 46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1" name="Text Box 46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2" name="Text Box 46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3" name="Text Box 46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4" name="Text Box 46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5" name="Text Box 46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6" name="Text Box 46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7" name="Text Box 46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8" name="Text Box 46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69" name="Text Box 46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0" name="Text Box 46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1" name="Text Box 46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2" name="Text Box 46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3" name="Text Box 46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4" name="Text Box 46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5" name="Text Box 46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6" name="Text Box 46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7" name="Text Box 46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8" name="Text Box 46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79" name="Text Box 46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0" name="Text Box 46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1" name="Text Box 46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2" name="Text Box 46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3" name="Text Box 46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4" name="Text Box 46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5" name="Text Box 46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6" name="Text Box 46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7" name="Text Box 46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8" name="Text Box 46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89" name="Text Box 46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0" name="Text Box 46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1" name="Text Box 46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2" name="Text Box 46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3" name="Text Box 46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4" name="Text Box 46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5" name="Text Box 46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6" name="Text Box 47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7" name="Text Box 47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8" name="Text Box 47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899" name="Text Box 47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0" name="Text Box 47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1" name="Text Box 47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2" name="Text Box 47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3" name="Text Box 47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4" name="Text Box 47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5" name="Text Box 47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6" name="Text Box 47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7" name="Text Box 47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8" name="Text Box 47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09" name="Text Box 47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0" name="Text Box 47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1" name="Text Box 47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2" name="Text Box 47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3" name="Text Box 47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4" name="Text Box 47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5" name="Text Box 47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6" name="Text Box 47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7" name="Text Box 47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8" name="Text Box 47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19" name="Text Box 47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0" name="Text Box 47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1" name="Text Box 47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2" name="Text Box 47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3" name="Text Box 47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4" name="Text Box 47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5" name="Text Box 47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6" name="Text Box 47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7" name="Text Box 47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8" name="Text Box 47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29" name="Text Box 47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0" name="Text Box 47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1" name="Text Box 47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2" name="Text Box 47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3" name="Text Box 47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4" name="Text Box 47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5" name="Text Box 47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6" name="Text Box 47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7" name="Text Box 47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8" name="Text Box 47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39" name="Text Box 47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0" name="Text Box 47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1" name="Text Box 47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2" name="Text Box 47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3" name="Text Box 47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4" name="Text Box 47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5" name="Text Box 47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6" name="Text Box 47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7" name="Text Box 47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8" name="Text Box 47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49" name="Text Box 47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0" name="Text Box 47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1" name="Text Box 47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2" name="Text Box 47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3" name="Text Box 47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4" name="Text Box 47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5" name="Text Box 47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6" name="Text Box 47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7" name="Text Box 47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8" name="Text Box 47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59" name="Text Box 47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0" name="Text Box 47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1" name="Text Box 47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2" name="Text Box 47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3" name="Text Box 47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4" name="Text Box 47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5" name="Text Box 47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6" name="Text Box 47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7" name="Text Box 47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8" name="Text Box 47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69" name="Text Box 47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0" name="Text Box 47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1" name="Text Box 47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2" name="Text Box 47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3" name="Text Box 47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4" name="Text Box 47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5" name="Text Box 47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6" name="Text Box 47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7" name="Text Box 47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8" name="Text Box 47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79" name="Text Box 47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0" name="Text Box 47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1" name="Text Box 47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2" name="Text Box 47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3" name="Text Box 47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4" name="Text Box 47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5" name="Text Box 47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6" name="Text Box 47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7" name="Text Box 47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8" name="Text Box 47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89" name="Text Box 47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0" name="Text Box 47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1" name="Text Box 47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2" name="Text Box 47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3" name="Text Box 47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4" name="Text Box 47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5" name="Text Box 47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6" name="Text Box 48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7" name="Text Box 48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8" name="Text Box 48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4999" name="Text Box 48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0" name="Text Box 48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1" name="Text Box 48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2" name="Text Box 48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3" name="Text Box 48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4" name="Text Box 48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5" name="Text Box 48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6" name="Text Box 48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7" name="Text Box 48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8" name="Text Box 48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09" name="Text Box 48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0" name="Text Box 48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1" name="Text Box 48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2" name="Text Box 48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3" name="Text Box 48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4" name="Text Box 48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5" name="Text Box 48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6" name="Text Box 48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7" name="Text Box 48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8" name="Text Box 48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19" name="Text Box 48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0" name="Text Box 48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1" name="Text Box 48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2" name="Text Box 48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3" name="Text Box 48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4" name="Text Box 48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5" name="Text Box 48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6" name="Text Box 48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7" name="Text Box 48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8" name="Text Box 48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29" name="Text Box 48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0" name="Text Box 48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1" name="Text Box 48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2" name="Text Box 48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3" name="Text Box 48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4" name="Text Box 48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5" name="Text Box 48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6" name="Text Box 48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7" name="Text Box 48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8" name="Text Box 48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39" name="Text Box 48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0" name="Text Box 48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1" name="Text Box 48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2" name="Text Box 48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3" name="Text Box 48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4" name="Text Box 48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5" name="Text Box 48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6" name="Text Box 48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7" name="Text Box 48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8" name="Text Box 48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49" name="Text Box 48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0" name="Text Box 48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1" name="Text Box 48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2" name="Text Box 48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3" name="Text Box 48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4" name="Text Box 48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5" name="Text Box 48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6" name="Text Box 48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7" name="Text Box 48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8" name="Text Box 48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59" name="Text Box 48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0" name="Text Box 48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1" name="Text Box 48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2" name="Text Box 48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3" name="Text Box 48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4" name="Text Box 48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5" name="Text Box 48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6" name="Text Box 48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7" name="Text Box 48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8" name="Text Box 48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69" name="Text Box 48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0" name="Text Box 48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1" name="Text Box 48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2" name="Text Box 48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3" name="Text Box 48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4" name="Text Box 48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5" name="Text Box 48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6" name="Text Box 48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7" name="Text Box 48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8" name="Text Box 48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79" name="Text Box 48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0" name="Text Box 48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1" name="Text Box 48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2" name="Text Box 48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3" name="Text Box 48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4" name="Text Box 48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5" name="Text Box 48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6" name="Text Box 48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7" name="Text Box 48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8" name="Text Box 48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89" name="Text Box 48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0" name="Text Box 48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1" name="Text Box 48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2" name="Text Box 48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3" name="Text Box 48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4" name="Text Box 48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5" name="Text Box 48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6" name="Text Box 49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7" name="Text Box 49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8" name="Text Box 49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099" name="Text Box 49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0" name="Text Box 49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1" name="Text Box 49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2" name="Text Box 49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3" name="Text Box 49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4" name="Text Box 49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5" name="Text Box 49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6" name="Text Box 49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7" name="Text Box 49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8" name="Text Box 49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09" name="Text Box 49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0" name="Text Box 49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1" name="Text Box 49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2" name="Text Box 49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3" name="Text Box 49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4" name="Text Box 49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5" name="Text Box 49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6" name="Text Box 49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7" name="Text Box 49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8" name="Text Box 49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19" name="Text Box 49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0" name="Text Box 49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1" name="Text Box 49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2" name="Text Box 49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3" name="Text Box 49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4" name="Text Box 49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5" name="Text Box 49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6" name="Text Box 49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7" name="Text Box 49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8" name="Text Box 49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29" name="Text Box 49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0" name="Text Box 49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1" name="Text Box 49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2" name="Text Box 49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3" name="Text Box 49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4" name="Text Box 49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5" name="Text Box 49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6" name="Text Box 49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7" name="Text Box 49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8" name="Text Box 49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39" name="Text Box 49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0" name="Text Box 49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1" name="Text Box 49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2" name="Text Box 49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3" name="Text Box 49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4" name="Text Box 49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5" name="Text Box 49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6" name="Text Box 49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7" name="Text Box 49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8" name="Text Box 49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49" name="Text Box 49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0" name="Text Box 49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1" name="Text Box 49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2" name="Text Box 49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3" name="Text Box 49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4" name="Text Box 49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5" name="Text Box 49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6" name="Text Box 49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7" name="Text Box 49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8" name="Text Box 49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59" name="Text Box 49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0" name="Text Box 49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1" name="Text Box 49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2" name="Text Box 49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3" name="Text Box 49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4" name="Text Box 49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5" name="Text Box 49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6" name="Text Box 49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7" name="Text Box 49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8" name="Text Box 49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69" name="Text Box 49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0" name="Text Box 49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1" name="Text Box 49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2" name="Text Box 49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3" name="Text Box 49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4" name="Text Box 49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5" name="Text Box 49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6" name="Text Box 49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7" name="Text Box 49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8" name="Text Box 49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79" name="Text Box 49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0" name="Text Box 49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1" name="Text Box 49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2" name="Text Box 49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3" name="Text Box 49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4" name="Text Box 49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5" name="Text Box 49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6" name="Text Box 49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7" name="Text Box 49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8" name="Text Box 49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89" name="Text Box 49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0" name="Text Box 49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1" name="Text Box 49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2" name="Text Box 49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3" name="Text Box 49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4" name="Text Box 49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5" name="Text Box 49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6" name="Text Box 50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7" name="Text Box 50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8" name="Text Box 50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199" name="Text Box 50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0" name="Text Box 50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1" name="Text Box 50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2" name="Text Box 50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3" name="Text Box 50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4" name="Text Box 50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5" name="Text Box 50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6" name="Text Box 50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7" name="Text Box 50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8" name="Text Box 50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09" name="Text Box 50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0" name="Text Box 50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1" name="Text Box 50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2" name="Text Box 50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3" name="Text Box 50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4" name="Text Box 50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5" name="Text Box 50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6" name="Text Box 50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7" name="Text Box 50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8" name="Text Box 50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19" name="Text Box 50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0" name="Text Box 50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1" name="Text Box 50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2" name="Text Box 50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3" name="Text Box 50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4" name="Text Box 50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5" name="Text Box 50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6" name="Text Box 50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7" name="Text Box 50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8" name="Text Box 50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29" name="Text Box 50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0" name="Text Box 50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1" name="Text Box 50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2" name="Text Box 50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3" name="Text Box 50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4" name="Text Box 50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5" name="Text Box 50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6" name="Text Box 50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7" name="Text Box 50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8" name="Text Box 50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39" name="Text Box 50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0" name="Text Box 50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1" name="Text Box 50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2" name="Text Box 50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3" name="Text Box 50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4" name="Text Box 50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5" name="Text Box 50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6" name="Text Box 50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7" name="Text Box 50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8" name="Text Box 50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49" name="Text Box 50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0" name="Text Box 50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1" name="Text Box 50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2" name="Text Box 50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3" name="Text Box 50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4" name="Text Box 50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5" name="Text Box 50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6" name="Text Box 50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7" name="Text Box 50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8" name="Text Box 50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59" name="Text Box 50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0" name="Text Box 50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1" name="Text Box 50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2" name="Text Box 50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3" name="Text Box 50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4" name="Text Box 50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5" name="Text Box 50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6" name="Text Box 50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7" name="Text Box 50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8" name="Text Box 50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69" name="Text Box 50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0" name="Text Box 50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1" name="Text Box 50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2" name="Text Box 50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3" name="Text Box 50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4" name="Text Box 50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5" name="Text Box 50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6" name="Text Box 50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7" name="Text Box 50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8" name="Text Box 50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79" name="Text Box 50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0" name="Text Box 50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1" name="Text Box 50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2" name="Text Box 50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3" name="Text Box 50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4" name="Text Box 50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5" name="Text Box 50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6" name="Text Box 50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7" name="Text Box 50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8" name="Text Box 50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89" name="Text Box 50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0" name="Text Box 50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1" name="Text Box 50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2" name="Text Box 50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3" name="Text Box 50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4" name="Text Box 50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5" name="Text Box 50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6" name="Text Box 51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7" name="Text Box 51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8" name="Text Box 51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299" name="Text Box 51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0" name="Text Box 51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1" name="Text Box 51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2" name="Text Box 51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3" name="Text Box 51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4" name="Text Box 51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5" name="Text Box 51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6" name="Text Box 51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7" name="Text Box 51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8" name="Text Box 51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09" name="Text Box 51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0" name="Text Box 51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1" name="Text Box 51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2" name="Text Box 51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3" name="Text Box 51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4" name="Text Box 51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5" name="Text Box 51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6" name="Text Box 51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7" name="Text Box 51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8" name="Text Box 51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19" name="Text Box 51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0" name="Text Box 51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1" name="Text Box 51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2" name="Text Box 51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3" name="Text Box 51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4" name="Text Box 51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5" name="Text Box 51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6" name="Text Box 51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7" name="Text Box 51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8" name="Text Box 51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29" name="Text Box 51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0" name="Text Box 51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1" name="Text Box 51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2" name="Text Box 51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3" name="Text Box 51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4" name="Text Box 51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5" name="Text Box 51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6" name="Text Box 51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7" name="Text Box 51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8" name="Text Box 51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39" name="Text Box 51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0" name="Text Box 51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1" name="Text Box 51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2" name="Text Box 51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3" name="Text Box 51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4" name="Text Box 51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5" name="Text Box 51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6" name="Text Box 51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7" name="Text Box 51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8" name="Text Box 51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49" name="Text Box 51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0" name="Text Box 51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1" name="Text Box 51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2" name="Text Box 51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3" name="Text Box 51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4" name="Text Box 51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5" name="Text Box 51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6" name="Text Box 51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7" name="Text Box 51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8" name="Text Box 51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59" name="Text Box 51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0" name="Text Box 51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1" name="Text Box 51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2" name="Text Box 51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3" name="Text Box 51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4" name="Text Box 51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5" name="Text Box 51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6" name="Text Box 51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7" name="Text Box 51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8" name="Text Box 51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69" name="Text Box 51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0" name="Text Box 51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1" name="Text Box 51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2" name="Text Box 51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3" name="Text Box 51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4" name="Text Box 51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5" name="Text Box 51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6" name="Text Box 51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7" name="Text Box 51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8" name="Text Box 51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79" name="Text Box 51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0" name="Text Box 51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1" name="Text Box 51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2" name="Text Box 51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3" name="Text Box 51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4" name="Text Box 51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5" name="Text Box 51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6" name="Text Box 51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7" name="Text Box 51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8" name="Text Box 51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89" name="Text Box 51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0" name="Text Box 51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1" name="Text Box 51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2" name="Text Box 51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3" name="Text Box 51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4" name="Text Box 51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5" name="Text Box 51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6" name="Text Box 52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7" name="Text Box 52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8" name="Text Box 52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399" name="Text Box 52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0" name="Text Box 52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1" name="Text Box 52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2" name="Text Box 52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3" name="Text Box 52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4" name="Text Box 52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5" name="Text Box 52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6" name="Text Box 52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7" name="Text Box 52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8" name="Text Box 52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09" name="Text Box 52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0" name="Text Box 52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1" name="Text Box 52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2" name="Text Box 52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3" name="Text Box 52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4" name="Text Box 52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5" name="Text Box 52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6" name="Text Box 52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7" name="Text Box 52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8" name="Text Box 52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19" name="Text Box 52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0" name="Text Box 52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1" name="Text Box 52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2" name="Text Box 52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3" name="Text Box 52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4" name="Text Box 52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5" name="Text Box 52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6" name="Text Box 52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7" name="Text Box 52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8" name="Text Box 52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29" name="Text Box 52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0" name="Text Box 52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1" name="Text Box 52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2" name="Text Box 52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3" name="Text Box 52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4" name="Text Box 52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5" name="Text Box 52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6" name="Text Box 52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7" name="Text Box 52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8" name="Text Box 52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39" name="Text Box 52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0" name="Text Box 52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1" name="Text Box 52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2" name="Text Box 52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3" name="Text Box 52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4" name="Text Box 52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5" name="Text Box 52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6" name="Text Box 52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7" name="Text Box 52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8" name="Text Box 52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49" name="Text Box 52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0" name="Text Box 52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1" name="Text Box 52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2" name="Text Box 52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3" name="Text Box 52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4" name="Text Box 52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5" name="Text Box 52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6" name="Text Box 52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7" name="Text Box 52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8" name="Text Box 52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59" name="Text Box 52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0" name="Text Box 52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1" name="Text Box 52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2" name="Text Box 52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3" name="Text Box 52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4" name="Text Box 52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5" name="Text Box 52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6" name="Text Box 52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7" name="Text Box 52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8" name="Text Box 52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69" name="Text Box 52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0" name="Text Box 52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1" name="Text Box 52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2" name="Text Box 52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3" name="Text Box 52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4" name="Text Box 52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5" name="Text Box 52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6" name="Text Box 52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7" name="Text Box 52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8" name="Text Box 52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79" name="Text Box 52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0" name="Text Box 52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1" name="Text Box 52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2" name="Text Box 52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3" name="Text Box 52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4" name="Text Box 52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5" name="Text Box 52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6" name="Text Box 52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7" name="Text Box 52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8" name="Text Box 52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89" name="Text Box 52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0" name="Text Box 52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1" name="Text Box 52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2" name="Text Box 52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3" name="Text Box 52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4" name="Text Box 52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5" name="Text Box 52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6" name="Text Box 53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7" name="Text Box 53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8" name="Text Box 53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499" name="Text Box 53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0" name="Text Box 53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1" name="Text Box 53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2" name="Text Box 53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3" name="Text Box 53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4" name="Text Box 530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5" name="Text Box 530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6" name="Text Box 531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7" name="Text Box 531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8" name="Text Box 531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09" name="Text Box 531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0" name="Text Box 531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1" name="Text Box 531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2" name="Text Box 531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3" name="Text Box 531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4" name="Text Box 531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5" name="Text Box 531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6" name="Text Box 532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7" name="Text Box 532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8" name="Text Box 532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19" name="Text Box 532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0" name="Text Box 532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1" name="Text Box 532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2" name="Text Box 532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3" name="Text Box 532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4" name="Text Box 532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5" name="Text Box 532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6" name="Text Box 533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7" name="Text Box 533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8" name="Text Box 533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29" name="Text Box 533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0" name="Text Box 533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1" name="Text Box 533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2" name="Text Box 533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3" name="Text Box 533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4" name="Text Box 533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5" name="Text Box 533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6" name="Text Box 534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7" name="Text Box 534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8" name="Text Box 534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39" name="Text Box 534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0" name="Text Box 534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1" name="Text Box 534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2" name="Text Box 534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3" name="Text Box 534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4" name="Text Box 534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5" name="Text Box 534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6" name="Text Box 535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7" name="Text Box 535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8" name="Text Box 535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49" name="Text Box 535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0" name="Text Box 535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1" name="Text Box 535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2" name="Text Box 535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3" name="Text Box 535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4" name="Text Box 535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5" name="Text Box 535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6" name="Text Box 536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7" name="Text Box 536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8" name="Text Box 536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59" name="Text Box 536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0" name="Text Box 536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1" name="Text Box 536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2" name="Text Box 536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3" name="Text Box 536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4" name="Text Box 536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5" name="Text Box 536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6" name="Text Box 537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7" name="Text Box 537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8" name="Text Box 537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69" name="Text Box 537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0" name="Text Box 537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1" name="Text Box 537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2" name="Text Box 537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3" name="Text Box 537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4" name="Text Box 537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5" name="Text Box 537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6" name="Text Box 538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7" name="Text Box 538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8" name="Text Box 538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79" name="Text Box 538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0" name="Text Box 538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1" name="Text Box 538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2" name="Text Box 538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3" name="Text Box 538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4" name="Text Box 538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5" name="Text Box 538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6" name="Text Box 539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7" name="Text Box 539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8" name="Text Box 539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89" name="Text Box 539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0" name="Text Box 539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1" name="Text Box 539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2" name="Text Box 539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3" name="Text Box 539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4" name="Text Box 5398"/>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5" name="Text Box 5399"/>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6" name="Text Box 5400"/>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7" name="Text Box 5401"/>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8" name="Text Box 5402"/>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599" name="Text Box 5403"/>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600" name="Text Box 5404"/>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601" name="Text Box 5405"/>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602" name="Text Box 5406"/>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1416</xdr:row>
      <xdr:rowOff>0</xdr:rowOff>
    </xdr:from>
    <xdr:ext cx="85725" cy="205408"/>
    <xdr:sp macro="" textlink="">
      <xdr:nvSpPr>
        <xdr:cNvPr id="5603" name="Text Box 5407"/>
        <xdr:cNvSpPr txBox="1">
          <a:spLocks noChangeArrowheads="1"/>
        </xdr:cNvSpPr>
      </xdr:nvSpPr>
      <xdr:spPr bwMode="auto">
        <a:xfrm>
          <a:off x="4686300" y="269700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4" name="Text Box 5427"/>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5" name="Text Box 5428"/>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6" name="Text Box 5429"/>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7" name="Text Box 5430"/>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8" name="Text Box 5431"/>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09" name="Text Box 5432"/>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0" name="Text Box 5433"/>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1" name="Text Box 5434"/>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2" name="Text Box 5435"/>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3" name="Text Box 5436"/>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4" name="Text Box 5437"/>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5" name="Text Box 5438"/>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6" name="Text Box 5439"/>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7" name="Text Box 5440"/>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8" name="Text Box 5441"/>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19" name="Text Box 5442"/>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0" name="Text Box 5443"/>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1" name="Text Box 5444"/>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2" name="Text Box 5445"/>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3" name="Text Box 5446"/>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4" name="Text Box 5447"/>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5" name="Text Box 5448"/>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6" name="Text Box 5449"/>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7" name="Text Box 5450"/>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8" name="Text Box 5451"/>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29" name="Text Box 5452"/>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0" name="Text Box 5453"/>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1" name="Text Box 5454"/>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2" name="Text Box 5455"/>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3" name="Text Box 5456"/>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4" name="Text Box 5457"/>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5" name="Text Box 5458"/>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6" name="Text Box 5459"/>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7" name="Text Box 5460"/>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8" name="Text Box 5461"/>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39" name="Text Box 5462"/>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0" name="Text Box 5463"/>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1" name="Text Box 5464"/>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2" name="Text Box 5465"/>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3" name="Text Box 5466"/>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4" name="Text Box 5467"/>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1415</xdr:row>
      <xdr:rowOff>0</xdr:rowOff>
    </xdr:from>
    <xdr:ext cx="85725" cy="205409"/>
    <xdr:sp macro="" textlink="">
      <xdr:nvSpPr>
        <xdr:cNvPr id="5645" name="Text Box 5468"/>
        <xdr:cNvSpPr txBox="1">
          <a:spLocks noChangeArrowheads="1"/>
        </xdr:cNvSpPr>
      </xdr:nvSpPr>
      <xdr:spPr bwMode="auto">
        <a:xfrm>
          <a:off x="4686300" y="269509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46" name="Text Box 25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47" name="Text Box 25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48" name="Text Box 25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49" name="Text Box 25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0" name="Text Box 25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1" name="Text Box 25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2" name="Text Box 25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3" name="Text Box 25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4" name="Text Box 25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5" name="Text Box 25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6" name="Text Box 25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7" name="Text Box 25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8" name="Text Box 25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59" name="Text Box 25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0" name="Text Box 26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1" name="Text Box 26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2" name="Text Box 26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3" name="Text Box 26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4" name="Text Box 26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5" name="Text Box 26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6" name="Text Box 26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7" name="Text Box 26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8" name="Text Box 26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69" name="Text Box 26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0" name="Text Box 26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1" name="Text Box 26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2" name="Text Box 26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3" name="Text Box 26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4" name="Text Box 26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5" name="Text Box 26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6" name="Text Box 26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7" name="Text Box 26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8" name="Text Box 26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79" name="Text Box 26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0" name="Text Box 26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1" name="Text Box 26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2" name="Text Box 26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3" name="Text Box 26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4" name="Text Box 26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5" name="Text Box 26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6" name="Text Box 26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7" name="Text Box 26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8" name="Text Box 26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89" name="Text Box 26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0" name="Text Box 26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1" name="Text Box 26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2" name="Text Box 26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3" name="Text Box 26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4" name="Text Box 26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5" name="Text Box 26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6" name="Text Box 26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7" name="Text Box 26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8" name="Text Box 26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699" name="Text Box 26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0" name="Text Box 26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1" name="Text Box 26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2" name="Text Box 26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3" name="Text Box 26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4" name="Text Box 26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5" name="Text Box 26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6" name="Text Box 26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7" name="Text Box 26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8" name="Text Box 26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09" name="Text Box 26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0" name="Text Box 26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1" name="Text Box 26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2" name="Text Box 26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3" name="Text Box 26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4" name="Text Box 26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5" name="Text Box 26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6" name="Text Box 26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7" name="Text Box 26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8" name="Text Box 27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19" name="Text Box 27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0" name="Text Box 27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1" name="Text Box 27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2" name="Text Box 27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3" name="Text Box 27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4" name="Text Box 27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5" name="Text Box 27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6" name="Text Box 27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7" name="Text Box 27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8" name="Text Box 27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29" name="Text Box 27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0" name="Text Box 27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1" name="Text Box 27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2" name="Text Box 27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3" name="Text Box 27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4" name="Text Box 27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5" name="Text Box 27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6" name="Text Box 27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7" name="Text Box 27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8" name="Text Box 27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39" name="Text Box 27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0" name="Text Box 27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1" name="Text Box 27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2" name="Text Box 27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3" name="Text Box 27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4" name="Text Box 27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5" name="Text Box 27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6" name="Text Box 27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7" name="Text Box 27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8" name="Text Box 27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49" name="Text Box 27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0" name="Text Box 27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1" name="Text Box 27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2" name="Text Box 27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3" name="Text Box 27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4" name="Text Box 27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5" name="Text Box 27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6" name="Text Box 27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7" name="Text Box 27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8" name="Text Box 27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59" name="Text Box 27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0" name="Text Box 27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1" name="Text Box 27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2" name="Text Box 27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3" name="Text Box 27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4" name="Text Box 27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5" name="Text Box 27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6" name="Text Box 27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7" name="Text Box 27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8" name="Text Box 27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69" name="Text Box 27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0" name="Text Box 27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1" name="Text Box 27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2" name="Text Box 27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3" name="Text Box 27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4" name="Text Box 27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5" name="Text Box 27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6" name="Text Box 27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7" name="Text Box 27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8" name="Text Box 27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79" name="Text Box 27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0" name="Text Box 27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1" name="Text Box 27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2" name="Text Box 27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3" name="Text Box 27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4" name="Text Box 27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5" name="Text Box 27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6" name="Text Box 27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7" name="Text Box 27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8" name="Text Box 27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89" name="Text Box 27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0" name="Text Box 27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1" name="Text Box 27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2" name="Text Box 27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3" name="Text Box 27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4" name="Text Box 27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5" name="Text Box 27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6" name="Text Box 27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7" name="Text Box 27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8" name="Text Box 27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799" name="Text Box 27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0" name="Text Box 27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1" name="Text Box 27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2" name="Text Box 27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3" name="Text Box 27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4" name="Text Box 27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5" name="Text Box 27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6" name="Text Box 27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7" name="Text Box 27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8" name="Text Box 27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09" name="Text Box 27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0" name="Text Box 27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1" name="Text Box 27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2" name="Text Box 27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3" name="Text Box 27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4" name="Text Box 27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5" name="Text Box 27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6" name="Text Box 27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7" name="Text Box 27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8" name="Text Box 28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19" name="Text Box 28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0" name="Text Box 28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1" name="Text Box 28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2" name="Text Box 28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3" name="Text Box 28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4" name="Text Box 28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5" name="Text Box 28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6" name="Text Box 28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7" name="Text Box 28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8" name="Text Box 28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29" name="Text Box 28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0" name="Text Box 28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1" name="Text Box 28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2" name="Text Box 28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3" name="Text Box 28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4" name="Text Box 28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5" name="Text Box 28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6" name="Text Box 28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7" name="Text Box 28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8" name="Text Box 28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39" name="Text Box 28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0" name="Text Box 28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1" name="Text Box 28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2" name="Text Box 28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3" name="Text Box 28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4" name="Text Box 28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5" name="Text Box 28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6" name="Text Box 28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7" name="Text Box 28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8" name="Text Box 28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49" name="Text Box 28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0" name="Text Box 28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1" name="Text Box 28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2" name="Text Box 28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3" name="Text Box 28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4" name="Text Box 28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5" name="Text Box 28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6" name="Text Box 28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7" name="Text Box 28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8" name="Text Box 28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59" name="Text Box 28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0" name="Text Box 28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1" name="Text Box 28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2" name="Text Box 28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3" name="Text Box 28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4" name="Text Box 28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5" name="Text Box 28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6" name="Text Box 28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7" name="Text Box 28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8" name="Text Box 28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69" name="Text Box 28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0" name="Text Box 28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1" name="Text Box 28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2" name="Text Box 28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3" name="Text Box 28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4" name="Text Box 28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5" name="Text Box 28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6" name="Text Box 28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7" name="Text Box 28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8" name="Text Box 28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79" name="Text Box 28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0" name="Text Box 28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1" name="Text Box 28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2" name="Text Box 28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3" name="Text Box 28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4" name="Text Box 28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5" name="Text Box 28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6" name="Text Box 28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7" name="Text Box 28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8" name="Text Box 28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89" name="Text Box 28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0" name="Text Box 28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1" name="Text Box 28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2" name="Text Box 28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3" name="Text Box 28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4" name="Text Box 28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5" name="Text Box 28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6" name="Text Box 28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7" name="Text Box 28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8" name="Text Box 28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899" name="Text Box 28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0" name="Text Box 28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1" name="Text Box 28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2" name="Text Box 28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3" name="Text Box 28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4" name="Text Box 28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5" name="Text Box 28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6" name="Text Box 28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7" name="Text Box 28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8" name="Text Box 28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09" name="Text Box 28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0" name="Text Box 28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1" name="Text Box 28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2" name="Text Box 28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3" name="Text Box 28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4" name="Text Box 28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5" name="Text Box 28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6" name="Text Box 28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7" name="Text Box 28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8" name="Text Box 29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19" name="Text Box 29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0" name="Text Box 29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1" name="Text Box 29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2" name="Text Box 29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3" name="Text Box 29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4" name="Text Box 29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5" name="Text Box 29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6" name="Text Box 29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7" name="Text Box 29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8" name="Text Box 29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29" name="Text Box 29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0" name="Text Box 29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1" name="Text Box 29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2" name="Text Box 29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3" name="Text Box 29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4" name="Text Box 29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5" name="Text Box 29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6" name="Text Box 29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7" name="Text Box 29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8" name="Text Box 29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39" name="Text Box 29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0" name="Text Box 29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1" name="Text Box 29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2" name="Text Box 29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3" name="Text Box 29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4" name="Text Box 29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5" name="Text Box 29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6" name="Text Box 29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7" name="Text Box 29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8" name="Text Box 29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49" name="Text Box 29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0" name="Text Box 29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1" name="Text Box 29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2" name="Text Box 29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3" name="Text Box 29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4" name="Text Box 29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5" name="Text Box 29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6" name="Text Box 29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7" name="Text Box 29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8" name="Text Box 29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59" name="Text Box 29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0" name="Text Box 29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1" name="Text Box 29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2" name="Text Box 29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3" name="Text Box 29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4" name="Text Box 29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5" name="Text Box 29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6" name="Text Box 29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7" name="Text Box 29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8" name="Text Box 29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69" name="Text Box 29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0" name="Text Box 29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1" name="Text Box 29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2" name="Text Box 29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3" name="Text Box 29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4" name="Text Box 29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5" name="Text Box 29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6" name="Text Box 29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7" name="Text Box 29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8" name="Text Box 29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79" name="Text Box 29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0" name="Text Box 29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1" name="Text Box 29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2" name="Text Box 29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3" name="Text Box 29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4" name="Text Box 29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5" name="Text Box 29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6" name="Text Box 29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7" name="Text Box 29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8" name="Text Box 29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89" name="Text Box 29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0" name="Text Box 29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1" name="Text Box 29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2" name="Text Box 29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3" name="Text Box 29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4" name="Text Box 29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5" name="Text Box 29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6" name="Text Box 29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7" name="Text Box 29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8" name="Text Box 29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5999" name="Text Box 29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0" name="Text Box 29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1" name="Text Box 29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2" name="Text Box 29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3" name="Text Box 29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4" name="Text Box 29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5" name="Text Box 29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6" name="Text Box 29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7" name="Text Box 29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8" name="Text Box 29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09" name="Text Box 29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0" name="Text Box 29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1" name="Text Box 29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2" name="Text Box 29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3" name="Text Box 29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4" name="Text Box 29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5" name="Text Box 29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6" name="Text Box 29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7" name="Text Box 29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8" name="Text Box 30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19" name="Text Box 30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0" name="Text Box 30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1" name="Text Box 30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2" name="Text Box 30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3" name="Text Box 30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4" name="Text Box 30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5" name="Text Box 30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6" name="Text Box 30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7" name="Text Box 30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8" name="Text Box 30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29" name="Text Box 30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0" name="Text Box 30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1" name="Text Box 30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2" name="Text Box 30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3" name="Text Box 30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4" name="Text Box 30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5" name="Text Box 30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6" name="Text Box 30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7" name="Text Box 30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8" name="Text Box 30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39" name="Text Box 30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0" name="Text Box 30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1" name="Text Box 30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2" name="Text Box 30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3" name="Text Box 30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4" name="Text Box 30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5" name="Text Box 30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6" name="Text Box 30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7" name="Text Box 30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8" name="Text Box 30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49" name="Text Box 30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0" name="Text Box 30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1" name="Text Box 30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2" name="Text Box 30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3" name="Text Box 30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4" name="Text Box 30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5" name="Text Box 30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6" name="Text Box 30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7" name="Text Box 30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8" name="Text Box 30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59" name="Text Box 30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0" name="Text Box 30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1" name="Text Box 30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2" name="Text Box 30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3" name="Text Box 30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4" name="Text Box 30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5" name="Text Box 30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6" name="Text Box 30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7" name="Text Box 30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8" name="Text Box 30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69" name="Text Box 30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0" name="Text Box 30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1" name="Text Box 30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2" name="Text Box 30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3" name="Text Box 30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4" name="Text Box 30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5" name="Text Box 30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6" name="Text Box 30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7" name="Text Box 30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8" name="Text Box 30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79" name="Text Box 30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0" name="Text Box 30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1" name="Text Box 30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2" name="Text Box 30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3" name="Text Box 30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4" name="Text Box 30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5" name="Text Box 30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6" name="Text Box 30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7" name="Text Box 30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8" name="Text Box 30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89" name="Text Box 30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0" name="Text Box 30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1" name="Text Box 30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2" name="Text Box 30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3" name="Text Box 30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4" name="Text Box 30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5" name="Text Box 30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6" name="Text Box 30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7" name="Text Box 30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8" name="Text Box 30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099" name="Text Box 30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0" name="Text Box 30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1" name="Text Box 30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2" name="Text Box 30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3" name="Text Box 30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4" name="Text Box 30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5" name="Text Box 30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6" name="Text Box 30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7" name="Text Box 30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8" name="Text Box 30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09" name="Text Box 30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0" name="Text Box 30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1" name="Text Box 30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2" name="Text Box 30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3" name="Text Box 30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4" name="Text Box 30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5" name="Text Box 30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6" name="Text Box 30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7" name="Text Box 30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8" name="Text Box 31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19" name="Text Box 31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0" name="Text Box 31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1" name="Text Box 31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2" name="Text Box 31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3" name="Text Box 31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4" name="Text Box 31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5" name="Text Box 31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6" name="Text Box 31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7" name="Text Box 31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8" name="Text Box 31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29" name="Text Box 31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0" name="Text Box 31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1" name="Text Box 31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2" name="Text Box 31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3" name="Text Box 31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4" name="Text Box 31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5" name="Text Box 31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6" name="Text Box 31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7" name="Text Box 31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8" name="Text Box 31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39" name="Text Box 31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0" name="Text Box 31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1" name="Text Box 31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2" name="Text Box 31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3" name="Text Box 31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4" name="Text Box 31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5" name="Text Box 31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6" name="Text Box 31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7" name="Text Box 31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8" name="Text Box 31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49" name="Text Box 31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0" name="Text Box 31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1" name="Text Box 31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2" name="Text Box 31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3" name="Text Box 31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4" name="Text Box 31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5" name="Text Box 31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6" name="Text Box 31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7" name="Text Box 31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8" name="Text Box 31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59" name="Text Box 31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0" name="Text Box 31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1" name="Text Box 31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2" name="Text Box 31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3" name="Text Box 31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4" name="Text Box 31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5" name="Text Box 31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6" name="Text Box 31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7" name="Text Box 31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8" name="Text Box 31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69" name="Text Box 31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0" name="Text Box 31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1" name="Text Box 31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2" name="Text Box 31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3" name="Text Box 31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4" name="Text Box 31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5" name="Text Box 31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6" name="Text Box 31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7" name="Text Box 31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8" name="Text Box 31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79" name="Text Box 31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0" name="Text Box 31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1" name="Text Box 31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2" name="Text Box 31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3" name="Text Box 31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4" name="Text Box 31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5" name="Text Box 31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6" name="Text Box 31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7" name="Text Box 31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8" name="Text Box 31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89" name="Text Box 31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0" name="Text Box 31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1" name="Text Box 31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2" name="Text Box 31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3" name="Text Box 31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4" name="Text Box 31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5" name="Text Box 31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6" name="Text Box 31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7" name="Text Box 31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8" name="Text Box 31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199" name="Text Box 31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0" name="Text Box 31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1" name="Text Box 31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2" name="Text Box 31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3" name="Text Box 31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4" name="Text Box 31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5" name="Text Box 31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6" name="Text Box 31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7" name="Text Box 31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8" name="Text Box 31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09" name="Text Box 31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0" name="Text Box 31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1" name="Text Box 31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2" name="Text Box 31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3" name="Text Box 31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4" name="Text Box 31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5" name="Text Box 31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6" name="Text Box 31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7" name="Text Box 31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8" name="Text Box 32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19" name="Text Box 32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0" name="Text Box 32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1" name="Text Box 32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2" name="Text Box 32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3" name="Text Box 32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4" name="Text Box 32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5" name="Text Box 32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6" name="Text Box 32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7" name="Text Box 32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8" name="Text Box 32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29" name="Text Box 32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0" name="Text Box 32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1" name="Text Box 32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2" name="Text Box 32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3" name="Text Box 32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4" name="Text Box 32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5" name="Text Box 32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6" name="Text Box 32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7" name="Text Box 32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8" name="Text Box 32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39" name="Text Box 32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0" name="Text Box 32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1" name="Text Box 32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2" name="Text Box 32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3" name="Text Box 32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4" name="Text Box 32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5" name="Text Box 32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6" name="Text Box 32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7" name="Text Box 32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8" name="Text Box 32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49" name="Text Box 32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0" name="Text Box 32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1" name="Text Box 32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2" name="Text Box 32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3" name="Text Box 32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4" name="Text Box 32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5" name="Text Box 32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6" name="Text Box 32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7" name="Text Box 32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8" name="Text Box 32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59" name="Text Box 32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0" name="Text Box 32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1" name="Text Box 32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2" name="Text Box 32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3" name="Text Box 32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4" name="Text Box 32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5" name="Text Box 32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6" name="Text Box 32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7" name="Text Box 32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8" name="Text Box 32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69" name="Text Box 32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0" name="Text Box 32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1" name="Text Box 32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2" name="Text Box 32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3" name="Text Box 32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4" name="Text Box 32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5" name="Text Box 32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6" name="Text Box 32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7" name="Text Box 32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8" name="Text Box 32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79" name="Text Box 32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0" name="Text Box 32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1" name="Text Box 32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2" name="Text Box 32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3" name="Text Box 32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4" name="Text Box 32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5" name="Text Box 32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6" name="Text Box 32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7" name="Text Box 32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8" name="Text Box 32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89" name="Text Box 32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0" name="Text Box 32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1" name="Text Box 32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2" name="Text Box 32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3" name="Text Box 32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4" name="Text Box 32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5" name="Text Box 32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6" name="Text Box 32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7" name="Text Box 32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8" name="Text Box 32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299" name="Text Box 32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0" name="Text Box 32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1" name="Text Box 32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2" name="Text Box 32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3" name="Text Box 32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4" name="Text Box 32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5" name="Text Box 32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6" name="Text Box 32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7" name="Text Box 32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8" name="Text Box 32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09" name="Text Box 32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0" name="Text Box 32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1" name="Text Box 32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2" name="Text Box 32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3" name="Text Box 32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4" name="Text Box 32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5" name="Text Box 32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6" name="Text Box 32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7" name="Text Box 32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8" name="Text Box 33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19" name="Text Box 33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0" name="Text Box 33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1" name="Text Box 33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2" name="Text Box 33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3" name="Text Box 33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4" name="Text Box 33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5" name="Text Box 33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6" name="Text Box 33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7" name="Text Box 33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8" name="Text Box 33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29" name="Text Box 33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0" name="Text Box 33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1" name="Text Box 33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2" name="Text Box 33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3" name="Text Box 33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4" name="Text Box 33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5" name="Text Box 33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6" name="Text Box 33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7" name="Text Box 33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8" name="Text Box 33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39" name="Text Box 33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0" name="Text Box 33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1" name="Text Box 33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2" name="Text Box 33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3" name="Text Box 33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4" name="Text Box 33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5" name="Text Box 33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6" name="Text Box 33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7" name="Text Box 33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8" name="Text Box 33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49" name="Text Box 33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0" name="Text Box 33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1" name="Text Box 33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2" name="Text Box 33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3" name="Text Box 33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4" name="Text Box 33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5" name="Text Box 33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6" name="Text Box 33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7" name="Text Box 33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8" name="Text Box 33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59" name="Text Box 33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0" name="Text Box 33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1" name="Text Box 33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2" name="Text Box 33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3" name="Text Box 33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4" name="Text Box 33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5" name="Text Box 33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6" name="Text Box 33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7" name="Text Box 33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8" name="Text Box 33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69" name="Text Box 33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0" name="Text Box 33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1" name="Text Box 33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2" name="Text Box 33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3" name="Text Box 33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4" name="Text Box 33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5" name="Text Box 33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6" name="Text Box 33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7" name="Text Box 33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8" name="Text Box 33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79" name="Text Box 33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0" name="Text Box 33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1" name="Text Box 33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2" name="Text Box 33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3" name="Text Box 33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4" name="Text Box 33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5" name="Text Box 33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6" name="Text Box 33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7" name="Text Box 33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8" name="Text Box 33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89" name="Text Box 33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0" name="Text Box 33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1" name="Text Box 33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2" name="Text Box 33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3" name="Text Box 33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4" name="Text Box 33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5" name="Text Box 33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6" name="Text Box 33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7" name="Text Box 33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8" name="Text Box 33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399" name="Text Box 33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0" name="Text Box 33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1" name="Text Box 33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2" name="Text Box 33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3" name="Text Box 33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4" name="Text Box 33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5" name="Text Box 33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6" name="Text Box 33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7" name="Text Box 33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8" name="Text Box 33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09" name="Text Box 33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0" name="Text Box 33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1" name="Text Box 33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2" name="Text Box 33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3" name="Text Box 33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4" name="Text Box 33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5" name="Text Box 33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6" name="Text Box 33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7" name="Text Box 33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8" name="Text Box 34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19" name="Text Box 34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0" name="Text Box 34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1" name="Text Box 34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2" name="Text Box 34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3" name="Text Box 34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4" name="Text Box 34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5" name="Text Box 34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6" name="Text Box 34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7" name="Text Box 34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8" name="Text Box 34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29" name="Text Box 34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0" name="Text Box 34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1" name="Text Box 34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2" name="Text Box 34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3" name="Text Box 34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4" name="Text Box 34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5" name="Text Box 34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6" name="Text Box 34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7" name="Text Box 34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8" name="Text Box 34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39" name="Text Box 34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0" name="Text Box 34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1" name="Text Box 34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2" name="Text Box 34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3" name="Text Box 34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4" name="Text Box 34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5" name="Text Box 34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6" name="Text Box 34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7" name="Text Box 34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8" name="Text Box 34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49" name="Text Box 34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0" name="Text Box 34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1" name="Text Box 34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2" name="Text Box 34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3" name="Text Box 34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4" name="Text Box 34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5" name="Text Box 34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6" name="Text Box 34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7" name="Text Box 34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8" name="Text Box 34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59" name="Text Box 34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0" name="Text Box 34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1" name="Text Box 34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2" name="Text Box 34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3" name="Text Box 34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4" name="Text Box 34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5" name="Text Box 34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6" name="Text Box 34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7" name="Text Box 34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8" name="Text Box 34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69" name="Text Box 34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0" name="Text Box 34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1" name="Text Box 34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2" name="Text Box 34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3" name="Text Box 34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4" name="Text Box 34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5" name="Text Box 34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6" name="Text Box 34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7" name="Text Box 34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8" name="Text Box 34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79" name="Text Box 34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0" name="Text Box 34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1" name="Text Box 34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2" name="Text Box 34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3" name="Text Box 34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4" name="Text Box 34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5" name="Text Box 34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6" name="Text Box 34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7" name="Text Box 34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8" name="Text Box 34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89" name="Text Box 34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0" name="Text Box 34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1" name="Text Box 34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2" name="Text Box 34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3" name="Text Box 34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4" name="Text Box 34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5" name="Text Box 34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6" name="Text Box 34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7" name="Text Box 34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8" name="Text Box 34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499" name="Text Box 34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0" name="Text Box 34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1" name="Text Box 34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2" name="Text Box 34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3" name="Text Box 34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4" name="Text Box 34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5" name="Text Box 34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6" name="Text Box 34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7" name="Text Box 34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8" name="Text Box 34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09" name="Text Box 34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0" name="Text Box 34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1" name="Text Box 34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2" name="Text Box 34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3" name="Text Box 34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4" name="Text Box 34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5" name="Text Box 34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6" name="Text Box 34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7" name="Text Box 34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8" name="Text Box 35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19" name="Text Box 35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0" name="Text Box 35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1" name="Text Box 35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2" name="Text Box 35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3" name="Text Box 35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4" name="Text Box 35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5" name="Text Box 35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6" name="Text Box 35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7" name="Text Box 35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8" name="Text Box 35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29" name="Text Box 35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0" name="Text Box 35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1" name="Text Box 35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2" name="Text Box 35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3" name="Text Box 35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4" name="Text Box 35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5" name="Text Box 35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6" name="Text Box 35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7" name="Text Box 35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8" name="Text Box 35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39" name="Text Box 35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0" name="Text Box 35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1" name="Text Box 35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2" name="Text Box 35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3" name="Text Box 35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4" name="Text Box 35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5" name="Text Box 35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6" name="Text Box 35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7" name="Text Box 35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8" name="Text Box 35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49" name="Text Box 35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0" name="Text Box 35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1" name="Text Box 35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2" name="Text Box 35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3" name="Text Box 35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4" name="Text Box 35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5" name="Text Box 35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6" name="Text Box 35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7" name="Text Box 35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8" name="Text Box 35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59" name="Text Box 35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0" name="Text Box 35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1" name="Text Box 35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2" name="Text Box 35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3" name="Text Box 35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4" name="Text Box 35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5" name="Text Box 35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6" name="Text Box 35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7" name="Text Box 35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8" name="Text Box 35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69" name="Text Box 35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0" name="Text Box 35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1" name="Text Box 35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2" name="Text Box 35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3" name="Text Box 35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4" name="Text Box 35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5" name="Text Box 35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6" name="Text Box 35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7" name="Text Box 35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8" name="Text Box 35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79" name="Text Box 35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0" name="Text Box 35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1" name="Text Box 35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2" name="Text Box 35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3" name="Text Box 35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4" name="Text Box 35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5" name="Text Box 35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6" name="Text Box 35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7" name="Text Box 35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8" name="Text Box 35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89" name="Text Box 35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0" name="Text Box 35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1" name="Text Box 35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2" name="Text Box 35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3" name="Text Box 35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4" name="Text Box 35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5" name="Text Box 35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6" name="Text Box 35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7" name="Text Box 35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8" name="Text Box 35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599" name="Text Box 35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0" name="Text Box 35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1" name="Text Box 35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2" name="Text Box 35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3" name="Text Box 35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4" name="Text Box 35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5" name="Text Box 35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6" name="Text Box 35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7" name="Text Box 35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8" name="Text Box 35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09" name="Text Box 35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0" name="Text Box 35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1" name="Text Box 35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2" name="Text Box 35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3" name="Text Box 35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4" name="Text Box 35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5" name="Text Box 35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6" name="Text Box 35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7" name="Text Box 35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8" name="Text Box 36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19" name="Text Box 36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0" name="Text Box 36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1" name="Text Box 36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2" name="Text Box 36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3" name="Text Box 36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4" name="Text Box 36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5" name="Text Box 36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6" name="Text Box 36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7" name="Text Box 36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8" name="Text Box 36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29" name="Text Box 36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0" name="Text Box 36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1" name="Text Box 36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2" name="Text Box 36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3" name="Text Box 36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4" name="Text Box 36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5" name="Text Box 36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6" name="Text Box 36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7" name="Text Box 36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8" name="Text Box 36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39" name="Text Box 36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0" name="Text Box 36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1" name="Text Box 36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2" name="Text Box 36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3" name="Text Box 36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4" name="Text Box 36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5" name="Text Box 36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6" name="Text Box 36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7" name="Text Box 36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8" name="Text Box 36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49" name="Text Box 36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0" name="Text Box 36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1" name="Text Box 36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2" name="Text Box 36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3" name="Text Box 36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4" name="Text Box 36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5" name="Text Box 36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6" name="Text Box 36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7" name="Text Box 36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8" name="Text Box 36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59" name="Text Box 36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0" name="Text Box 36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1" name="Text Box 36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2" name="Text Box 36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3" name="Text Box 36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4" name="Text Box 36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5" name="Text Box 36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6" name="Text Box 36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7" name="Text Box 36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8" name="Text Box 36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69" name="Text Box 36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0" name="Text Box 36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1" name="Text Box 36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2" name="Text Box 36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3" name="Text Box 36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4" name="Text Box 36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5" name="Text Box 36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6" name="Text Box 36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7" name="Text Box 36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8" name="Text Box 36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79" name="Text Box 36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0" name="Text Box 36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1" name="Text Box 36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2" name="Text Box 36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3" name="Text Box 36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4" name="Text Box 36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5" name="Text Box 36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6" name="Text Box 36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7" name="Text Box 36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8" name="Text Box 36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89" name="Text Box 36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0" name="Text Box 36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1" name="Text Box 36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2" name="Text Box 36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3" name="Text Box 36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4" name="Text Box 36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5" name="Text Box 36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6" name="Text Box 36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7" name="Text Box 36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8" name="Text Box 36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699" name="Text Box 36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0" name="Text Box 36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1" name="Text Box 36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2" name="Text Box 36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3" name="Text Box 36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4" name="Text Box 36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5" name="Text Box 36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6" name="Text Box 36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7" name="Text Box 36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8" name="Text Box 36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09" name="Text Box 36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0" name="Text Box 36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1" name="Text Box 36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2" name="Text Box 36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3" name="Text Box 36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4" name="Text Box 36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5" name="Text Box 36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6" name="Text Box 36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7" name="Text Box 36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8" name="Text Box 37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19" name="Text Box 37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0" name="Text Box 37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1" name="Text Box 37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2" name="Text Box 37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3" name="Text Box 37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4" name="Text Box 37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5" name="Text Box 37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6" name="Text Box 37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7" name="Text Box 37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8" name="Text Box 37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29" name="Text Box 37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0" name="Text Box 37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1" name="Text Box 37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2" name="Text Box 37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3" name="Text Box 37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4" name="Text Box 37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5" name="Text Box 37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6" name="Text Box 37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7" name="Text Box 37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8" name="Text Box 37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39" name="Text Box 37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0" name="Text Box 37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1" name="Text Box 37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2" name="Text Box 37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3" name="Text Box 37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4" name="Text Box 37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5" name="Text Box 37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6" name="Text Box 37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7" name="Text Box 37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8" name="Text Box 37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49" name="Text Box 37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0" name="Text Box 37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1" name="Text Box 37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2" name="Text Box 37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3" name="Text Box 37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4" name="Text Box 37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5" name="Text Box 37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6" name="Text Box 37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7" name="Text Box 37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8" name="Text Box 37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59" name="Text Box 37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0" name="Text Box 37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1" name="Text Box 37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2" name="Text Box 37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3" name="Text Box 37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4" name="Text Box 37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5" name="Text Box 37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6" name="Text Box 37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7" name="Text Box 37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8" name="Text Box 37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69" name="Text Box 37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0" name="Text Box 37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1" name="Text Box 37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2" name="Text Box 37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3" name="Text Box 37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4" name="Text Box 37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5" name="Text Box 37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6" name="Text Box 37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7" name="Text Box 37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8" name="Text Box 37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79" name="Text Box 37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0" name="Text Box 37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1" name="Text Box 37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2" name="Text Box 37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3" name="Text Box 37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4" name="Text Box 37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5" name="Text Box 37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6" name="Text Box 37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7" name="Text Box 37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8" name="Text Box 37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89" name="Text Box 37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0" name="Text Box 37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1" name="Text Box 37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2" name="Text Box 37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3" name="Text Box 37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4" name="Text Box 37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5" name="Text Box 37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6" name="Text Box 37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7" name="Text Box 37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8" name="Text Box 37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799" name="Text Box 37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0" name="Text Box 37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1" name="Text Box 37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2" name="Text Box 37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3" name="Text Box 37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4" name="Text Box 37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5" name="Text Box 37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6" name="Text Box 37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7" name="Text Box 37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8" name="Text Box 37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09" name="Text Box 37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0" name="Text Box 37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1" name="Text Box 37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2" name="Text Box 37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3" name="Text Box 37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4" name="Text Box 37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5" name="Text Box 37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6" name="Text Box 37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7" name="Text Box 37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8" name="Text Box 38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19" name="Text Box 38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0" name="Text Box 38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1" name="Text Box 38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2" name="Text Box 38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3" name="Text Box 38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4" name="Text Box 38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5" name="Text Box 38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6" name="Text Box 38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7" name="Text Box 38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8" name="Text Box 38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29" name="Text Box 38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0" name="Text Box 38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1" name="Text Box 38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2" name="Text Box 38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3" name="Text Box 38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4" name="Text Box 38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5" name="Text Box 38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6" name="Text Box 38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7" name="Text Box 38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8" name="Text Box 38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39" name="Text Box 38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0" name="Text Box 38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1" name="Text Box 38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2" name="Text Box 38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3" name="Text Box 38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4" name="Text Box 38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5" name="Text Box 38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6" name="Text Box 38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7" name="Text Box 38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8" name="Text Box 38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49" name="Text Box 38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0" name="Text Box 38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1" name="Text Box 38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2" name="Text Box 38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3" name="Text Box 38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4" name="Text Box 38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5" name="Text Box 38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6" name="Text Box 38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7" name="Text Box 38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8" name="Text Box 38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59" name="Text Box 38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0" name="Text Box 38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1" name="Text Box 38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2" name="Text Box 38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3" name="Text Box 38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4" name="Text Box 38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5" name="Text Box 38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6" name="Text Box 38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7" name="Text Box 38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8" name="Text Box 38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69" name="Text Box 38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0" name="Text Box 38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1" name="Text Box 38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2" name="Text Box 38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3" name="Text Box 38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4" name="Text Box 38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5" name="Text Box 38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6" name="Text Box 38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7" name="Text Box 38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8" name="Text Box 38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79" name="Text Box 38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0" name="Text Box 38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1" name="Text Box 38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2" name="Text Box 38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3" name="Text Box 38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4" name="Text Box 38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5" name="Text Box 38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6" name="Text Box 38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7" name="Text Box 38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8" name="Text Box 38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89" name="Text Box 38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0" name="Text Box 38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1" name="Text Box 38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2" name="Text Box 38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3" name="Text Box 38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4" name="Text Box 38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5" name="Text Box 38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6" name="Text Box 38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7" name="Text Box 38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8" name="Text Box 38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899" name="Text Box 38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0" name="Text Box 38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1" name="Text Box 38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2" name="Text Box 38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3" name="Text Box 38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4" name="Text Box 38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5" name="Text Box 38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6" name="Text Box 38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7" name="Text Box 38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8" name="Text Box 38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09" name="Text Box 38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0" name="Text Box 38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1" name="Text Box 38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2" name="Text Box 38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3" name="Text Box 38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4" name="Text Box 38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5" name="Text Box 38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6" name="Text Box 38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7" name="Text Box 38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8" name="Text Box 39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19" name="Text Box 39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0" name="Text Box 39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1" name="Text Box 39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2" name="Text Box 39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3" name="Text Box 39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4" name="Text Box 39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5" name="Text Box 39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6" name="Text Box 39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7" name="Text Box 39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8" name="Text Box 39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29" name="Text Box 39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0" name="Text Box 39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1" name="Text Box 39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2" name="Text Box 39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3" name="Text Box 39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4" name="Text Box 39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5" name="Text Box 39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6" name="Text Box 39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7" name="Text Box 39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8" name="Text Box 39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39" name="Text Box 39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0" name="Text Box 39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1" name="Text Box 39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2" name="Text Box 39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3" name="Text Box 39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4" name="Text Box 39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5" name="Text Box 39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6" name="Text Box 39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7" name="Text Box 39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8" name="Text Box 39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49" name="Text Box 39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0" name="Text Box 39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1" name="Text Box 39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2" name="Text Box 39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3" name="Text Box 39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4" name="Text Box 39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5" name="Text Box 39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6" name="Text Box 39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7" name="Text Box 39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8" name="Text Box 39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59" name="Text Box 39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0" name="Text Box 39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1" name="Text Box 39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2" name="Text Box 39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3" name="Text Box 39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4" name="Text Box 39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5" name="Text Box 39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6" name="Text Box 39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7" name="Text Box 39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8" name="Text Box 39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69" name="Text Box 39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0" name="Text Box 39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1" name="Text Box 39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2" name="Text Box 39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3" name="Text Box 39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4" name="Text Box 39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5" name="Text Box 39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6" name="Text Box 39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7" name="Text Box 39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8" name="Text Box 39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79" name="Text Box 39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0" name="Text Box 39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1" name="Text Box 39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2" name="Text Box 39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3" name="Text Box 39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4" name="Text Box 39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5" name="Text Box 39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6" name="Text Box 39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7" name="Text Box 39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8" name="Text Box 39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89" name="Text Box 39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0" name="Text Box 39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1" name="Text Box 39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2" name="Text Box 39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3" name="Text Box 39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4" name="Text Box 39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5" name="Text Box 39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6" name="Text Box 39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7" name="Text Box 39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8" name="Text Box 39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6999" name="Text Box 39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0" name="Text Box 39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1" name="Text Box 39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2" name="Text Box 39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3" name="Text Box 39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4" name="Text Box 39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5" name="Text Box 39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6" name="Text Box 39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7" name="Text Box 39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8" name="Text Box 39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09" name="Text Box 39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0" name="Text Box 39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1" name="Text Box 39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2" name="Text Box 39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3" name="Text Box 39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4" name="Text Box 39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5" name="Text Box 39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6" name="Text Box 39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7" name="Text Box 39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8" name="Text Box 40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19" name="Text Box 40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0" name="Text Box 40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1" name="Text Box 40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2" name="Text Box 40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3" name="Text Box 40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4" name="Text Box 40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5" name="Text Box 40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6" name="Text Box 40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7" name="Text Box 40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8" name="Text Box 40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29" name="Text Box 40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0" name="Text Box 40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1" name="Text Box 40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2" name="Text Box 40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3" name="Text Box 40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4" name="Text Box 40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5" name="Text Box 40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6" name="Text Box 40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7" name="Text Box 40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8" name="Text Box 40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39" name="Text Box 40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0" name="Text Box 40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1" name="Text Box 40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2" name="Text Box 40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3" name="Text Box 40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4" name="Text Box 40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5" name="Text Box 40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6" name="Text Box 40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7" name="Text Box 40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8" name="Text Box 40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49" name="Text Box 40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0" name="Text Box 40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1" name="Text Box 40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2" name="Text Box 40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3" name="Text Box 40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4" name="Text Box 40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5" name="Text Box 40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6" name="Text Box 40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7" name="Text Box 40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8" name="Text Box 40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59" name="Text Box 40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0" name="Text Box 40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1" name="Text Box 40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2" name="Text Box 40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3" name="Text Box 40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4" name="Text Box 40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5" name="Text Box 40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6" name="Text Box 40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7" name="Text Box 40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8" name="Text Box 40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69" name="Text Box 40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0" name="Text Box 40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1" name="Text Box 40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2" name="Text Box 40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3" name="Text Box 40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4" name="Text Box 40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5" name="Text Box 40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6" name="Text Box 40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7" name="Text Box 40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8" name="Text Box 40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79" name="Text Box 40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0" name="Text Box 40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1" name="Text Box 40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2" name="Text Box 40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3" name="Text Box 40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4" name="Text Box 40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5" name="Text Box 40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6" name="Text Box 40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7" name="Text Box 40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8" name="Text Box 40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89" name="Text Box 40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0" name="Text Box 40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1" name="Text Box 40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2" name="Text Box 40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3" name="Text Box 40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4" name="Text Box 40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5" name="Text Box 40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6" name="Text Box 40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7" name="Text Box 40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8" name="Text Box 40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099" name="Text Box 40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0" name="Text Box 40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1" name="Text Box 40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2" name="Text Box 40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3" name="Text Box 40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4" name="Text Box 40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5" name="Text Box 40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6" name="Text Box 40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7" name="Text Box 40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8" name="Text Box 40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09" name="Text Box 40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0" name="Text Box 40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1" name="Text Box 40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2" name="Text Box 40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3" name="Text Box 40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4" name="Text Box 40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5" name="Text Box 40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6" name="Text Box 40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7" name="Text Box 40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8" name="Text Box 41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19" name="Text Box 41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0" name="Text Box 41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1" name="Text Box 41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2" name="Text Box 41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3" name="Text Box 41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4" name="Text Box 41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5" name="Text Box 41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6" name="Text Box 41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7" name="Text Box 41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8" name="Text Box 41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29" name="Text Box 41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0" name="Text Box 41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1" name="Text Box 41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2" name="Text Box 41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3" name="Text Box 41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4" name="Text Box 41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5" name="Text Box 41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6" name="Text Box 41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7" name="Text Box 41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8" name="Text Box 41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39" name="Text Box 41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0" name="Text Box 41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1" name="Text Box 41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2" name="Text Box 41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3" name="Text Box 41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4" name="Text Box 41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5" name="Text Box 41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6" name="Text Box 41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7" name="Text Box 41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8" name="Text Box 41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49" name="Text Box 41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0" name="Text Box 41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1" name="Text Box 41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2" name="Text Box 41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3" name="Text Box 41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4" name="Text Box 41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5" name="Text Box 41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6" name="Text Box 41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7" name="Text Box 41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8" name="Text Box 41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59" name="Text Box 41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0" name="Text Box 41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1" name="Text Box 41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2" name="Text Box 41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3" name="Text Box 41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4" name="Text Box 41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5" name="Text Box 41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6" name="Text Box 41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7" name="Text Box 41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8" name="Text Box 41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69" name="Text Box 41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0" name="Text Box 41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1" name="Text Box 41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2" name="Text Box 41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3" name="Text Box 41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4" name="Text Box 41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5" name="Text Box 41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6" name="Text Box 41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7" name="Text Box 41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8" name="Text Box 41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79" name="Text Box 41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0" name="Text Box 41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1" name="Text Box 41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2" name="Text Box 41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3" name="Text Box 41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4" name="Text Box 41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5" name="Text Box 41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6" name="Text Box 41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7" name="Text Box 41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8" name="Text Box 41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89" name="Text Box 41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0" name="Text Box 41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1" name="Text Box 41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2" name="Text Box 41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3" name="Text Box 41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4" name="Text Box 41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5" name="Text Box 41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6" name="Text Box 41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7" name="Text Box 41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8" name="Text Box 41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199" name="Text Box 41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0" name="Text Box 41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1" name="Text Box 41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2" name="Text Box 41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3" name="Text Box 41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4" name="Text Box 41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5" name="Text Box 41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6" name="Text Box 41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7" name="Text Box 41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8" name="Text Box 41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09" name="Text Box 41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0" name="Text Box 41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1" name="Text Box 41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2" name="Text Box 41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3" name="Text Box 41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4" name="Text Box 41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5" name="Text Box 41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6" name="Text Box 41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7" name="Text Box 41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8" name="Text Box 42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19" name="Text Box 42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0" name="Text Box 42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1" name="Text Box 42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2" name="Text Box 42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3" name="Text Box 42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4" name="Text Box 42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5" name="Text Box 42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6" name="Text Box 42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7" name="Text Box 42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8" name="Text Box 42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29" name="Text Box 42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0" name="Text Box 42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1" name="Text Box 42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2" name="Text Box 42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3" name="Text Box 42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4" name="Text Box 42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5" name="Text Box 42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6" name="Text Box 42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7" name="Text Box 42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8" name="Text Box 42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39" name="Text Box 42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0" name="Text Box 42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1" name="Text Box 42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2" name="Text Box 42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3" name="Text Box 42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4" name="Text Box 42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5" name="Text Box 42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6" name="Text Box 42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7" name="Text Box 42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8" name="Text Box 42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49" name="Text Box 42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0" name="Text Box 42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1" name="Text Box 42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2" name="Text Box 42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3" name="Text Box 42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4" name="Text Box 42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5" name="Text Box 42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6" name="Text Box 42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7" name="Text Box 42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8" name="Text Box 42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59" name="Text Box 42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0" name="Text Box 42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1" name="Text Box 42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2" name="Text Box 42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3" name="Text Box 42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4" name="Text Box 42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5" name="Text Box 42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6" name="Text Box 42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7" name="Text Box 42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8" name="Text Box 42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69" name="Text Box 42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0" name="Text Box 42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1" name="Text Box 42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2" name="Text Box 42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3" name="Text Box 42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4" name="Text Box 42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5" name="Text Box 42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6" name="Text Box 42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7" name="Text Box 42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8" name="Text Box 42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79" name="Text Box 42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0" name="Text Box 42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1" name="Text Box 42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2" name="Text Box 42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3" name="Text Box 42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4" name="Text Box 42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5" name="Text Box 42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6" name="Text Box 42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7" name="Text Box 42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8" name="Text Box 42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89" name="Text Box 42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0" name="Text Box 42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1" name="Text Box 42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2" name="Text Box 42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3" name="Text Box 42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4" name="Text Box 42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5" name="Text Box 42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6" name="Text Box 42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7" name="Text Box 42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8" name="Text Box 42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299" name="Text Box 42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0" name="Text Box 42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1" name="Text Box 42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2" name="Text Box 42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3" name="Text Box 42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4" name="Text Box 42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5" name="Text Box 42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6" name="Text Box 42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7" name="Text Box 42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8" name="Text Box 42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09" name="Text Box 42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0" name="Text Box 42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1" name="Text Box 42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2" name="Text Box 42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3" name="Text Box 42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4" name="Text Box 42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5" name="Text Box 42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6" name="Text Box 42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7" name="Text Box 42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8" name="Text Box 43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19" name="Text Box 43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0" name="Text Box 43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1" name="Text Box 43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2" name="Text Box 43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3" name="Text Box 43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4" name="Text Box 43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5" name="Text Box 43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6" name="Text Box 43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7" name="Text Box 43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8" name="Text Box 43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29" name="Text Box 43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0" name="Text Box 43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1" name="Text Box 43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2" name="Text Box 43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3" name="Text Box 43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4" name="Text Box 43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5" name="Text Box 43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6" name="Text Box 43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7" name="Text Box 43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8" name="Text Box 43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39" name="Text Box 43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0" name="Text Box 43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1" name="Text Box 43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2" name="Text Box 43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3" name="Text Box 43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4" name="Text Box 43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5" name="Text Box 43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6" name="Text Box 43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7" name="Text Box 43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8" name="Text Box 43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49" name="Text Box 43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0" name="Text Box 43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1" name="Text Box 43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2" name="Text Box 43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3" name="Text Box 43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4" name="Text Box 43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5" name="Text Box 43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6" name="Text Box 43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7" name="Text Box 43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8" name="Text Box 43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59" name="Text Box 43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0" name="Text Box 43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1" name="Text Box 43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2" name="Text Box 43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3" name="Text Box 43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4" name="Text Box 43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5" name="Text Box 43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6" name="Text Box 43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7" name="Text Box 43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8" name="Text Box 43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69" name="Text Box 43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0" name="Text Box 43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1" name="Text Box 43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2" name="Text Box 43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3" name="Text Box 43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4" name="Text Box 43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5" name="Text Box 43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6" name="Text Box 43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7" name="Text Box 43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8" name="Text Box 43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79" name="Text Box 43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0" name="Text Box 43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1" name="Text Box 43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2" name="Text Box 43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3" name="Text Box 43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4" name="Text Box 43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5" name="Text Box 43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6" name="Text Box 43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7" name="Text Box 43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8" name="Text Box 43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89" name="Text Box 43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0" name="Text Box 43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1" name="Text Box 43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2" name="Text Box 43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3" name="Text Box 43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4" name="Text Box 43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5" name="Text Box 43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6" name="Text Box 43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7" name="Text Box 43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8" name="Text Box 43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399" name="Text Box 43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0" name="Text Box 43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1" name="Text Box 43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2" name="Text Box 43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3" name="Text Box 43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4" name="Text Box 43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5" name="Text Box 43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6" name="Text Box 43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7" name="Text Box 43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8" name="Text Box 43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09" name="Text Box 43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0" name="Text Box 43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1" name="Text Box 43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2" name="Text Box 43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3" name="Text Box 43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4" name="Text Box 43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5" name="Text Box 43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6" name="Text Box 43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7" name="Text Box 43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8" name="Text Box 44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19" name="Text Box 44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0" name="Text Box 44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1" name="Text Box 44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2" name="Text Box 44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3" name="Text Box 44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4" name="Text Box 44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5" name="Text Box 44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6" name="Text Box 44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7" name="Text Box 44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8" name="Text Box 44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29" name="Text Box 44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0" name="Text Box 44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1" name="Text Box 44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2" name="Text Box 44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3" name="Text Box 44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4" name="Text Box 44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5" name="Text Box 44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6" name="Text Box 44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7" name="Text Box 44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8" name="Text Box 44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39" name="Text Box 44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0" name="Text Box 44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1" name="Text Box 44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2" name="Text Box 44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3" name="Text Box 44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4" name="Text Box 44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5" name="Text Box 44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6" name="Text Box 44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7" name="Text Box 44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8" name="Text Box 44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49" name="Text Box 44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0" name="Text Box 44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1" name="Text Box 44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2" name="Text Box 44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3" name="Text Box 44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4" name="Text Box 44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5" name="Text Box 44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6" name="Text Box 44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7" name="Text Box 44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8" name="Text Box 44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59" name="Text Box 44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0" name="Text Box 44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1" name="Text Box 44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2" name="Text Box 44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3" name="Text Box 44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4" name="Text Box 44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5" name="Text Box 44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6" name="Text Box 44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7" name="Text Box 44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8" name="Text Box 44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69" name="Text Box 44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0" name="Text Box 44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1" name="Text Box 44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2" name="Text Box 44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3" name="Text Box 44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4" name="Text Box 44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5" name="Text Box 44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6" name="Text Box 44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7" name="Text Box 44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8" name="Text Box 44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79" name="Text Box 44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0" name="Text Box 44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1" name="Text Box 44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2" name="Text Box 44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3" name="Text Box 44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4" name="Text Box 44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5" name="Text Box 44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6" name="Text Box 44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7" name="Text Box 44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8" name="Text Box 44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89" name="Text Box 44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0" name="Text Box 44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1" name="Text Box 44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2" name="Text Box 44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3" name="Text Box 44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4" name="Text Box 44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5" name="Text Box 44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6" name="Text Box 44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7" name="Text Box 44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8" name="Text Box 44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499" name="Text Box 44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0" name="Text Box 44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1" name="Text Box 44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2" name="Text Box 44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3" name="Text Box 44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4" name="Text Box 44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5" name="Text Box 44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6" name="Text Box 44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7" name="Text Box 44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8" name="Text Box 44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09" name="Text Box 44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0" name="Text Box 44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1" name="Text Box 44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2" name="Text Box 44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3" name="Text Box 44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4" name="Text Box 44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5" name="Text Box 44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6" name="Text Box 44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7" name="Text Box 44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8" name="Text Box 45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19" name="Text Box 45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0" name="Text Box 45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1" name="Text Box 45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2" name="Text Box 45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3" name="Text Box 45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4" name="Text Box 45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5" name="Text Box 45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6" name="Text Box 45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7" name="Text Box 45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8" name="Text Box 45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29" name="Text Box 45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0" name="Text Box 45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1" name="Text Box 45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2" name="Text Box 45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3" name="Text Box 45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4" name="Text Box 45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5" name="Text Box 45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6" name="Text Box 45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7" name="Text Box 45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8" name="Text Box 45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39" name="Text Box 45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0" name="Text Box 45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1" name="Text Box 45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2" name="Text Box 45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3" name="Text Box 45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4" name="Text Box 45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5" name="Text Box 45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6" name="Text Box 45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7" name="Text Box 45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8" name="Text Box 45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49" name="Text Box 45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0" name="Text Box 45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1" name="Text Box 45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2" name="Text Box 45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3" name="Text Box 45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4" name="Text Box 45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5" name="Text Box 45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6" name="Text Box 45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7" name="Text Box 45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8" name="Text Box 45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59" name="Text Box 45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0" name="Text Box 45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1" name="Text Box 45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2" name="Text Box 45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3" name="Text Box 45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4" name="Text Box 45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5" name="Text Box 45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6" name="Text Box 45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7" name="Text Box 45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8" name="Text Box 45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69" name="Text Box 45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0" name="Text Box 45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1" name="Text Box 45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2" name="Text Box 45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3" name="Text Box 45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4" name="Text Box 45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5" name="Text Box 45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6" name="Text Box 45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7" name="Text Box 45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8" name="Text Box 45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79" name="Text Box 45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0" name="Text Box 45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1" name="Text Box 45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2" name="Text Box 45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3" name="Text Box 45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4" name="Text Box 45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5" name="Text Box 45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6" name="Text Box 45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7" name="Text Box 45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8" name="Text Box 45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89" name="Text Box 45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0" name="Text Box 45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1" name="Text Box 45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2" name="Text Box 45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3" name="Text Box 45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4" name="Text Box 45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5" name="Text Box 45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6" name="Text Box 45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7" name="Text Box 45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8" name="Text Box 45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599" name="Text Box 45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0" name="Text Box 45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1" name="Text Box 45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2" name="Text Box 45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3" name="Text Box 45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4" name="Text Box 45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5" name="Text Box 45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6" name="Text Box 45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7" name="Text Box 45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8" name="Text Box 45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09" name="Text Box 45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0" name="Text Box 45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1" name="Text Box 45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2" name="Text Box 45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3" name="Text Box 45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4" name="Text Box 45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5" name="Text Box 45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6" name="Text Box 45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7" name="Text Box 45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8" name="Text Box 46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19" name="Text Box 46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0" name="Text Box 46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1" name="Text Box 46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2" name="Text Box 46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3" name="Text Box 46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4" name="Text Box 46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5" name="Text Box 46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6" name="Text Box 46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7" name="Text Box 46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8" name="Text Box 46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29" name="Text Box 46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0" name="Text Box 46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1" name="Text Box 46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2" name="Text Box 46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3" name="Text Box 46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4" name="Text Box 46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5" name="Text Box 46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6" name="Text Box 46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7" name="Text Box 46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8" name="Text Box 46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39" name="Text Box 46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0" name="Text Box 46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1" name="Text Box 46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2" name="Text Box 46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3" name="Text Box 46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4" name="Text Box 46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5" name="Text Box 46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6" name="Text Box 46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7" name="Text Box 46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8" name="Text Box 46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49" name="Text Box 46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0" name="Text Box 46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1" name="Text Box 46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2" name="Text Box 46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3" name="Text Box 46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4" name="Text Box 46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5" name="Text Box 46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6" name="Text Box 46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7" name="Text Box 46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8" name="Text Box 46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59" name="Text Box 46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0" name="Text Box 46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1" name="Text Box 46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2" name="Text Box 46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3" name="Text Box 46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4" name="Text Box 46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5" name="Text Box 46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6" name="Text Box 46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7" name="Text Box 46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8" name="Text Box 46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69" name="Text Box 46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0" name="Text Box 46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1" name="Text Box 46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2" name="Text Box 46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3" name="Text Box 46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4" name="Text Box 46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5" name="Text Box 46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6" name="Text Box 46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7" name="Text Box 46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8" name="Text Box 46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79" name="Text Box 46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0" name="Text Box 46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1" name="Text Box 46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2" name="Text Box 46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3" name="Text Box 46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4" name="Text Box 46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5" name="Text Box 46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6" name="Text Box 46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7" name="Text Box 46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8" name="Text Box 46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89" name="Text Box 46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0" name="Text Box 46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1" name="Text Box 46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2" name="Text Box 46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3" name="Text Box 46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4" name="Text Box 46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5" name="Text Box 46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6" name="Text Box 46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7" name="Text Box 46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8" name="Text Box 46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699" name="Text Box 46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0" name="Text Box 46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1" name="Text Box 46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2" name="Text Box 46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3" name="Text Box 46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4" name="Text Box 46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5" name="Text Box 46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6" name="Text Box 46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7" name="Text Box 46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8" name="Text Box 46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09" name="Text Box 46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0" name="Text Box 46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1" name="Text Box 46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2" name="Text Box 46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3" name="Text Box 46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4" name="Text Box 46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5" name="Text Box 46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6" name="Text Box 46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7" name="Text Box 46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8" name="Text Box 47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19" name="Text Box 47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0" name="Text Box 47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1" name="Text Box 47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2" name="Text Box 47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3" name="Text Box 47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4" name="Text Box 47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5" name="Text Box 47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6" name="Text Box 47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7" name="Text Box 47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8" name="Text Box 47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29" name="Text Box 47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0" name="Text Box 47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1" name="Text Box 47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2" name="Text Box 47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3" name="Text Box 47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4" name="Text Box 47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5" name="Text Box 47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6" name="Text Box 47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7" name="Text Box 47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8" name="Text Box 47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39" name="Text Box 47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0" name="Text Box 47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1" name="Text Box 47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2" name="Text Box 47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3" name="Text Box 47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4" name="Text Box 47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5" name="Text Box 47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6" name="Text Box 47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7" name="Text Box 47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8" name="Text Box 47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49" name="Text Box 47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0" name="Text Box 47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1" name="Text Box 47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2" name="Text Box 47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3" name="Text Box 47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4" name="Text Box 47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5" name="Text Box 47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6" name="Text Box 47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7" name="Text Box 47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8" name="Text Box 47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59" name="Text Box 47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0" name="Text Box 47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1" name="Text Box 47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2" name="Text Box 47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3" name="Text Box 47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4" name="Text Box 47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5" name="Text Box 47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6" name="Text Box 47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7" name="Text Box 47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8" name="Text Box 47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69" name="Text Box 47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0" name="Text Box 47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1" name="Text Box 47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2" name="Text Box 47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3" name="Text Box 47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4" name="Text Box 47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5" name="Text Box 47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6" name="Text Box 47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7" name="Text Box 47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8" name="Text Box 47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79" name="Text Box 47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0" name="Text Box 47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1" name="Text Box 47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2" name="Text Box 47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3" name="Text Box 47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4" name="Text Box 47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5" name="Text Box 47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6" name="Text Box 47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7" name="Text Box 47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8" name="Text Box 47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89" name="Text Box 47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0" name="Text Box 47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1" name="Text Box 47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2" name="Text Box 47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3" name="Text Box 47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4" name="Text Box 47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5" name="Text Box 47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6" name="Text Box 47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7" name="Text Box 47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8" name="Text Box 47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799" name="Text Box 47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0" name="Text Box 47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1" name="Text Box 47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2" name="Text Box 47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3" name="Text Box 47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4" name="Text Box 47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5" name="Text Box 47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6" name="Text Box 47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7" name="Text Box 47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8" name="Text Box 47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09" name="Text Box 47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0" name="Text Box 47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1" name="Text Box 47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2" name="Text Box 47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3" name="Text Box 47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4" name="Text Box 47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5" name="Text Box 47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6" name="Text Box 47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7" name="Text Box 47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8" name="Text Box 48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19" name="Text Box 48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0" name="Text Box 48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1" name="Text Box 48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2" name="Text Box 48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3" name="Text Box 48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4" name="Text Box 48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5" name="Text Box 48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6" name="Text Box 48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7" name="Text Box 48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8" name="Text Box 48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29" name="Text Box 48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0" name="Text Box 48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1" name="Text Box 48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2" name="Text Box 48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3" name="Text Box 48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4" name="Text Box 48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5" name="Text Box 48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6" name="Text Box 48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7" name="Text Box 48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8" name="Text Box 48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39" name="Text Box 48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0" name="Text Box 48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1" name="Text Box 48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2" name="Text Box 48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3" name="Text Box 48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4" name="Text Box 48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5" name="Text Box 48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6" name="Text Box 48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7" name="Text Box 48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8" name="Text Box 48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49" name="Text Box 48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0" name="Text Box 48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1" name="Text Box 48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2" name="Text Box 48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3" name="Text Box 48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4" name="Text Box 48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5" name="Text Box 48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6" name="Text Box 48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7" name="Text Box 48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8" name="Text Box 48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59" name="Text Box 48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0" name="Text Box 48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1" name="Text Box 48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2" name="Text Box 48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3" name="Text Box 48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4" name="Text Box 48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5" name="Text Box 48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6" name="Text Box 48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7" name="Text Box 48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8" name="Text Box 48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69" name="Text Box 48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0" name="Text Box 48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1" name="Text Box 48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2" name="Text Box 48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3" name="Text Box 48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4" name="Text Box 48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5" name="Text Box 48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6" name="Text Box 48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7" name="Text Box 48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8" name="Text Box 48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79" name="Text Box 48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0" name="Text Box 48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1" name="Text Box 48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2" name="Text Box 48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3" name="Text Box 48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4" name="Text Box 48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5" name="Text Box 48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6" name="Text Box 48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7" name="Text Box 48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8" name="Text Box 48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89" name="Text Box 48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0" name="Text Box 48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1" name="Text Box 48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2" name="Text Box 48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3" name="Text Box 48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4" name="Text Box 48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5" name="Text Box 48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6" name="Text Box 48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7" name="Text Box 48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8" name="Text Box 48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899" name="Text Box 48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0" name="Text Box 48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1" name="Text Box 48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2" name="Text Box 48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3" name="Text Box 48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4" name="Text Box 48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5" name="Text Box 48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6" name="Text Box 48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7" name="Text Box 48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8" name="Text Box 48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09" name="Text Box 48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0" name="Text Box 48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1" name="Text Box 48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2" name="Text Box 48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3" name="Text Box 48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4" name="Text Box 48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5" name="Text Box 48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6" name="Text Box 48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7" name="Text Box 48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8" name="Text Box 49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19" name="Text Box 49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0" name="Text Box 49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1" name="Text Box 49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2" name="Text Box 49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3" name="Text Box 49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4" name="Text Box 49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5" name="Text Box 49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6" name="Text Box 49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7" name="Text Box 49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8" name="Text Box 49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29" name="Text Box 49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0" name="Text Box 49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1" name="Text Box 49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2" name="Text Box 49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3" name="Text Box 49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4" name="Text Box 49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5" name="Text Box 49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6" name="Text Box 49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7" name="Text Box 49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8" name="Text Box 49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39" name="Text Box 49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0" name="Text Box 49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1" name="Text Box 49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2" name="Text Box 49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3" name="Text Box 49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4" name="Text Box 49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5" name="Text Box 49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6" name="Text Box 49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7" name="Text Box 49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8" name="Text Box 49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49" name="Text Box 49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0" name="Text Box 49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1" name="Text Box 49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2" name="Text Box 49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3" name="Text Box 49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4" name="Text Box 49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5" name="Text Box 49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6" name="Text Box 49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7" name="Text Box 49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8" name="Text Box 49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59" name="Text Box 49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0" name="Text Box 49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1" name="Text Box 49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2" name="Text Box 49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3" name="Text Box 49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4" name="Text Box 49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5" name="Text Box 49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6" name="Text Box 49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7" name="Text Box 49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8" name="Text Box 49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69" name="Text Box 49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0" name="Text Box 49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1" name="Text Box 49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2" name="Text Box 49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3" name="Text Box 49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4" name="Text Box 49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5" name="Text Box 49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6" name="Text Box 49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7" name="Text Box 49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8" name="Text Box 49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79" name="Text Box 49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0" name="Text Box 49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1" name="Text Box 49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2" name="Text Box 49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3" name="Text Box 49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4" name="Text Box 49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5" name="Text Box 49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6" name="Text Box 49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7" name="Text Box 49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8" name="Text Box 49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89" name="Text Box 49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0" name="Text Box 49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1" name="Text Box 49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2" name="Text Box 49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3" name="Text Box 49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4" name="Text Box 49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5" name="Text Box 49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6" name="Text Box 49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7" name="Text Box 49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8" name="Text Box 49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7999" name="Text Box 49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0" name="Text Box 49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1" name="Text Box 49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2" name="Text Box 49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3" name="Text Box 49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4" name="Text Box 49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5" name="Text Box 49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6" name="Text Box 49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7" name="Text Box 49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8" name="Text Box 49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09" name="Text Box 49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0" name="Text Box 49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1" name="Text Box 49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2" name="Text Box 49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3" name="Text Box 49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4" name="Text Box 49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5" name="Text Box 49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6" name="Text Box 49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7" name="Text Box 49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8" name="Text Box 50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19" name="Text Box 50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0" name="Text Box 50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1" name="Text Box 50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2" name="Text Box 50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3" name="Text Box 50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4" name="Text Box 50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5" name="Text Box 50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6" name="Text Box 50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7" name="Text Box 50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8" name="Text Box 50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29" name="Text Box 50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0" name="Text Box 50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1" name="Text Box 50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2" name="Text Box 50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3" name="Text Box 50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4" name="Text Box 50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5" name="Text Box 50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6" name="Text Box 50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7" name="Text Box 50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8" name="Text Box 50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39" name="Text Box 50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0" name="Text Box 50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1" name="Text Box 50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2" name="Text Box 50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3" name="Text Box 50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4" name="Text Box 50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5" name="Text Box 50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6" name="Text Box 50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7" name="Text Box 50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8" name="Text Box 50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49" name="Text Box 50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0" name="Text Box 50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1" name="Text Box 50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2" name="Text Box 50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3" name="Text Box 50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4" name="Text Box 50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5" name="Text Box 50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6" name="Text Box 50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7" name="Text Box 50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8" name="Text Box 50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59" name="Text Box 50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0" name="Text Box 50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1" name="Text Box 50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2" name="Text Box 50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3" name="Text Box 50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4" name="Text Box 50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5" name="Text Box 50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6" name="Text Box 50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7" name="Text Box 50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8" name="Text Box 50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69" name="Text Box 50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0" name="Text Box 50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1" name="Text Box 50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2" name="Text Box 50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3" name="Text Box 50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4" name="Text Box 50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5" name="Text Box 50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6" name="Text Box 50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7" name="Text Box 50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8" name="Text Box 50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79" name="Text Box 50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0" name="Text Box 50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1" name="Text Box 50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2" name="Text Box 50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3" name="Text Box 50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4" name="Text Box 50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5" name="Text Box 50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6" name="Text Box 50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7" name="Text Box 50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8" name="Text Box 50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89" name="Text Box 50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0" name="Text Box 50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1" name="Text Box 50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2" name="Text Box 50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3" name="Text Box 50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4" name="Text Box 50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5" name="Text Box 50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6" name="Text Box 50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7" name="Text Box 50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8" name="Text Box 50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099" name="Text Box 50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0" name="Text Box 50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1" name="Text Box 50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2" name="Text Box 50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3" name="Text Box 50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4" name="Text Box 50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5" name="Text Box 50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6" name="Text Box 50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7" name="Text Box 50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8" name="Text Box 50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09" name="Text Box 50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0" name="Text Box 50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1" name="Text Box 50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2" name="Text Box 50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3" name="Text Box 50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4" name="Text Box 50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5" name="Text Box 50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6" name="Text Box 50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7" name="Text Box 50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8" name="Text Box 51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19" name="Text Box 51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0" name="Text Box 51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1" name="Text Box 51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2" name="Text Box 51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3" name="Text Box 51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4" name="Text Box 51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5" name="Text Box 51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6" name="Text Box 51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7" name="Text Box 51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8" name="Text Box 51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29" name="Text Box 51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0" name="Text Box 51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1" name="Text Box 51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2" name="Text Box 51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3" name="Text Box 51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4" name="Text Box 51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5" name="Text Box 51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6" name="Text Box 51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7" name="Text Box 51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8" name="Text Box 51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39" name="Text Box 51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0" name="Text Box 51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1" name="Text Box 51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2" name="Text Box 51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3" name="Text Box 51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4" name="Text Box 51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5" name="Text Box 51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6" name="Text Box 51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7" name="Text Box 51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8" name="Text Box 51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49" name="Text Box 51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0" name="Text Box 51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1" name="Text Box 51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2" name="Text Box 51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3" name="Text Box 51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4" name="Text Box 51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5" name="Text Box 51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6" name="Text Box 51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7" name="Text Box 51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8" name="Text Box 51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59" name="Text Box 51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0" name="Text Box 51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1" name="Text Box 51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2" name="Text Box 51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3" name="Text Box 51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4" name="Text Box 51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5" name="Text Box 51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6" name="Text Box 51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7" name="Text Box 51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8" name="Text Box 51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69" name="Text Box 51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0" name="Text Box 51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1" name="Text Box 51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2" name="Text Box 51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3" name="Text Box 51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4" name="Text Box 51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5" name="Text Box 51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6" name="Text Box 51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7" name="Text Box 51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8" name="Text Box 51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79" name="Text Box 51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0" name="Text Box 51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1" name="Text Box 51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2" name="Text Box 51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3" name="Text Box 51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4" name="Text Box 51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5" name="Text Box 51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6" name="Text Box 51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7" name="Text Box 51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8" name="Text Box 51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89" name="Text Box 51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0" name="Text Box 51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1" name="Text Box 51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2" name="Text Box 51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3" name="Text Box 51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4" name="Text Box 51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5" name="Text Box 51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6" name="Text Box 51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7" name="Text Box 51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8" name="Text Box 51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199" name="Text Box 51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0" name="Text Box 51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1" name="Text Box 51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2" name="Text Box 51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3" name="Text Box 51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4" name="Text Box 51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5" name="Text Box 51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6" name="Text Box 51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7" name="Text Box 51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8" name="Text Box 51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09" name="Text Box 51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0" name="Text Box 51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1" name="Text Box 51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2" name="Text Box 51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3" name="Text Box 51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4" name="Text Box 51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5" name="Text Box 51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6" name="Text Box 51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7" name="Text Box 51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8" name="Text Box 52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19" name="Text Box 52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0" name="Text Box 52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1" name="Text Box 52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2" name="Text Box 52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3" name="Text Box 52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4" name="Text Box 52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5" name="Text Box 52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6" name="Text Box 52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7" name="Text Box 52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8" name="Text Box 52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29" name="Text Box 52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0" name="Text Box 52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1" name="Text Box 52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2" name="Text Box 52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3" name="Text Box 52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4" name="Text Box 52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5" name="Text Box 52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6" name="Text Box 52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7" name="Text Box 52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8" name="Text Box 52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39" name="Text Box 52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0" name="Text Box 52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1" name="Text Box 52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2" name="Text Box 52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3" name="Text Box 52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4" name="Text Box 52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5" name="Text Box 52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6" name="Text Box 52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7" name="Text Box 52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8" name="Text Box 52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49" name="Text Box 52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0" name="Text Box 52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1" name="Text Box 52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2" name="Text Box 52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3" name="Text Box 52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4" name="Text Box 52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5" name="Text Box 52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6" name="Text Box 52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7" name="Text Box 52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8" name="Text Box 52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59" name="Text Box 52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0" name="Text Box 52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1" name="Text Box 52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2" name="Text Box 52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3" name="Text Box 52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4" name="Text Box 52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5" name="Text Box 52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6" name="Text Box 52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7" name="Text Box 52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8" name="Text Box 52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69" name="Text Box 52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0" name="Text Box 52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1" name="Text Box 52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2" name="Text Box 52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3" name="Text Box 52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4" name="Text Box 52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5" name="Text Box 52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6" name="Text Box 52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7" name="Text Box 52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8" name="Text Box 52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79" name="Text Box 52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0" name="Text Box 52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1" name="Text Box 52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2" name="Text Box 52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3" name="Text Box 52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4" name="Text Box 52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5" name="Text Box 52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6" name="Text Box 52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7" name="Text Box 52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8" name="Text Box 52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89" name="Text Box 52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0" name="Text Box 52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1" name="Text Box 52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2" name="Text Box 52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3" name="Text Box 52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4" name="Text Box 52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5" name="Text Box 52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6" name="Text Box 52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7" name="Text Box 52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8" name="Text Box 52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299" name="Text Box 52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0" name="Text Box 52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1" name="Text Box 52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2" name="Text Box 52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3" name="Text Box 52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4" name="Text Box 52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5" name="Text Box 52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6" name="Text Box 52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7" name="Text Box 52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8" name="Text Box 52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09" name="Text Box 52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0" name="Text Box 52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1" name="Text Box 52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2" name="Text Box 52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3" name="Text Box 52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4" name="Text Box 52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5" name="Text Box 52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6" name="Text Box 52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7" name="Text Box 52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8" name="Text Box 53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19" name="Text Box 53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0" name="Text Box 53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1" name="Text Box 53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2" name="Text Box 53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3" name="Text Box 53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4" name="Text Box 53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5" name="Text Box 53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6" name="Text Box 530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7" name="Text Box 530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8" name="Text Box 531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29" name="Text Box 531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0" name="Text Box 531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1" name="Text Box 531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2" name="Text Box 531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3" name="Text Box 531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4" name="Text Box 531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5" name="Text Box 531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6" name="Text Box 531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7" name="Text Box 531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8" name="Text Box 532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39" name="Text Box 532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0" name="Text Box 532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1" name="Text Box 532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2" name="Text Box 532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3" name="Text Box 532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4" name="Text Box 532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5" name="Text Box 532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6" name="Text Box 532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7" name="Text Box 532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8" name="Text Box 533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49" name="Text Box 533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0" name="Text Box 533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1" name="Text Box 533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2" name="Text Box 533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3" name="Text Box 533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4" name="Text Box 533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5" name="Text Box 533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6" name="Text Box 533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7" name="Text Box 533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8" name="Text Box 534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59" name="Text Box 534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0" name="Text Box 534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1" name="Text Box 534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2" name="Text Box 534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3" name="Text Box 534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4" name="Text Box 534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5" name="Text Box 534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6" name="Text Box 534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7" name="Text Box 534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8" name="Text Box 535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69" name="Text Box 535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0" name="Text Box 535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1" name="Text Box 535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2" name="Text Box 535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3" name="Text Box 535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4" name="Text Box 535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5" name="Text Box 535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6" name="Text Box 535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7" name="Text Box 535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8" name="Text Box 536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79" name="Text Box 536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0" name="Text Box 536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1" name="Text Box 536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2" name="Text Box 536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3" name="Text Box 536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4" name="Text Box 536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5" name="Text Box 536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6" name="Text Box 536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7" name="Text Box 536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8" name="Text Box 537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89" name="Text Box 537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0" name="Text Box 537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1" name="Text Box 537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2" name="Text Box 537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3" name="Text Box 537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4" name="Text Box 537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5" name="Text Box 537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6" name="Text Box 537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7" name="Text Box 537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8" name="Text Box 538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399" name="Text Box 538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0" name="Text Box 538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1" name="Text Box 538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2" name="Text Box 538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3" name="Text Box 538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4" name="Text Box 538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5" name="Text Box 538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6" name="Text Box 538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7" name="Text Box 538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8" name="Text Box 539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09" name="Text Box 539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0" name="Text Box 539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1" name="Text Box 539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2" name="Text Box 539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3" name="Text Box 539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4" name="Text Box 539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5" name="Text Box 539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6" name="Text Box 5398"/>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7" name="Text Box 5399"/>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8" name="Text Box 5400"/>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19" name="Text Box 5401"/>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0" name="Text Box 5402"/>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1" name="Text Box 5403"/>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2" name="Text Box 5404"/>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3" name="Text Box 5405"/>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4" name="Text Box 5406"/>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1614</xdr:row>
      <xdr:rowOff>0</xdr:rowOff>
    </xdr:from>
    <xdr:ext cx="85725" cy="205408"/>
    <xdr:sp macro="" textlink="">
      <xdr:nvSpPr>
        <xdr:cNvPr id="8425" name="Text Box 5407"/>
        <xdr:cNvSpPr txBox="1">
          <a:spLocks noChangeArrowheads="1"/>
        </xdr:cNvSpPr>
      </xdr:nvSpPr>
      <xdr:spPr bwMode="auto">
        <a:xfrm>
          <a:off x="4686300" y="3074193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26" name="Text Box 5427"/>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27" name="Text Box 5428"/>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28" name="Text Box 5429"/>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29" name="Text Box 5430"/>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0" name="Text Box 5431"/>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1" name="Text Box 5432"/>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2" name="Text Box 5433"/>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3" name="Text Box 5434"/>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4" name="Text Box 5435"/>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5" name="Text Box 5436"/>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6" name="Text Box 5437"/>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7" name="Text Box 5438"/>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8" name="Text Box 5439"/>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39" name="Text Box 5440"/>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0" name="Text Box 5441"/>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1" name="Text Box 5442"/>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2" name="Text Box 5443"/>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3" name="Text Box 5444"/>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4" name="Text Box 5445"/>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5" name="Text Box 5446"/>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6" name="Text Box 5447"/>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7" name="Text Box 5448"/>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8" name="Text Box 5449"/>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49" name="Text Box 5450"/>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0" name="Text Box 5451"/>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1" name="Text Box 5452"/>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2" name="Text Box 5453"/>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3" name="Text Box 5454"/>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4" name="Text Box 5455"/>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5" name="Text Box 5456"/>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6" name="Text Box 5457"/>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7" name="Text Box 5458"/>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8" name="Text Box 5459"/>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59" name="Text Box 5460"/>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0" name="Text Box 5461"/>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1" name="Text Box 5462"/>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2" name="Text Box 5463"/>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3" name="Text Box 5464"/>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4" name="Text Box 5465"/>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5" name="Text Box 5466"/>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6" name="Text Box 5467"/>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1613</xdr:row>
      <xdr:rowOff>0</xdr:rowOff>
    </xdr:from>
    <xdr:ext cx="85725" cy="205409"/>
    <xdr:sp macro="" textlink="">
      <xdr:nvSpPr>
        <xdr:cNvPr id="8467" name="Text Box 5468"/>
        <xdr:cNvSpPr txBox="1">
          <a:spLocks noChangeArrowheads="1"/>
        </xdr:cNvSpPr>
      </xdr:nvSpPr>
      <xdr:spPr bwMode="auto">
        <a:xfrm>
          <a:off x="4686300" y="3072288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8"/>
    <xdr:sp macro="" textlink="">
      <xdr:nvSpPr>
        <xdr:cNvPr id="24"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4"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5"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6"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7"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8"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9"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0"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1"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2"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3"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4"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5"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6"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7"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8"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9"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0"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1"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2"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3"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4"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5"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6"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7"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8"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9"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0"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1"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2"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3"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4"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5"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6"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7"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8"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9"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0"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1"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2"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3"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4"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5"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6"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7"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8"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9"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0"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1"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2"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3"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4"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5"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6"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7"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8"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9"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0"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1"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2"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3"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4"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5"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6"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7"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8"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9"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0"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1"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2"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3"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4"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5"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6"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7"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8"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9"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0"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1"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2"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3"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4"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5"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6"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7"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8"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9"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0"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1"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2"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3"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4"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5"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6"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7"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0"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1"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2"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3"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4"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5"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6"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7"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8"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49"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0"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1"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2"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3"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4"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5"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6"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7"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8"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59"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0"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1"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2"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3"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4"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5"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6"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7"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8"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69"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0"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1"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2"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3"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4"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5"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6"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7"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8"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79"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0"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1"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2"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3"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4"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5"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6"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7"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8"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89"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0"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1"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2"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3"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4"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5"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6"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7"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8"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399"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0"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1"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2"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3"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4"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5"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6"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7"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8"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09"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0"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1"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2"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3"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4"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5"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6"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7"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8"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19"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0"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1"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2"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3"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4"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5"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6"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7"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8"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29"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0"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1"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2"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3"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4"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5"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6"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7"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8"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39"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0"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1"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2"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3"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4"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5"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6"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7"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8"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49"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0"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1"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2"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3"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4"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5"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6"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7"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8"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59"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0"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1"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2"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3"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4"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5"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6"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7"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8"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69"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0"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1"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2"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3"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4"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5"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6"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7"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8"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79"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0"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1"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2"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3"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4"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5"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6"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7"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8"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89"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0"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1"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2"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3"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4"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5"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6"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7"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8"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499"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00"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01"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2" name="Text Box 4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3" name="Text Box 4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4" name="Text Box 4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5" name="Text Box 5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6" name="Text Box 5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7" name="Text Box 5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8" name="Text Box 5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09" name="Text Box 5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0" name="Text Box 5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1" name="Text Box 5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2" name="Text Box 5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3" name="Text Box 5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4" name="Text Box 5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5" name="Text Box 6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6" name="Text Box 6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7" name="Text Box 6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8" name="Text Box 6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19" name="Text Box 6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0" name="Text Box 6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1" name="Text Box 6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2" name="Text Box 6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3" name="Text Box 6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4" name="Text Box 6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5" name="Text Box 7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6" name="Text Box 7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7" name="Text Box 7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8" name="Text Box 7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29" name="Text Box 7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0" name="Text Box 7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1" name="Text Box 7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2" name="Text Box 7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3" name="Text Box 7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4" name="Text Box 7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5" name="Text Box 8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6" name="Text Box 8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7" name="Text Box 8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8" name="Text Box 8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39" name="Text Box 8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40" name="Text Box 8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41" name="Text Box 8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42" name="Text Box 8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43" name="Text Box 8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7"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8"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9"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0"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7"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8"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9"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0"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2"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3"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4"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5"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6"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7"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8"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9"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0"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1"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2"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3"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4"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5"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6"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7"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8"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89"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0"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1"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2"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3"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4"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5"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6"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7"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8"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99"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00"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01"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2" name="Text Box 4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3" name="Text Box 4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4" name="Text Box 4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5" name="Text Box 5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6" name="Text Box 5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7" name="Text Box 5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8" name="Text Box 5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09" name="Text Box 5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0" name="Text Box 5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1" name="Text Box 5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2" name="Text Box 5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3" name="Text Box 5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4" name="Text Box 5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5" name="Text Box 6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6" name="Text Box 6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7" name="Text Box 6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8" name="Text Box 6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19" name="Text Box 6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0" name="Text Box 6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1" name="Text Box 6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2" name="Text Box 6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3" name="Text Box 6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4" name="Text Box 6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5" name="Text Box 7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6" name="Text Box 7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7" name="Text Box 7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8" name="Text Box 7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29" name="Text Box 7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0" name="Text Box 7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1" name="Text Box 7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2" name="Text Box 7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3" name="Text Box 7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4" name="Text Box 7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5" name="Text Box 8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6" name="Text Box 8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7" name="Text Box 8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8" name="Text Box 8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39" name="Text Box 8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40" name="Text Box 8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41" name="Text Box 8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42" name="Text Box 8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643" name="Text Box 8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4"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5"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6"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7"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8"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49"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0"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1"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2"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3"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4"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655"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3"/>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28515625" bestFit="1" customWidth="1"/>
  </cols>
  <sheetData>
    <row r="1" spans="1:5" ht="15" customHeight="1" x14ac:dyDescent="0.25">
      <c r="A1" s="35" t="s">
        <v>33</v>
      </c>
    </row>
    <row r="2" spans="1:5" ht="15" customHeight="1" x14ac:dyDescent="0.2">
      <c r="A2" s="179" t="s">
        <v>34</v>
      </c>
      <c r="B2" s="179"/>
      <c r="C2" s="179"/>
      <c r="D2" s="179"/>
      <c r="E2" s="179"/>
    </row>
    <row r="3" spans="1:5" ht="15" customHeight="1" x14ac:dyDescent="0.2">
      <c r="A3" s="179" t="s">
        <v>35</v>
      </c>
      <c r="B3" s="179"/>
      <c r="C3" s="179"/>
      <c r="D3" s="179"/>
      <c r="E3" s="179"/>
    </row>
    <row r="4" spans="1:5" ht="15" customHeight="1" x14ac:dyDescent="0.2">
      <c r="A4" s="177" t="s">
        <v>36</v>
      </c>
      <c r="B4" s="177"/>
      <c r="C4" s="177"/>
      <c r="D4" s="177"/>
      <c r="E4" s="177"/>
    </row>
    <row r="5" spans="1:5" ht="15" customHeight="1" x14ac:dyDescent="0.2">
      <c r="A5" s="177"/>
      <c r="B5" s="177"/>
      <c r="C5" s="177"/>
      <c r="D5" s="177"/>
      <c r="E5" s="177"/>
    </row>
    <row r="6" spans="1:5" ht="15" customHeight="1" x14ac:dyDescent="0.2">
      <c r="A6" s="177"/>
      <c r="B6" s="177"/>
      <c r="C6" s="177"/>
      <c r="D6" s="177"/>
      <c r="E6" s="177"/>
    </row>
    <row r="7" spans="1:5" ht="15" customHeight="1" x14ac:dyDescent="0.2">
      <c r="A7" s="177"/>
      <c r="B7" s="177"/>
      <c r="C7" s="177"/>
      <c r="D7" s="177"/>
      <c r="E7" s="177"/>
    </row>
    <row r="8" spans="1:5" ht="15" customHeight="1" x14ac:dyDescent="0.2">
      <c r="A8" s="177"/>
      <c r="B8" s="177"/>
      <c r="C8" s="177"/>
      <c r="D8" s="177"/>
      <c r="E8" s="177"/>
    </row>
    <row r="9" spans="1:5" ht="15" customHeight="1" x14ac:dyDescent="0.2">
      <c r="A9" s="177"/>
      <c r="B9" s="177"/>
      <c r="C9" s="177"/>
      <c r="D9" s="177"/>
      <c r="E9" s="177"/>
    </row>
    <row r="10" spans="1:5" ht="15" customHeight="1" x14ac:dyDescent="0.2">
      <c r="A10" s="37"/>
      <c r="B10" s="37"/>
      <c r="C10" s="37"/>
      <c r="D10" s="37"/>
      <c r="E10" s="37"/>
    </row>
    <row r="11" spans="1:5" ht="15" customHeight="1" x14ac:dyDescent="0.25">
      <c r="A11" s="38" t="s">
        <v>1</v>
      </c>
      <c r="B11" s="39"/>
      <c r="C11" s="39"/>
      <c r="D11" s="39"/>
      <c r="E11" s="39"/>
    </row>
    <row r="12" spans="1:5" ht="15" customHeight="1" x14ac:dyDescent="0.2">
      <c r="A12" s="40" t="s">
        <v>37</v>
      </c>
      <c r="B12" s="41"/>
      <c r="C12" s="39"/>
      <c r="D12" s="39"/>
      <c r="E12" s="42" t="s">
        <v>38</v>
      </c>
    </row>
    <row r="13" spans="1:5" ht="15" customHeight="1" x14ac:dyDescent="0.25">
      <c r="B13" s="38"/>
      <c r="C13" s="39"/>
      <c r="D13" s="39"/>
      <c r="E13" s="43"/>
    </row>
    <row r="14" spans="1:5" ht="15" customHeight="1" x14ac:dyDescent="0.2">
      <c r="B14" s="44" t="s">
        <v>39</v>
      </c>
      <c r="C14" s="45" t="s">
        <v>40</v>
      </c>
      <c r="D14" s="46" t="s">
        <v>41</v>
      </c>
      <c r="E14" s="47" t="s">
        <v>42</v>
      </c>
    </row>
    <row r="15" spans="1:5" ht="15" customHeight="1" x14ac:dyDescent="0.2">
      <c r="B15" s="48">
        <v>34070</v>
      </c>
      <c r="C15" s="49"/>
      <c r="D15" s="50" t="s">
        <v>43</v>
      </c>
      <c r="E15" s="51">
        <v>60000</v>
      </c>
    </row>
    <row r="16" spans="1:5" ht="15" customHeight="1" x14ac:dyDescent="0.2">
      <c r="B16" s="52"/>
      <c r="C16" s="53" t="s">
        <v>44</v>
      </c>
      <c r="D16" s="54"/>
      <c r="E16" s="55">
        <f>SUM(E15:E15)</f>
        <v>60000</v>
      </c>
    </row>
    <row r="17" spans="1:5" ht="15" customHeight="1" x14ac:dyDescent="0.2">
      <c r="A17" s="56"/>
      <c r="B17" s="56"/>
      <c r="C17" s="56"/>
      <c r="D17" s="56"/>
    </row>
    <row r="18" spans="1:5" ht="15" customHeight="1" x14ac:dyDescent="0.25">
      <c r="A18" s="38" t="s">
        <v>17</v>
      </c>
      <c r="B18" s="39"/>
      <c r="C18" s="39"/>
      <c r="D18" s="39"/>
      <c r="E18" s="39"/>
    </row>
    <row r="19" spans="1:5" ht="15" customHeight="1" x14ac:dyDescent="0.2">
      <c r="A19" s="57" t="s">
        <v>45</v>
      </c>
      <c r="B19" s="39"/>
      <c r="C19" s="39"/>
      <c r="D19" s="39"/>
      <c r="E19" s="42" t="s">
        <v>46</v>
      </c>
    </row>
    <row r="20" spans="1:5" ht="15" customHeight="1" x14ac:dyDescent="0.2">
      <c r="A20" s="56"/>
      <c r="B20" s="58"/>
      <c r="C20" s="39"/>
      <c r="E20" s="59"/>
    </row>
    <row r="21" spans="1:5" ht="15" customHeight="1" x14ac:dyDescent="0.2">
      <c r="B21" s="45" t="s">
        <v>39</v>
      </c>
      <c r="C21" s="45" t="s">
        <v>40</v>
      </c>
      <c r="D21" s="60" t="s">
        <v>41</v>
      </c>
      <c r="E21" s="47" t="s">
        <v>42</v>
      </c>
    </row>
    <row r="22" spans="1:5" ht="15" customHeight="1" x14ac:dyDescent="0.2">
      <c r="B22" s="61">
        <v>34070</v>
      </c>
      <c r="C22" s="62"/>
      <c r="D22" s="63" t="s">
        <v>47</v>
      </c>
      <c r="E22" s="64">
        <v>60000</v>
      </c>
    </row>
    <row r="23" spans="1:5" ht="15" customHeight="1" x14ac:dyDescent="0.2">
      <c r="B23" s="65"/>
      <c r="C23" s="53" t="s">
        <v>44</v>
      </c>
      <c r="D23" s="66"/>
      <c r="E23" s="67">
        <f>SUM(E22:E22)</f>
        <v>60000</v>
      </c>
    </row>
    <row r="24" spans="1:5" ht="15" customHeight="1" x14ac:dyDescent="0.2"/>
    <row r="25" spans="1:5" ht="15" customHeight="1" x14ac:dyDescent="0.2"/>
    <row r="26" spans="1:5" ht="15" customHeight="1" x14ac:dyDescent="0.25">
      <c r="A26" s="35" t="s">
        <v>48</v>
      </c>
    </row>
    <row r="27" spans="1:5" ht="15" customHeight="1" x14ac:dyDescent="0.2">
      <c r="A27" s="179" t="s">
        <v>34</v>
      </c>
      <c r="B27" s="179"/>
      <c r="C27" s="179"/>
      <c r="D27" s="179"/>
      <c r="E27" s="179"/>
    </row>
    <row r="28" spans="1:5" ht="15" customHeight="1" x14ac:dyDescent="0.2">
      <c r="A28" s="179" t="s">
        <v>49</v>
      </c>
      <c r="B28" s="179"/>
      <c r="C28" s="179"/>
      <c r="D28" s="179"/>
      <c r="E28" s="179"/>
    </row>
    <row r="29" spans="1:5" ht="15" customHeight="1" x14ac:dyDescent="0.2">
      <c r="A29" s="178" t="s">
        <v>50</v>
      </c>
      <c r="B29" s="178"/>
      <c r="C29" s="178"/>
      <c r="D29" s="178"/>
      <c r="E29" s="178"/>
    </row>
    <row r="30" spans="1:5" ht="15" customHeight="1" x14ac:dyDescent="0.2">
      <c r="A30" s="178"/>
      <c r="B30" s="178"/>
      <c r="C30" s="178"/>
      <c r="D30" s="178"/>
      <c r="E30" s="178"/>
    </row>
    <row r="31" spans="1:5" ht="15" customHeight="1" x14ac:dyDescent="0.2">
      <c r="A31" s="178"/>
      <c r="B31" s="178"/>
      <c r="C31" s="178"/>
      <c r="D31" s="178"/>
      <c r="E31" s="178"/>
    </row>
    <row r="32" spans="1:5" ht="15" customHeight="1" x14ac:dyDescent="0.2">
      <c r="A32" s="178"/>
      <c r="B32" s="178"/>
      <c r="C32" s="178"/>
      <c r="D32" s="178"/>
      <c r="E32" s="178"/>
    </row>
    <row r="33" spans="1:5" ht="15" customHeight="1" x14ac:dyDescent="0.2">
      <c r="A33" s="178"/>
      <c r="B33" s="178"/>
      <c r="C33" s="178"/>
      <c r="D33" s="178"/>
      <c r="E33" s="178"/>
    </row>
    <row r="34" spans="1:5" ht="15" customHeight="1" x14ac:dyDescent="0.2">
      <c r="A34" s="68"/>
      <c r="B34" s="68"/>
      <c r="C34" s="68"/>
      <c r="D34" s="68"/>
      <c r="E34" s="68"/>
    </row>
    <row r="35" spans="1:5" ht="15" customHeight="1" x14ac:dyDescent="0.25">
      <c r="A35" s="69" t="s">
        <v>1</v>
      </c>
      <c r="B35" s="70"/>
      <c r="C35" s="70"/>
      <c r="D35" s="70"/>
      <c r="E35" s="70"/>
    </row>
    <row r="36" spans="1:5" ht="15" customHeight="1" x14ac:dyDescent="0.2">
      <c r="A36" s="57" t="s">
        <v>51</v>
      </c>
      <c r="B36" s="70"/>
      <c r="C36" s="70"/>
      <c r="D36" s="70"/>
      <c r="E36" s="71" t="s">
        <v>52</v>
      </c>
    </row>
    <row r="37" spans="1:5" ht="15" customHeight="1" x14ac:dyDescent="0.25">
      <c r="A37" s="72"/>
      <c r="B37" s="69"/>
      <c r="C37" s="70"/>
      <c r="D37" s="70"/>
      <c r="E37" s="73"/>
    </row>
    <row r="38" spans="1:5" ht="15" customHeight="1" x14ac:dyDescent="0.2">
      <c r="B38" s="44" t="s">
        <v>39</v>
      </c>
      <c r="C38" s="44" t="s">
        <v>40</v>
      </c>
      <c r="D38" s="74" t="s">
        <v>41</v>
      </c>
      <c r="E38" s="47" t="s">
        <v>42</v>
      </c>
    </row>
    <row r="39" spans="1:5" ht="15" customHeight="1" x14ac:dyDescent="0.2">
      <c r="B39" s="48">
        <v>33070</v>
      </c>
      <c r="C39" s="75"/>
      <c r="D39" s="50" t="s">
        <v>43</v>
      </c>
      <c r="E39" s="76">
        <v>2031546</v>
      </c>
    </row>
    <row r="40" spans="1:5" ht="15" customHeight="1" x14ac:dyDescent="0.2">
      <c r="B40" s="52"/>
      <c r="C40" s="77" t="s">
        <v>44</v>
      </c>
      <c r="D40" s="78"/>
      <c r="E40" s="79">
        <f>SUM(E39:E39)</f>
        <v>2031546</v>
      </c>
    </row>
    <row r="41" spans="1:5" ht="15" customHeight="1" x14ac:dyDescent="0.25">
      <c r="A41" s="80"/>
      <c r="B41" s="81"/>
      <c r="C41" s="81"/>
      <c r="D41" s="81"/>
      <c r="E41" s="81"/>
    </row>
    <row r="42" spans="1:5" ht="15" customHeight="1" x14ac:dyDescent="0.25">
      <c r="A42" s="69" t="s">
        <v>17</v>
      </c>
      <c r="B42" s="70"/>
      <c r="C42" s="70"/>
      <c r="D42" s="70"/>
      <c r="E42" s="72"/>
    </row>
    <row r="43" spans="1:5" ht="15" customHeight="1" x14ac:dyDescent="0.2">
      <c r="A43" s="57" t="s">
        <v>51</v>
      </c>
      <c r="B43" s="70"/>
      <c r="C43" s="70"/>
      <c r="D43" s="70"/>
      <c r="E43" s="71" t="s">
        <v>52</v>
      </c>
    </row>
    <row r="44" spans="1:5" ht="15" customHeight="1" x14ac:dyDescent="0.2"/>
    <row r="45" spans="1:5" ht="15" customHeight="1" x14ac:dyDescent="0.2">
      <c r="B45" s="44" t="s">
        <v>39</v>
      </c>
      <c r="C45" s="44" t="s">
        <v>40</v>
      </c>
      <c r="D45" s="82" t="s">
        <v>41</v>
      </c>
      <c r="E45" s="44" t="s">
        <v>42</v>
      </c>
    </row>
    <row r="46" spans="1:5" ht="15" customHeight="1" x14ac:dyDescent="0.2">
      <c r="B46" s="48">
        <v>33070</v>
      </c>
      <c r="C46" s="75"/>
      <c r="D46" s="63" t="s">
        <v>47</v>
      </c>
      <c r="E46" s="76">
        <v>38016</v>
      </c>
    </row>
    <row r="47" spans="1:5" ht="15" customHeight="1" x14ac:dyDescent="0.2">
      <c r="A47" s="83"/>
      <c r="B47" s="84"/>
      <c r="C47" s="77" t="s">
        <v>44</v>
      </c>
      <c r="D47" s="85"/>
      <c r="E47" s="86">
        <f>SUM(E46:E46)</f>
        <v>38016</v>
      </c>
    </row>
    <row r="48" spans="1:5" ht="15" customHeight="1" x14ac:dyDescent="0.2"/>
    <row r="49" spans="1:7" ht="15" customHeight="1" x14ac:dyDescent="0.2"/>
    <row r="50" spans="1:7" ht="15" customHeight="1" x14ac:dyDescent="0.2"/>
    <row r="51" spans="1:7" ht="15" customHeight="1" x14ac:dyDescent="0.2"/>
    <row r="52" spans="1:7" ht="15" customHeight="1" x14ac:dyDescent="0.2"/>
    <row r="53" spans="1:7" ht="15" customHeight="1" x14ac:dyDescent="0.2"/>
    <row r="54" spans="1:7" ht="15" customHeight="1" x14ac:dyDescent="0.25">
      <c r="A54" s="69" t="s">
        <v>17</v>
      </c>
      <c r="B54" s="70"/>
      <c r="C54" s="70"/>
      <c r="D54" s="70"/>
      <c r="E54" s="72"/>
    </row>
    <row r="55" spans="1:7" ht="15" customHeight="1" x14ac:dyDescent="0.2">
      <c r="A55" s="57" t="s">
        <v>51</v>
      </c>
      <c r="B55" s="70"/>
      <c r="C55" s="70"/>
      <c r="D55" s="70"/>
      <c r="E55" s="71" t="s">
        <v>52</v>
      </c>
    </row>
    <row r="56" spans="1:7" ht="15" customHeight="1" x14ac:dyDescent="0.2"/>
    <row r="57" spans="1:7" ht="15" customHeight="1" x14ac:dyDescent="0.2">
      <c r="C57" s="44" t="s">
        <v>40</v>
      </c>
      <c r="D57" s="87" t="s">
        <v>53</v>
      </c>
      <c r="E57" s="44" t="s">
        <v>42</v>
      </c>
    </row>
    <row r="58" spans="1:7" ht="15" customHeight="1" x14ac:dyDescent="0.2">
      <c r="C58" s="88">
        <v>3113</v>
      </c>
      <c r="D58" s="50" t="s">
        <v>54</v>
      </c>
      <c r="E58" s="89">
        <v>7920</v>
      </c>
    </row>
    <row r="59" spans="1:7" ht="15" customHeight="1" x14ac:dyDescent="0.2">
      <c r="C59" s="88">
        <v>3114</v>
      </c>
      <c r="D59" s="50" t="s">
        <v>54</v>
      </c>
      <c r="E59" s="89">
        <v>7722</v>
      </c>
    </row>
    <row r="60" spans="1:7" ht="15" customHeight="1" x14ac:dyDescent="0.2">
      <c r="C60" s="88">
        <v>3113</v>
      </c>
      <c r="D60" s="90" t="s">
        <v>55</v>
      </c>
      <c r="E60" s="89">
        <v>1431078</v>
      </c>
    </row>
    <row r="61" spans="1:7" ht="15" customHeight="1" x14ac:dyDescent="0.2">
      <c r="C61" s="88">
        <v>3117</v>
      </c>
      <c r="D61" s="90" t="s">
        <v>55</v>
      </c>
      <c r="E61" s="89">
        <v>546810</v>
      </c>
    </row>
    <row r="62" spans="1:7" ht="15" customHeight="1" x14ac:dyDescent="0.2">
      <c r="C62" s="77" t="s">
        <v>44</v>
      </c>
      <c r="D62" s="85"/>
      <c r="E62" s="86">
        <f>SUM(E58:E61)</f>
        <v>1993530</v>
      </c>
      <c r="G62" s="91">
        <f>+E47+E62</f>
        <v>2031546</v>
      </c>
    </row>
    <row r="63" spans="1:7" ht="15" customHeight="1" x14ac:dyDescent="0.2"/>
    <row r="64" spans="1:7" ht="15" customHeight="1" x14ac:dyDescent="0.2"/>
    <row r="65" spans="1:5" ht="15" customHeight="1" x14ac:dyDescent="0.25">
      <c r="A65" s="35" t="s">
        <v>56</v>
      </c>
    </row>
    <row r="66" spans="1:5" ht="15" customHeight="1" x14ac:dyDescent="0.2">
      <c r="A66" s="179" t="s">
        <v>34</v>
      </c>
      <c r="B66" s="179"/>
      <c r="C66" s="179"/>
      <c r="D66" s="179"/>
      <c r="E66" s="179"/>
    </row>
    <row r="67" spans="1:5" ht="15" customHeight="1" x14ac:dyDescent="0.2">
      <c r="A67" s="179" t="s">
        <v>49</v>
      </c>
      <c r="B67" s="179"/>
      <c r="C67" s="179"/>
      <c r="D67" s="179"/>
      <c r="E67" s="179"/>
    </row>
    <row r="68" spans="1:5" ht="15" customHeight="1" x14ac:dyDescent="0.2">
      <c r="A68" s="178" t="s">
        <v>57</v>
      </c>
      <c r="B68" s="178"/>
      <c r="C68" s="178"/>
      <c r="D68" s="178"/>
      <c r="E68" s="178"/>
    </row>
    <row r="69" spans="1:5" ht="15" customHeight="1" x14ac:dyDescent="0.2">
      <c r="A69" s="178"/>
      <c r="B69" s="178"/>
      <c r="C69" s="178"/>
      <c r="D69" s="178"/>
      <c r="E69" s="178"/>
    </row>
    <row r="70" spans="1:5" ht="15" customHeight="1" x14ac:dyDescent="0.2">
      <c r="A70" s="178"/>
      <c r="B70" s="178"/>
      <c r="C70" s="178"/>
      <c r="D70" s="178"/>
      <c r="E70" s="178"/>
    </row>
    <row r="71" spans="1:5" ht="15" customHeight="1" x14ac:dyDescent="0.2">
      <c r="A71" s="178"/>
      <c r="B71" s="178"/>
      <c r="C71" s="178"/>
      <c r="D71" s="178"/>
      <c r="E71" s="178"/>
    </row>
    <row r="72" spans="1:5" ht="15" customHeight="1" x14ac:dyDescent="0.2">
      <c r="A72" s="178"/>
      <c r="B72" s="178"/>
      <c r="C72" s="178"/>
      <c r="D72" s="178"/>
      <c r="E72" s="178"/>
    </row>
    <row r="73" spans="1:5" ht="15" customHeight="1" x14ac:dyDescent="0.2">
      <c r="A73" s="178"/>
      <c r="B73" s="178"/>
      <c r="C73" s="178"/>
      <c r="D73" s="178"/>
      <c r="E73" s="178"/>
    </row>
    <row r="74" spans="1:5" ht="15" customHeight="1" x14ac:dyDescent="0.2">
      <c r="A74" s="68"/>
      <c r="B74" s="68"/>
      <c r="C74" s="68"/>
      <c r="D74" s="68"/>
      <c r="E74" s="68"/>
    </row>
    <row r="75" spans="1:5" ht="15" customHeight="1" x14ac:dyDescent="0.25">
      <c r="A75" s="69" t="s">
        <v>1</v>
      </c>
      <c r="B75" s="70"/>
      <c r="C75" s="70"/>
      <c r="D75" s="70"/>
      <c r="E75" s="70"/>
    </row>
    <row r="76" spans="1:5" ht="15" customHeight="1" x14ac:dyDescent="0.2">
      <c r="A76" s="57" t="s">
        <v>51</v>
      </c>
      <c r="B76" s="39"/>
      <c r="C76" s="39"/>
      <c r="D76" s="39"/>
      <c r="E76" s="42" t="s">
        <v>52</v>
      </c>
    </row>
    <row r="77" spans="1:5" ht="15" customHeight="1" x14ac:dyDescent="0.25">
      <c r="A77" s="92"/>
      <c r="B77" s="69"/>
      <c r="C77" s="70"/>
      <c r="D77" s="70"/>
      <c r="E77" s="73"/>
    </row>
    <row r="78" spans="1:5" ht="15" customHeight="1" x14ac:dyDescent="0.2">
      <c r="B78" s="44" t="s">
        <v>39</v>
      </c>
      <c r="C78" s="44" t="s">
        <v>40</v>
      </c>
      <c r="D78" s="74" t="s">
        <v>41</v>
      </c>
      <c r="E78" s="44" t="s">
        <v>42</v>
      </c>
    </row>
    <row r="79" spans="1:5" ht="15" customHeight="1" x14ac:dyDescent="0.2">
      <c r="B79" s="93">
        <v>103533063</v>
      </c>
      <c r="C79" s="94"/>
      <c r="D79" s="50" t="s">
        <v>43</v>
      </c>
      <c r="E79" s="76">
        <v>2380678.31</v>
      </c>
    </row>
    <row r="80" spans="1:5" ht="15" customHeight="1" x14ac:dyDescent="0.2">
      <c r="B80" s="93">
        <v>103133063</v>
      </c>
      <c r="C80" s="94"/>
      <c r="D80" s="50" t="s">
        <v>43</v>
      </c>
      <c r="E80" s="76">
        <v>420119.69</v>
      </c>
    </row>
    <row r="81" spans="1:5" ht="15" customHeight="1" x14ac:dyDescent="0.2">
      <c r="B81" s="95"/>
      <c r="C81" s="77" t="s">
        <v>44</v>
      </c>
      <c r="D81" s="78"/>
      <c r="E81" s="79">
        <f>SUM(E79:E80)</f>
        <v>2800798</v>
      </c>
    </row>
    <row r="82" spans="1:5" ht="15" customHeight="1" x14ac:dyDescent="0.25">
      <c r="A82" s="80"/>
      <c r="B82" s="81"/>
      <c r="C82" s="81"/>
      <c r="D82" s="81"/>
      <c r="E82" s="81"/>
    </row>
    <row r="83" spans="1:5" ht="15" customHeight="1" x14ac:dyDescent="0.25">
      <c r="A83" s="69" t="s">
        <v>17</v>
      </c>
      <c r="B83" s="70"/>
      <c r="C83" s="70"/>
      <c r="D83" s="70"/>
      <c r="E83" s="92"/>
    </row>
    <row r="84" spans="1:5" ht="15" customHeight="1" x14ac:dyDescent="0.2">
      <c r="A84" s="57" t="s">
        <v>51</v>
      </c>
      <c r="B84" s="39"/>
      <c r="C84" s="39"/>
      <c r="D84" s="39"/>
      <c r="E84" s="71" t="s">
        <v>52</v>
      </c>
    </row>
    <row r="85" spans="1:5" ht="15" customHeight="1" x14ac:dyDescent="0.25">
      <c r="A85" s="92"/>
      <c r="B85" s="69"/>
      <c r="C85" s="70"/>
      <c r="D85" s="70"/>
      <c r="E85" s="73"/>
    </row>
    <row r="86" spans="1:5" ht="15" customHeight="1" x14ac:dyDescent="0.2">
      <c r="B86" s="44" t="s">
        <v>39</v>
      </c>
      <c r="C86" s="44" t="s">
        <v>40</v>
      </c>
      <c r="D86" s="74" t="s">
        <v>41</v>
      </c>
      <c r="E86" s="44" t="s">
        <v>42</v>
      </c>
    </row>
    <row r="87" spans="1:5" ht="15" customHeight="1" x14ac:dyDescent="0.2">
      <c r="B87" s="93">
        <v>103533063</v>
      </c>
      <c r="C87" s="94"/>
      <c r="D87" s="63" t="s">
        <v>47</v>
      </c>
      <c r="E87" s="76">
        <v>2380678.31</v>
      </c>
    </row>
    <row r="88" spans="1:5" ht="15" customHeight="1" x14ac:dyDescent="0.2">
      <c r="B88" s="93">
        <v>103133063</v>
      </c>
      <c r="C88" s="94"/>
      <c r="D88" s="63" t="s">
        <v>47</v>
      </c>
      <c r="E88" s="76">
        <v>420119.69</v>
      </c>
    </row>
    <row r="89" spans="1:5" ht="15" customHeight="1" x14ac:dyDescent="0.2">
      <c r="B89" s="95"/>
      <c r="C89" s="77" t="s">
        <v>44</v>
      </c>
      <c r="D89" s="78"/>
      <c r="E89" s="79">
        <f>SUM(E87:E88)</f>
        <v>2800798</v>
      </c>
    </row>
    <row r="90" spans="1:5" ht="15" customHeight="1" x14ac:dyDescent="0.2"/>
    <row r="91" spans="1:5" ht="15" customHeight="1" x14ac:dyDescent="0.2"/>
    <row r="92" spans="1:5" ht="15" customHeight="1" x14ac:dyDescent="0.25">
      <c r="A92" s="35" t="s">
        <v>58</v>
      </c>
    </row>
    <row r="93" spans="1:5" ht="15" customHeight="1" x14ac:dyDescent="0.2">
      <c r="A93" s="179" t="s">
        <v>59</v>
      </c>
      <c r="B93" s="179"/>
      <c r="C93" s="179"/>
      <c r="D93" s="179"/>
      <c r="E93" s="179"/>
    </row>
    <row r="94" spans="1:5" ht="15" customHeight="1" x14ac:dyDescent="0.2">
      <c r="A94" s="178" t="s">
        <v>60</v>
      </c>
      <c r="B94" s="178"/>
      <c r="C94" s="178"/>
      <c r="D94" s="178"/>
      <c r="E94" s="178"/>
    </row>
    <row r="95" spans="1:5" ht="15" customHeight="1" x14ac:dyDescent="0.2">
      <c r="A95" s="178"/>
      <c r="B95" s="178"/>
      <c r="C95" s="178"/>
      <c r="D95" s="178"/>
      <c r="E95" s="178"/>
    </row>
    <row r="96" spans="1:5" ht="15" customHeight="1" x14ac:dyDescent="0.2">
      <c r="A96" s="178"/>
      <c r="B96" s="178"/>
      <c r="C96" s="178"/>
      <c r="D96" s="178"/>
      <c r="E96" s="178"/>
    </row>
    <row r="97" spans="1:5" ht="15" customHeight="1" x14ac:dyDescent="0.2">
      <c r="A97" s="178"/>
      <c r="B97" s="178"/>
      <c r="C97" s="178"/>
      <c r="D97" s="178"/>
      <c r="E97" s="178"/>
    </row>
    <row r="98" spans="1:5" ht="15" customHeight="1" x14ac:dyDescent="0.2">
      <c r="A98" s="178"/>
      <c r="B98" s="178"/>
      <c r="C98" s="178"/>
      <c r="D98" s="178"/>
      <c r="E98" s="178"/>
    </row>
    <row r="99" spans="1:5" ht="15" customHeight="1" x14ac:dyDescent="0.2">
      <c r="A99" s="178"/>
      <c r="B99" s="178"/>
      <c r="C99" s="178"/>
      <c r="D99" s="178"/>
      <c r="E99" s="178"/>
    </row>
    <row r="100" spans="1:5" ht="15" customHeight="1" x14ac:dyDescent="0.2">
      <c r="A100" s="178"/>
      <c r="B100" s="178"/>
      <c r="C100" s="178"/>
      <c r="D100" s="178"/>
      <c r="E100" s="178"/>
    </row>
    <row r="101" spans="1:5" ht="15" customHeight="1" x14ac:dyDescent="0.2">
      <c r="A101" s="178"/>
      <c r="B101" s="178"/>
      <c r="C101" s="178"/>
      <c r="D101" s="178"/>
      <c r="E101" s="178"/>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69" t="s">
        <v>1</v>
      </c>
      <c r="B106" s="70"/>
      <c r="C106" s="70"/>
      <c r="D106" s="70"/>
      <c r="E106" s="70"/>
    </row>
    <row r="107" spans="1:5" ht="15" customHeight="1" x14ac:dyDescent="0.2">
      <c r="A107" s="57" t="s">
        <v>51</v>
      </c>
      <c r="B107" s="70"/>
      <c r="C107" s="70"/>
      <c r="D107" s="70"/>
      <c r="E107" s="71" t="s">
        <v>52</v>
      </c>
    </row>
    <row r="108" spans="1:5" ht="15" customHeight="1" x14ac:dyDescent="0.25">
      <c r="A108" s="72"/>
      <c r="B108" s="69"/>
      <c r="C108" s="70"/>
      <c r="D108" s="70"/>
      <c r="E108" s="73"/>
    </row>
    <row r="109" spans="1:5" ht="15" customHeight="1" x14ac:dyDescent="0.2">
      <c r="B109" s="44" t="s">
        <v>39</v>
      </c>
      <c r="C109" s="44" t="s">
        <v>40</v>
      </c>
      <c r="D109" s="74" t="s">
        <v>41</v>
      </c>
      <c r="E109" s="44" t="s">
        <v>42</v>
      </c>
    </row>
    <row r="110" spans="1:5" ht="15" customHeight="1" x14ac:dyDescent="0.2">
      <c r="B110" s="48">
        <v>33070</v>
      </c>
      <c r="C110" s="75"/>
      <c r="D110" s="50" t="s">
        <v>43</v>
      </c>
      <c r="E110" s="76">
        <v>-109919</v>
      </c>
    </row>
    <row r="111" spans="1:5" ht="15" customHeight="1" x14ac:dyDescent="0.2">
      <c r="B111" s="52"/>
      <c r="C111" s="77" t="s">
        <v>44</v>
      </c>
      <c r="D111" s="78"/>
      <c r="E111" s="79">
        <f>SUM(E110:E110)</f>
        <v>-109919</v>
      </c>
    </row>
    <row r="112" spans="1:5" ht="15" customHeight="1" x14ac:dyDescent="0.25">
      <c r="A112" s="80"/>
      <c r="B112" s="81"/>
      <c r="C112" s="81"/>
      <c r="D112" s="81"/>
      <c r="E112" s="81"/>
    </row>
    <row r="113" spans="1:5" ht="15" customHeight="1" x14ac:dyDescent="0.25">
      <c r="A113" s="69" t="s">
        <v>17</v>
      </c>
      <c r="B113" s="70"/>
      <c r="C113" s="70"/>
      <c r="D113" s="70"/>
      <c r="E113" s="72"/>
    </row>
    <row r="114" spans="1:5" ht="15" customHeight="1" x14ac:dyDescent="0.2">
      <c r="A114" s="57" t="s">
        <v>51</v>
      </c>
      <c r="B114" s="70"/>
      <c r="C114" s="70"/>
      <c r="D114" s="70"/>
      <c r="E114" s="71" t="s">
        <v>52</v>
      </c>
    </row>
    <row r="115" spans="1:5" ht="15" customHeight="1" x14ac:dyDescent="0.2">
      <c r="A115" s="72"/>
      <c r="B115" s="96"/>
      <c r="C115" s="70"/>
      <c r="D115" s="81"/>
      <c r="E115" s="97"/>
    </row>
    <row r="116" spans="1:5" ht="15" customHeight="1" x14ac:dyDescent="0.2">
      <c r="B116" s="98"/>
      <c r="C116" s="44" t="s">
        <v>40</v>
      </c>
      <c r="D116" s="87" t="s">
        <v>53</v>
      </c>
      <c r="E116" s="44" t="s">
        <v>42</v>
      </c>
    </row>
    <row r="117" spans="1:5" ht="15" customHeight="1" x14ac:dyDescent="0.2">
      <c r="B117" s="99"/>
      <c r="C117" s="88">
        <v>3113</v>
      </c>
      <c r="D117" s="90" t="s">
        <v>55</v>
      </c>
      <c r="E117" s="76">
        <f>-10700-1610-1374-7500-2860-9633-2580</f>
        <v>-36257</v>
      </c>
    </row>
    <row r="118" spans="1:5" ht="15" customHeight="1" x14ac:dyDescent="0.2">
      <c r="B118" s="99"/>
      <c r="C118" s="88">
        <v>3117</v>
      </c>
      <c r="D118" s="90" t="s">
        <v>55</v>
      </c>
      <c r="E118" s="76">
        <f>-3000-10722-11000-43-14222-31239-845-2591</f>
        <v>-73662</v>
      </c>
    </row>
    <row r="119" spans="1:5" ht="15" customHeight="1" x14ac:dyDescent="0.2">
      <c r="B119" s="83"/>
      <c r="C119" s="77" t="s">
        <v>44</v>
      </c>
      <c r="D119" s="85"/>
      <c r="E119" s="86">
        <f>SUM(E117:E118)</f>
        <v>-109919</v>
      </c>
    </row>
    <row r="120" spans="1:5" ht="15" customHeight="1" x14ac:dyDescent="0.2"/>
    <row r="121" spans="1:5" ht="15" customHeight="1" x14ac:dyDescent="0.2"/>
    <row r="122" spans="1:5" ht="15" customHeight="1" x14ac:dyDescent="0.25">
      <c r="A122" s="35" t="s">
        <v>61</v>
      </c>
    </row>
    <row r="123" spans="1:5" ht="15" customHeight="1" x14ac:dyDescent="0.2">
      <c r="A123" s="176" t="s">
        <v>62</v>
      </c>
      <c r="B123" s="176"/>
      <c r="C123" s="176"/>
      <c r="D123" s="176"/>
      <c r="E123" s="176"/>
    </row>
    <row r="124" spans="1:5" ht="15" customHeight="1" x14ac:dyDescent="0.2">
      <c r="A124" s="177" t="s">
        <v>63</v>
      </c>
      <c r="B124" s="177"/>
      <c r="C124" s="177"/>
      <c r="D124" s="177"/>
      <c r="E124" s="177"/>
    </row>
    <row r="125" spans="1:5" ht="15" customHeight="1" x14ac:dyDescent="0.2">
      <c r="A125" s="177"/>
      <c r="B125" s="177"/>
      <c r="C125" s="177"/>
      <c r="D125" s="177"/>
      <c r="E125" s="177"/>
    </row>
    <row r="126" spans="1:5" ht="15" customHeight="1" x14ac:dyDescent="0.2">
      <c r="A126" s="177"/>
      <c r="B126" s="177"/>
      <c r="C126" s="177"/>
      <c r="D126" s="177"/>
      <c r="E126" s="177"/>
    </row>
    <row r="127" spans="1:5" ht="15" customHeight="1" x14ac:dyDescent="0.2">
      <c r="A127" s="177"/>
      <c r="B127" s="177"/>
      <c r="C127" s="177"/>
      <c r="D127" s="177"/>
      <c r="E127" s="177"/>
    </row>
    <row r="128" spans="1:5" ht="15" customHeight="1" x14ac:dyDescent="0.2">
      <c r="A128" s="177"/>
      <c r="B128" s="177"/>
      <c r="C128" s="177"/>
      <c r="D128" s="177"/>
      <c r="E128" s="177"/>
    </row>
    <row r="129" spans="1:5" ht="15" customHeight="1" x14ac:dyDescent="0.2">
      <c r="A129" s="177"/>
      <c r="B129" s="177"/>
      <c r="C129" s="177"/>
      <c r="D129" s="177"/>
      <c r="E129" s="177"/>
    </row>
    <row r="130" spans="1:5" ht="15" customHeight="1" x14ac:dyDescent="0.2">
      <c r="A130" s="177"/>
      <c r="B130" s="177"/>
      <c r="C130" s="177"/>
      <c r="D130" s="177"/>
      <c r="E130" s="177"/>
    </row>
    <row r="131" spans="1:5" ht="15" customHeight="1" x14ac:dyDescent="0.2">
      <c r="A131" s="177"/>
      <c r="B131" s="177"/>
      <c r="C131" s="177"/>
      <c r="D131" s="177"/>
      <c r="E131" s="177"/>
    </row>
    <row r="132" spans="1:5" ht="15" customHeight="1" x14ac:dyDescent="0.2"/>
    <row r="133" spans="1:5" ht="15" customHeight="1" x14ac:dyDescent="0.25">
      <c r="A133" s="69" t="s">
        <v>1</v>
      </c>
      <c r="B133" s="39"/>
      <c r="C133" s="39"/>
      <c r="D133" s="39"/>
      <c r="E133" s="39"/>
    </row>
    <row r="134" spans="1:5" ht="15" customHeight="1" x14ac:dyDescent="0.2">
      <c r="A134" s="100" t="s">
        <v>64</v>
      </c>
      <c r="B134" s="39"/>
      <c r="C134" s="39"/>
      <c r="D134" s="39"/>
      <c r="E134" s="42" t="s">
        <v>65</v>
      </c>
    </row>
    <row r="135" spans="1:5" ht="15" customHeight="1" x14ac:dyDescent="0.25">
      <c r="A135" s="38"/>
      <c r="B135" s="56"/>
      <c r="C135" s="39"/>
      <c r="D135" s="39"/>
      <c r="E135" s="43"/>
    </row>
    <row r="136" spans="1:5" ht="15" customHeight="1" x14ac:dyDescent="0.2">
      <c r="A136" s="101"/>
      <c r="B136" s="44" t="s">
        <v>39</v>
      </c>
      <c r="C136" s="45" t="s">
        <v>40</v>
      </c>
      <c r="D136" s="46" t="s">
        <v>41</v>
      </c>
      <c r="E136" s="44" t="s">
        <v>42</v>
      </c>
    </row>
    <row r="137" spans="1:5" ht="15" customHeight="1" x14ac:dyDescent="0.2">
      <c r="A137" s="101"/>
      <c r="B137" s="102">
        <v>104113013</v>
      </c>
      <c r="C137" s="103"/>
      <c r="D137" s="50" t="s">
        <v>43</v>
      </c>
      <c r="E137" s="104">
        <v>1029005.47</v>
      </c>
    </row>
    <row r="138" spans="1:5" ht="15" customHeight="1" x14ac:dyDescent="0.2">
      <c r="A138" s="101"/>
      <c r="B138" s="102">
        <v>104513013</v>
      </c>
      <c r="C138" s="103"/>
      <c r="D138" s="50" t="s">
        <v>43</v>
      </c>
      <c r="E138" s="104">
        <v>8746546.5</v>
      </c>
    </row>
    <row r="139" spans="1:5" ht="15" customHeight="1" x14ac:dyDescent="0.2">
      <c r="A139" s="105"/>
      <c r="B139" s="48"/>
      <c r="C139" s="53" t="s">
        <v>44</v>
      </c>
      <c r="D139" s="54"/>
      <c r="E139" s="55">
        <f>SUM(E137:E138)</f>
        <v>9775551.9700000007</v>
      </c>
    </row>
    <row r="140" spans="1:5" ht="15" customHeight="1" x14ac:dyDescent="0.2">
      <c r="A140" s="56"/>
      <c r="B140" s="105"/>
      <c r="C140" s="106"/>
      <c r="D140" s="39"/>
      <c r="E140" s="107"/>
    </row>
    <row r="141" spans="1:5" ht="15" customHeight="1" x14ac:dyDescent="0.25">
      <c r="A141" s="38" t="s">
        <v>17</v>
      </c>
      <c r="B141" s="39"/>
      <c r="C141" s="39"/>
      <c r="D141" s="39"/>
      <c r="E141" s="39"/>
    </row>
    <row r="142" spans="1:5" ht="15" customHeight="1" x14ac:dyDescent="0.2">
      <c r="A142" s="100" t="s">
        <v>64</v>
      </c>
      <c r="B142" s="39"/>
      <c r="C142" s="39"/>
      <c r="D142" s="39"/>
      <c r="E142" s="42" t="s">
        <v>65</v>
      </c>
    </row>
    <row r="143" spans="1:5" ht="15" customHeight="1" x14ac:dyDescent="0.25">
      <c r="A143" s="38"/>
      <c r="B143" s="56"/>
      <c r="C143" s="39"/>
      <c r="D143" s="39"/>
      <c r="E143" s="43"/>
    </row>
    <row r="144" spans="1:5" ht="15" customHeight="1" x14ac:dyDescent="0.2">
      <c r="A144" s="101"/>
      <c r="B144" s="108"/>
      <c r="C144" s="45" t="s">
        <v>40</v>
      </c>
      <c r="D144" s="46" t="s">
        <v>53</v>
      </c>
      <c r="E144" s="44" t="s">
        <v>42</v>
      </c>
    </row>
    <row r="145" spans="1:5" ht="15" customHeight="1" x14ac:dyDescent="0.2">
      <c r="A145" s="101"/>
      <c r="B145" s="109"/>
      <c r="C145" s="103">
        <v>4374</v>
      </c>
      <c r="D145" s="110" t="s">
        <v>66</v>
      </c>
      <c r="E145" s="104">
        <v>9775551.9700000007</v>
      </c>
    </row>
    <row r="146" spans="1:5" ht="15" customHeight="1" x14ac:dyDescent="0.2">
      <c r="A146" s="105"/>
      <c r="B146" s="105"/>
      <c r="C146" s="53" t="s">
        <v>44</v>
      </c>
      <c r="D146" s="54"/>
      <c r="E146" s="55">
        <f>SUM(E145:E145)</f>
        <v>9775551.9700000007</v>
      </c>
    </row>
    <row r="147" spans="1:5" ht="15" customHeight="1" x14ac:dyDescent="0.2"/>
    <row r="148" spans="1:5" ht="15" customHeight="1" x14ac:dyDescent="0.2"/>
    <row r="149" spans="1:5" ht="15" customHeight="1" x14ac:dyDescent="0.2"/>
    <row r="150" spans="1:5" ht="15" customHeight="1" x14ac:dyDescent="0.2"/>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5" t="s">
        <v>67</v>
      </c>
    </row>
    <row r="159" spans="1:5" ht="15" customHeight="1" x14ac:dyDescent="0.2">
      <c r="A159" s="176" t="s">
        <v>62</v>
      </c>
      <c r="B159" s="176"/>
      <c r="C159" s="176"/>
      <c r="D159" s="176"/>
      <c r="E159" s="176"/>
    </row>
    <row r="160" spans="1:5" ht="15" customHeight="1" x14ac:dyDescent="0.2">
      <c r="A160" s="179" t="s">
        <v>68</v>
      </c>
      <c r="B160" s="179"/>
      <c r="C160" s="179"/>
      <c r="D160" s="179"/>
      <c r="E160" s="179"/>
    </row>
    <row r="161" spans="1:5" ht="15" customHeight="1" x14ac:dyDescent="0.2">
      <c r="A161" s="177" t="s">
        <v>69</v>
      </c>
      <c r="B161" s="177"/>
      <c r="C161" s="177"/>
      <c r="D161" s="177"/>
      <c r="E161" s="177"/>
    </row>
    <row r="162" spans="1:5" ht="15" customHeight="1" x14ac:dyDescent="0.2">
      <c r="A162" s="177"/>
      <c r="B162" s="177"/>
      <c r="C162" s="177"/>
      <c r="D162" s="177"/>
      <c r="E162" s="177"/>
    </row>
    <row r="163" spans="1:5" ht="15" customHeight="1" x14ac:dyDescent="0.2">
      <c r="A163" s="177"/>
      <c r="B163" s="177"/>
      <c r="C163" s="177"/>
      <c r="D163" s="177"/>
      <c r="E163" s="177"/>
    </row>
    <row r="164" spans="1:5" ht="15" customHeight="1" x14ac:dyDescent="0.2">
      <c r="A164" s="177"/>
      <c r="B164" s="177"/>
      <c r="C164" s="177"/>
      <c r="D164" s="177"/>
      <c r="E164" s="177"/>
    </row>
    <row r="165" spans="1:5" ht="15" customHeight="1" x14ac:dyDescent="0.2">
      <c r="A165" s="177"/>
      <c r="B165" s="177"/>
      <c r="C165" s="177"/>
      <c r="D165" s="177"/>
      <c r="E165" s="177"/>
    </row>
    <row r="166" spans="1:5" ht="15" customHeight="1" x14ac:dyDescent="0.2">
      <c r="A166" s="177"/>
      <c r="B166" s="177"/>
      <c r="C166" s="177"/>
      <c r="D166" s="177"/>
      <c r="E166" s="177"/>
    </row>
    <row r="167" spans="1:5" ht="15" customHeight="1" x14ac:dyDescent="0.2">
      <c r="A167" s="177"/>
      <c r="B167" s="177"/>
      <c r="C167" s="177"/>
      <c r="D167" s="177"/>
      <c r="E167" s="177"/>
    </row>
    <row r="168" spans="1:5" ht="15" customHeight="1" x14ac:dyDescent="0.2">
      <c r="A168" s="177"/>
      <c r="B168" s="177"/>
      <c r="C168" s="177"/>
      <c r="D168" s="177"/>
      <c r="E168" s="177"/>
    </row>
    <row r="169" spans="1:5" ht="15" customHeight="1" x14ac:dyDescent="0.2"/>
    <row r="170" spans="1:5" ht="15" customHeight="1" x14ac:dyDescent="0.25">
      <c r="A170" s="69" t="s">
        <v>1</v>
      </c>
      <c r="B170" s="39"/>
      <c r="C170" s="39"/>
      <c r="D170" s="39"/>
      <c r="E170" s="39"/>
    </row>
    <row r="171" spans="1:5" ht="15" customHeight="1" x14ac:dyDescent="0.2">
      <c r="A171" s="100" t="s">
        <v>64</v>
      </c>
      <c r="B171" s="39"/>
      <c r="C171" s="39"/>
      <c r="D171" s="39"/>
      <c r="E171" s="42" t="s">
        <v>70</v>
      </c>
    </row>
    <row r="172" spans="1:5" ht="15" customHeight="1" x14ac:dyDescent="0.25">
      <c r="A172" s="38"/>
      <c r="B172" s="56"/>
      <c r="C172" s="39"/>
      <c r="D172" s="39"/>
      <c r="E172" s="43"/>
    </row>
    <row r="173" spans="1:5" ht="15" customHeight="1" x14ac:dyDescent="0.2">
      <c r="B173" s="45" t="s">
        <v>39</v>
      </c>
      <c r="C173" s="45" t="s">
        <v>40</v>
      </c>
      <c r="D173" s="46" t="s">
        <v>41</v>
      </c>
      <c r="E173" s="44" t="s">
        <v>42</v>
      </c>
    </row>
    <row r="174" spans="1:5" ht="15" customHeight="1" x14ac:dyDescent="0.2">
      <c r="B174" s="111">
        <v>104113013</v>
      </c>
      <c r="C174" s="103"/>
      <c r="D174" s="112" t="s">
        <v>71</v>
      </c>
      <c r="E174" s="104">
        <v>130780.14</v>
      </c>
    </row>
    <row r="175" spans="1:5" ht="15" customHeight="1" x14ac:dyDescent="0.2">
      <c r="B175" s="111">
        <v>104513013</v>
      </c>
      <c r="C175" s="103"/>
      <c r="D175" s="112" t="s">
        <v>71</v>
      </c>
      <c r="E175" s="104">
        <v>1111631.19</v>
      </c>
    </row>
    <row r="176" spans="1:5" ht="15" customHeight="1" x14ac:dyDescent="0.2">
      <c r="B176" s="113"/>
      <c r="C176" s="53" t="s">
        <v>44</v>
      </c>
      <c r="D176" s="54"/>
      <c r="E176" s="55">
        <f>SUM(E174:E175)</f>
        <v>1242411.3299999998</v>
      </c>
    </row>
    <row r="177" spans="1:5" ht="15" customHeight="1" x14ac:dyDescent="0.2"/>
    <row r="178" spans="1:5" ht="15" customHeight="1" x14ac:dyDescent="0.25">
      <c r="A178" s="38" t="s">
        <v>17</v>
      </c>
      <c r="B178" s="39"/>
      <c r="C178" s="39"/>
      <c r="D178" s="39"/>
      <c r="E178" s="39"/>
    </row>
    <row r="179" spans="1:5" ht="15" customHeight="1" x14ac:dyDescent="0.2">
      <c r="A179" s="100" t="s">
        <v>64</v>
      </c>
      <c r="B179" s="39"/>
      <c r="C179" s="39"/>
      <c r="D179" s="39"/>
      <c r="E179" s="42" t="s">
        <v>70</v>
      </c>
    </row>
    <row r="180" spans="1:5" ht="15" customHeight="1" x14ac:dyDescent="0.25">
      <c r="A180" s="38"/>
      <c r="B180" s="56"/>
      <c r="C180" s="39"/>
      <c r="D180" s="39"/>
      <c r="E180" s="43"/>
    </row>
    <row r="181" spans="1:5" ht="15" customHeight="1" x14ac:dyDescent="0.2">
      <c r="A181" s="101"/>
      <c r="B181" s="108"/>
      <c r="C181" s="45" t="s">
        <v>40</v>
      </c>
      <c r="D181" s="46" t="s">
        <v>53</v>
      </c>
      <c r="E181" s="44" t="s">
        <v>42</v>
      </c>
    </row>
    <row r="182" spans="1:5" ht="15" customHeight="1" x14ac:dyDescent="0.2">
      <c r="A182" s="114"/>
      <c r="B182" s="109"/>
      <c r="C182" s="103">
        <v>4349</v>
      </c>
      <c r="D182" s="110" t="s">
        <v>66</v>
      </c>
      <c r="E182" s="104">
        <v>1242411.33</v>
      </c>
    </row>
    <row r="183" spans="1:5" ht="15" customHeight="1" x14ac:dyDescent="0.2">
      <c r="A183" s="105"/>
      <c r="B183" s="115"/>
      <c r="C183" s="53" t="s">
        <v>44</v>
      </c>
      <c r="D183" s="54"/>
      <c r="E183" s="55">
        <f>SUM(E182:E182)</f>
        <v>1242411.33</v>
      </c>
    </row>
    <row r="184" spans="1:5" ht="15" customHeight="1" x14ac:dyDescent="0.2"/>
    <row r="185" spans="1:5" ht="15" customHeight="1" x14ac:dyDescent="0.2"/>
    <row r="186" spans="1:5" ht="15" customHeight="1" x14ac:dyDescent="0.25">
      <c r="A186" s="35" t="s">
        <v>72</v>
      </c>
    </row>
    <row r="187" spans="1:5" ht="15" customHeight="1" x14ac:dyDescent="0.2">
      <c r="A187" s="179" t="s">
        <v>34</v>
      </c>
      <c r="B187" s="179"/>
      <c r="C187" s="179"/>
      <c r="D187" s="179"/>
      <c r="E187" s="179"/>
    </row>
    <row r="188" spans="1:5" ht="15" customHeight="1" x14ac:dyDescent="0.2">
      <c r="A188" s="178" t="s">
        <v>142</v>
      </c>
      <c r="B188" s="178"/>
      <c r="C188" s="178"/>
      <c r="D188" s="178"/>
      <c r="E188" s="178"/>
    </row>
    <row r="189" spans="1:5" ht="15" customHeight="1" x14ac:dyDescent="0.2">
      <c r="A189" s="178"/>
      <c r="B189" s="178"/>
      <c r="C189" s="178"/>
      <c r="D189" s="178"/>
      <c r="E189" s="178"/>
    </row>
    <row r="190" spans="1:5" ht="15" customHeight="1" x14ac:dyDescent="0.2">
      <c r="A190" s="178"/>
      <c r="B190" s="178"/>
      <c r="C190" s="178"/>
      <c r="D190" s="178"/>
      <c r="E190" s="178"/>
    </row>
    <row r="191" spans="1:5" ht="15" customHeight="1" x14ac:dyDescent="0.2">
      <c r="A191" s="178"/>
      <c r="B191" s="178"/>
      <c r="C191" s="178"/>
      <c r="D191" s="178"/>
      <c r="E191" s="178"/>
    </row>
    <row r="192" spans="1:5" ht="15" customHeight="1" x14ac:dyDescent="0.2">
      <c r="A192" s="178"/>
      <c r="B192" s="178"/>
      <c r="C192" s="178"/>
      <c r="D192" s="178"/>
      <c r="E192" s="178"/>
    </row>
    <row r="193" spans="1:5" ht="15" customHeight="1" x14ac:dyDescent="0.2">
      <c r="A193" s="178"/>
      <c r="B193" s="178"/>
      <c r="C193" s="178"/>
      <c r="D193" s="178"/>
      <c r="E193" s="178"/>
    </row>
    <row r="194" spans="1:5" ht="15" customHeight="1" x14ac:dyDescent="0.2">
      <c r="A194" s="178"/>
      <c r="B194" s="178"/>
      <c r="C194" s="178"/>
      <c r="D194" s="178"/>
      <c r="E194" s="178"/>
    </row>
    <row r="195" spans="1:5" ht="15" customHeight="1" x14ac:dyDescent="0.2">
      <c r="A195" s="178"/>
      <c r="B195" s="178"/>
      <c r="C195" s="178"/>
      <c r="D195" s="178"/>
      <c r="E195" s="178"/>
    </row>
    <row r="196" spans="1:5" ht="15" customHeight="1" x14ac:dyDescent="0.2">
      <c r="A196" s="178"/>
      <c r="B196" s="178"/>
      <c r="C196" s="178"/>
      <c r="D196" s="178"/>
      <c r="E196" s="178"/>
    </row>
    <row r="197" spans="1:5" ht="15" customHeight="1" x14ac:dyDescent="0.2"/>
    <row r="198" spans="1:5" ht="15" customHeight="1" x14ac:dyDescent="0.25">
      <c r="A198" s="38" t="s">
        <v>1</v>
      </c>
      <c r="B198" s="39"/>
      <c r="C198" s="39"/>
      <c r="D198" s="39"/>
      <c r="E198" s="39"/>
    </row>
    <row r="199" spans="1:5" ht="15" customHeight="1" x14ac:dyDescent="0.2">
      <c r="A199" s="40" t="s">
        <v>37</v>
      </c>
      <c r="E199" t="s">
        <v>38</v>
      </c>
    </row>
    <row r="200" spans="1:5" ht="15" customHeight="1" x14ac:dyDescent="0.25">
      <c r="B200" s="38"/>
      <c r="C200" s="39"/>
      <c r="D200" s="39"/>
      <c r="E200" s="43"/>
    </row>
    <row r="201" spans="1:5" ht="15" customHeight="1" x14ac:dyDescent="0.2">
      <c r="A201" s="108"/>
      <c r="B201" s="108"/>
      <c r="C201" s="45" t="s">
        <v>40</v>
      </c>
      <c r="D201" s="46" t="s">
        <v>41</v>
      </c>
      <c r="E201" s="44" t="s">
        <v>42</v>
      </c>
    </row>
    <row r="202" spans="1:5" ht="15" customHeight="1" x14ac:dyDescent="0.2">
      <c r="A202" s="99"/>
      <c r="B202" s="116"/>
      <c r="C202" s="62"/>
      <c r="D202" s="117" t="s">
        <v>73</v>
      </c>
      <c r="E202" s="76">
        <v>133947</v>
      </c>
    </row>
    <row r="203" spans="1:5" ht="15" customHeight="1" x14ac:dyDescent="0.2">
      <c r="A203" s="99"/>
      <c r="B203" s="116"/>
      <c r="C203" s="77" t="s">
        <v>44</v>
      </c>
      <c r="D203" s="78"/>
      <c r="E203" s="79">
        <f>SUM(E202:E202)</f>
        <v>133947</v>
      </c>
    </row>
    <row r="204" spans="1:5" ht="15" customHeight="1" x14ac:dyDescent="0.2">
      <c r="A204" s="72"/>
      <c r="B204" s="72"/>
      <c r="C204" s="72"/>
      <c r="D204" s="72"/>
      <c r="E204" s="72"/>
    </row>
    <row r="205" spans="1:5" ht="15" customHeight="1" x14ac:dyDescent="0.2">
      <c r="A205" s="72"/>
      <c r="B205" s="72"/>
      <c r="C205" s="72"/>
      <c r="D205" s="72"/>
      <c r="E205" s="72"/>
    </row>
    <row r="206" spans="1:5" ht="15" customHeight="1" x14ac:dyDescent="0.2">
      <c r="A206" s="72"/>
      <c r="B206" s="72"/>
      <c r="C206" s="72"/>
      <c r="D206" s="72"/>
      <c r="E206" s="72"/>
    </row>
    <row r="207" spans="1:5" ht="15" customHeight="1" x14ac:dyDescent="0.2">
      <c r="A207" s="72"/>
      <c r="B207" s="72"/>
      <c r="C207" s="72"/>
      <c r="D207" s="72"/>
      <c r="E207" s="72"/>
    </row>
    <row r="208" spans="1:5" ht="15" customHeight="1" x14ac:dyDescent="0.2">
      <c r="A208" s="72"/>
      <c r="B208" s="72"/>
      <c r="C208" s="72"/>
      <c r="D208" s="72"/>
      <c r="E208" s="72"/>
    </row>
    <row r="209" spans="1:5" ht="15" customHeight="1" x14ac:dyDescent="0.25">
      <c r="A209" s="69" t="s">
        <v>17</v>
      </c>
      <c r="B209" s="70"/>
      <c r="C209" s="70"/>
      <c r="D209" s="56"/>
      <c r="E209" s="56"/>
    </row>
    <row r="210" spans="1:5" ht="15" customHeight="1" x14ac:dyDescent="0.2">
      <c r="A210" s="40" t="s">
        <v>74</v>
      </c>
      <c r="B210" s="118"/>
      <c r="C210" s="118"/>
      <c r="D210" s="118"/>
      <c r="E210" s="56" t="s">
        <v>75</v>
      </c>
    </row>
    <row r="211" spans="1:5" ht="15" customHeight="1" x14ac:dyDescent="0.2">
      <c r="A211" s="72"/>
      <c r="B211" s="96"/>
      <c r="C211" s="70"/>
      <c r="D211" s="72"/>
      <c r="E211" s="97"/>
    </row>
    <row r="212" spans="1:5" ht="15" customHeight="1" x14ac:dyDescent="0.2">
      <c r="B212" s="45" t="s">
        <v>39</v>
      </c>
      <c r="C212" s="45" t="s">
        <v>40</v>
      </c>
      <c r="D212" s="46" t="s">
        <v>41</v>
      </c>
      <c r="E212" s="47" t="s">
        <v>42</v>
      </c>
    </row>
    <row r="213" spans="1:5" ht="15" customHeight="1" x14ac:dyDescent="0.2">
      <c r="B213" s="119">
        <v>895</v>
      </c>
      <c r="C213" s="103"/>
      <c r="D213" s="110" t="s">
        <v>76</v>
      </c>
      <c r="E213" s="76">
        <v>133947</v>
      </c>
    </row>
    <row r="214" spans="1:5" ht="15" customHeight="1" x14ac:dyDescent="0.2">
      <c r="B214" s="119"/>
      <c r="C214" s="53" t="s">
        <v>44</v>
      </c>
      <c r="D214" s="54"/>
      <c r="E214" s="55">
        <f>SUM(E213:E213)</f>
        <v>133947</v>
      </c>
    </row>
    <row r="215" spans="1:5" ht="15" customHeight="1" x14ac:dyDescent="0.2"/>
    <row r="216" spans="1:5" ht="15" customHeight="1" x14ac:dyDescent="0.2"/>
    <row r="217" spans="1:5" ht="15" customHeight="1" x14ac:dyDescent="0.25">
      <c r="A217" s="35" t="s">
        <v>77</v>
      </c>
    </row>
    <row r="218" spans="1:5" ht="15" customHeight="1" x14ac:dyDescent="0.2">
      <c r="A218" s="179" t="s">
        <v>34</v>
      </c>
      <c r="B218" s="179"/>
      <c r="C218" s="179"/>
      <c r="D218" s="179"/>
      <c r="E218" s="179"/>
    </row>
    <row r="219" spans="1:5" ht="15" customHeight="1" x14ac:dyDescent="0.2">
      <c r="A219" s="178" t="s">
        <v>143</v>
      </c>
      <c r="B219" s="178"/>
      <c r="C219" s="178"/>
      <c r="D219" s="178"/>
      <c r="E219" s="178"/>
    </row>
    <row r="220" spans="1:5" ht="15" customHeight="1" x14ac:dyDescent="0.2">
      <c r="A220" s="178"/>
      <c r="B220" s="178"/>
      <c r="C220" s="178"/>
      <c r="D220" s="178"/>
      <c r="E220" s="178"/>
    </row>
    <row r="221" spans="1:5" ht="15" customHeight="1" x14ac:dyDescent="0.2">
      <c r="A221" s="178"/>
      <c r="B221" s="178"/>
      <c r="C221" s="178"/>
      <c r="D221" s="178"/>
      <c r="E221" s="178"/>
    </row>
    <row r="222" spans="1:5" ht="15" customHeight="1" x14ac:dyDescent="0.2">
      <c r="A222" s="178"/>
      <c r="B222" s="178"/>
      <c r="C222" s="178"/>
      <c r="D222" s="178"/>
      <c r="E222" s="178"/>
    </row>
    <row r="223" spans="1:5" ht="15" customHeight="1" x14ac:dyDescent="0.2">
      <c r="A223" s="178"/>
      <c r="B223" s="178"/>
      <c r="C223" s="178"/>
      <c r="D223" s="178"/>
      <c r="E223" s="178"/>
    </row>
    <row r="224" spans="1:5" ht="15" customHeight="1" x14ac:dyDescent="0.2">
      <c r="A224" s="178"/>
      <c r="B224" s="178"/>
      <c r="C224" s="178"/>
      <c r="D224" s="178"/>
      <c r="E224" s="178"/>
    </row>
    <row r="225" spans="1:5" ht="15" customHeight="1" x14ac:dyDescent="0.2">
      <c r="A225" s="178"/>
      <c r="B225" s="178"/>
      <c r="C225" s="178"/>
      <c r="D225" s="178"/>
      <c r="E225" s="178"/>
    </row>
    <row r="226" spans="1:5" ht="15" customHeight="1" x14ac:dyDescent="0.2">
      <c r="A226" s="178"/>
      <c r="B226" s="178"/>
      <c r="C226" s="178"/>
      <c r="D226" s="178"/>
      <c r="E226" s="178"/>
    </row>
    <row r="227" spans="1:5" ht="15" customHeight="1" x14ac:dyDescent="0.2"/>
    <row r="228" spans="1:5" ht="15" customHeight="1" x14ac:dyDescent="0.25">
      <c r="A228" s="38" t="s">
        <v>1</v>
      </c>
      <c r="B228" s="39"/>
      <c r="C228" s="39"/>
      <c r="D228" s="39"/>
      <c r="E228" s="39"/>
    </row>
    <row r="229" spans="1:5" ht="15" customHeight="1" x14ac:dyDescent="0.2">
      <c r="A229" s="40" t="s">
        <v>37</v>
      </c>
      <c r="E229" t="s">
        <v>38</v>
      </c>
    </row>
    <row r="230" spans="1:5" ht="15" customHeight="1" x14ac:dyDescent="0.25">
      <c r="B230" s="38"/>
      <c r="C230" s="39"/>
      <c r="D230" s="39"/>
      <c r="E230" s="43"/>
    </row>
    <row r="231" spans="1:5" ht="15" customHeight="1" x14ac:dyDescent="0.2">
      <c r="A231" s="108"/>
      <c r="B231" s="108"/>
      <c r="C231" s="45" t="s">
        <v>40</v>
      </c>
      <c r="D231" s="46" t="s">
        <v>41</v>
      </c>
      <c r="E231" s="44" t="s">
        <v>42</v>
      </c>
    </row>
    <row r="232" spans="1:5" ht="15" customHeight="1" x14ac:dyDescent="0.2">
      <c r="A232" s="99"/>
      <c r="B232" s="116"/>
      <c r="C232" s="62"/>
      <c r="D232" s="117" t="s">
        <v>73</v>
      </c>
      <c r="E232" s="120">
        <v>1050090.3</v>
      </c>
    </row>
    <row r="233" spans="1:5" ht="15" customHeight="1" x14ac:dyDescent="0.2">
      <c r="A233" s="99"/>
      <c r="B233" s="116"/>
      <c r="C233" s="77" t="s">
        <v>44</v>
      </c>
      <c r="D233" s="78"/>
      <c r="E233" s="79">
        <f>SUM(E232:E232)</f>
        <v>1050090.3</v>
      </c>
    </row>
    <row r="234" spans="1:5" ht="15" customHeight="1" x14ac:dyDescent="0.2">
      <c r="A234" s="72"/>
      <c r="B234" s="72"/>
      <c r="C234" s="72"/>
      <c r="D234" s="72"/>
      <c r="E234" s="72"/>
    </row>
    <row r="235" spans="1:5" ht="15" customHeight="1" x14ac:dyDescent="0.25">
      <c r="A235" s="69" t="s">
        <v>17</v>
      </c>
      <c r="B235" s="70"/>
      <c r="C235" s="70"/>
      <c r="D235" s="56"/>
      <c r="E235" s="56"/>
    </row>
    <row r="236" spans="1:5" ht="15" customHeight="1" x14ac:dyDescent="0.2">
      <c r="A236" s="40" t="s">
        <v>74</v>
      </c>
      <c r="B236" s="118"/>
      <c r="C236" s="118"/>
      <c r="D236" s="118"/>
      <c r="E236" s="56" t="s">
        <v>75</v>
      </c>
    </row>
    <row r="237" spans="1:5" ht="15" customHeight="1" x14ac:dyDescent="0.2">
      <c r="A237" s="72"/>
      <c r="B237" s="96"/>
      <c r="C237" s="70"/>
      <c r="D237" s="72"/>
      <c r="E237" s="97"/>
    </row>
    <row r="238" spans="1:5" ht="15" customHeight="1" x14ac:dyDescent="0.2">
      <c r="B238" s="45" t="s">
        <v>39</v>
      </c>
      <c r="C238" s="45" t="s">
        <v>40</v>
      </c>
      <c r="D238" s="46" t="s">
        <v>41</v>
      </c>
      <c r="E238" s="47" t="s">
        <v>42</v>
      </c>
    </row>
    <row r="239" spans="1:5" ht="15" customHeight="1" x14ac:dyDescent="0.2">
      <c r="B239" s="119">
        <v>895</v>
      </c>
      <c r="C239" s="103"/>
      <c r="D239" s="110" t="s">
        <v>76</v>
      </c>
      <c r="E239" s="120">
        <v>1050090.3</v>
      </c>
    </row>
    <row r="240" spans="1:5" ht="15" customHeight="1" x14ac:dyDescent="0.2">
      <c r="B240" s="119"/>
      <c r="C240" s="53" t="s">
        <v>44</v>
      </c>
      <c r="D240" s="54"/>
      <c r="E240" s="55">
        <f>SUM(E239:E239)</f>
        <v>1050090.3</v>
      </c>
    </row>
    <row r="241" spans="1:5" ht="15" customHeight="1" x14ac:dyDescent="0.2"/>
    <row r="242" spans="1:5" ht="15" customHeight="1" x14ac:dyDescent="0.2"/>
    <row r="243" spans="1:5" ht="15" customHeight="1" x14ac:dyDescent="0.25">
      <c r="A243" s="35" t="s">
        <v>78</v>
      </c>
    </row>
    <row r="244" spans="1:5" ht="15" customHeight="1" x14ac:dyDescent="0.2">
      <c r="A244" s="179" t="s">
        <v>34</v>
      </c>
      <c r="B244" s="179"/>
      <c r="C244" s="179"/>
      <c r="D244" s="179"/>
      <c r="E244" s="179"/>
    </row>
    <row r="245" spans="1:5" ht="15" customHeight="1" x14ac:dyDescent="0.2">
      <c r="A245" s="178" t="s">
        <v>144</v>
      </c>
      <c r="B245" s="178"/>
      <c r="C245" s="178"/>
      <c r="D245" s="178"/>
      <c r="E245" s="178"/>
    </row>
    <row r="246" spans="1:5" ht="15" customHeight="1" x14ac:dyDescent="0.2">
      <c r="A246" s="178"/>
      <c r="B246" s="178"/>
      <c r="C246" s="178"/>
      <c r="D246" s="178"/>
      <c r="E246" s="178"/>
    </row>
    <row r="247" spans="1:5" ht="15" customHeight="1" x14ac:dyDescent="0.2">
      <c r="A247" s="178"/>
      <c r="B247" s="178"/>
      <c r="C247" s="178"/>
      <c r="D247" s="178"/>
      <c r="E247" s="178"/>
    </row>
    <row r="248" spans="1:5" ht="15" customHeight="1" x14ac:dyDescent="0.2">
      <c r="A248" s="178"/>
      <c r="B248" s="178"/>
      <c r="C248" s="178"/>
      <c r="D248" s="178"/>
      <c r="E248" s="178"/>
    </row>
    <row r="249" spans="1:5" ht="15" customHeight="1" x14ac:dyDescent="0.2">
      <c r="A249" s="178"/>
      <c r="B249" s="178"/>
      <c r="C249" s="178"/>
      <c r="D249" s="178"/>
      <c r="E249" s="178"/>
    </row>
    <row r="250" spans="1:5" ht="15" customHeight="1" x14ac:dyDescent="0.2">
      <c r="A250" s="178"/>
      <c r="B250" s="178"/>
      <c r="C250" s="178"/>
      <c r="D250" s="178"/>
      <c r="E250" s="178"/>
    </row>
    <row r="251" spans="1:5" ht="15" customHeight="1" x14ac:dyDescent="0.2">
      <c r="A251" s="178"/>
      <c r="B251" s="178"/>
      <c r="C251" s="178"/>
      <c r="D251" s="178"/>
      <c r="E251" s="178"/>
    </row>
    <row r="252" spans="1:5" ht="15" customHeight="1" x14ac:dyDescent="0.2">
      <c r="A252" s="178"/>
      <c r="B252" s="178"/>
      <c r="C252" s="178"/>
      <c r="D252" s="178"/>
      <c r="E252" s="178"/>
    </row>
    <row r="253" spans="1:5" ht="15" customHeight="1" x14ac:dyDescent="0.2">
      <c r="A253" s="178"/>
      <c r="B253" s="178"/>
      <c r="C253" s="178"/>
      <c r="D253" s="178"/>
      <c r="E253" s="178"/>
    </row>
    <row r="254" spans="1:5" ht="15" customHeight="1" x14ac:dyDescent="0.2"/>
    <row r="255" spans="1:5" ht="15" customHeight="1" x14ac:dyDescent="0.25">
      <c r="A255" s="38" t="s">
        <v>1</v>
      </c>
      <c r="B255" s="39"/>
      <c r="C255" s="39"/>
      <c r="D255" s="39"/>
      <c r="E255" s="39"/>
    </row>
    <row r="256" spans="1:5" ht="15" customHeight="1" x14ac:dyDescent="0.2">
      <c r="A256" s="40" t="s">
        <v>37</v>
      </c>
      <c r="E256" t="s">
        <v>38</v>
      </c>
    </row>
    <row r="257" spans="1:5" ht="15" customHeight="1" x14ac:dyDescent="0.25">
      <c r="B257" s="38"/>
      <c r="C257" s="39"/>
      <c r="D257" s="39"/>
      <c r="E257" s="43"/>
    </row>
    <row r="258" spans="1:5" ht="15" customHeight="1" x14ac:dyDescent="0.2">
      <c r="A258" s="108"/>
      <c r="B258" s="108"/>
      <c r="C258" s="45" t="s">
        <v>40</v>
      </c>
      <c r="D258" s="46" t="s">
        <v>41</v>
      </c>
      <c r="E258" s="44" t="s">
        <v>42</v>
      </c>
    </row>
    <row r="259" spans="1:5" ht="15" customHeight="1" x14ac:dyDescent="0.2">
      <c r="A259" s="99"/>
      <c r="B259" s="116"/>
      <c r="C259" s="62"/>
      <c r="D259" s="117" t="s">
        <v>73</v>
      </c>
      <c r="E259" s="76">
        <f>194441.4+1486485</f>
        <v>1680926.4</v>
      </c>
    </row>
    <row r="260" spans="1:5" ht="15" customHeight="1" x14ac:dyDescent="0.2">
      <c r="A260" s="99"/>
      <c r="B260" s="116"/>
      <c r="C260" s="77" t="s">
        <v>44</v>
      </c>
      <c r="D260" s="78"/>
      <c r="E260" s="79">
        <f>SUM(E259:E259)</f>
        <v>1680926.4</v>
      </c>
    </row>
    <row r="261" spans="1:5" ht="15" customHeight="1" x14ac:dyDescent="0.2">
      <c r="A261" s="72"/>
      <c r="B261" s="72"/>
      <c r="C261" s="72"/>
      <c r="D261" s="72"/>
      <c r="E261" s="72"/>
    </row>
    <row r="262" spans="1:5" ht="15" customHeight="1" x14ac:dyDescent="0.25">
      <c r="A262" s="69" t="s">
        <v>17</v>
      </c>
      <c r="B262" s="70"/>
      <c r="C262" s="70"/>
      <c r="D262" s="56"/>
      <c r="E262" s="56"/>
    </row>
    <row r="263" spans="1:5" ht="15" customHeight="1" x14ac:dyDescent="0.2">
      <c r="A263" s="40" t="s">
        <v>74</v>
      </c>
      <c r="B263" s="118"/>
      <c r="C263" s="118"/>
      <c r="D263" s="118"/>
      <c r="E263" s="56" t="s">
        <v>75</v>
      </c>
    </row>
    <row r="264" spans="1:5" ht="15" customHeight="1" x14ac:dyDescent="0.2">
      <c r="A264" s="72"/>
      <c r="B264" s="96"/>
      <c r="C264" s="70"/>
      <c r="D264" s="72"/>
      <c r="E264" s="97"/>
    </row>
    <row r="265" spans="1:5" ht="15" customHeight="1" x14ac:dyDescent="0.2">
      <c r="B265" s="45" t="s">
        <v>39</v>
      </c>
      <c r="C265" s="45" t="s">
        <v>40</v>
      </c>
      <c r="D265" s="46" t="s">
        <v>41</v>
      </c>
      <c r="E265" s="47" t="s">
        <v>42</v>
      </c>
    </row>
    <row r="266" spans="1:5" ht="15" customHeight="1" x14ac:dyDescent="0.2">
      <c r="B266" s="119">
        <v>895</v>
      </c>
      <c r="C266" s="103"/>
      <c r="D266" s="110" t="s">
        <v>76</v>
      </c>
      <c r="E266" s="76">
        <v>1680926.4</v>
      </c>
    </row>
    <row r="267" spans="1:5" ht="15" customHeight="1" x14ac:dyDescent="0.2">
      <c r="B267" s="119"/>
      <c r="C267" s="53" t="s">
        <v>44</v>
      </c>
      <c r="D267" s="54"/>
      <c r="E267" s="55">
        <f>SUM(E266:E266)</f>
        <v>1680926.4</v>
      </c>
    </row>
    <row r="268" spans="1:5" ht="15" customHeight="1" x14ac:dyDescent="0.2"/>
    <row r="269" spans="1:5" ht="15" customHeight="1" x14ac:dyDescent="0.2"/>
    <row r="270" spans="1:5" ht="15" customHeight="1" x14ac:dyDescent="0.25">
      <c r="A270" s="35" t="s">
        <v>79</v>
      </c>
    </row>
    <row r="271" spans="1:5" ht="15" customHeight="1" x14ac:dyDescent="0.2">
      <c r="A271" s="179" t="s">
        <v>34</v>
      </c>
      <c r="B271" s="179"/>
      <c r="C271" s="179"/>
      <c r="D271" s="179"/>
      <c r="E271" s="179"/>
    </row>
    <row r="272" spans="1:5" ht="15" customHeight="1" x14ac:dyDescent="0.2">
      <c r="A272" s="178" t="s">
        <v>145</v>
      </c>
      <c r="B272" s="178"/>
      <c r="C272" s="178"/>
      <c r="D272" s="178"/>
      <c r="E272" s="178"/>
    </row>
    <row r="273" spans="1:5" ht="15" customHeight="1" x14ac:dyDescent="0.2">
      <c r="A273" s="178"/>
      <c r="B273" s="178"/>
      <c r="C273" s="178"/>
      <c r="D273" s="178"/>
      <c r="E273" s="178"/>
    </row>
    <row r="274" spans="1:5" ht="15" customHeight="1" x14ac:dyDescent="0.2">
      <c r="A274" s="178"/>
      <c r="B274" s="178"/>
      <c r="C274" s="178"/>
      <c r="D274" s="178"/>
      <c r="E274" s="178"/>
    </row>
    <row r="275" spans="1:5" ht="15" customHeight="1" x14ac:dyDescent="0.2">
      <c r="A275" s="178"/>
      <c r="B275" s="178"/>
      <c r="C275" s="178"/>
      <c r="D275" s="178"/>
      <c r="E275" s="178"/>
    </row>
    <row r="276" spans="1:5" ht="15" customHeight="1" x14ac:dyDescent="0.2">
      <c r="A276" s="178"/>
      <c r="B276" s="178"/>
      <c r="C276" s="178"/>
      <c r="D276" s="178"/>
      <c r="E276" s="178"/>
    </row>
    <row r="277" spans="1:5" ht="15" customHeight="1" x14ac:dyDescent="0.2">
      <c r="A277" s="178"/>
      <c r="B277" s="178"/>
      <c r="C277" s="178"/>
      <c r="D277" s="178"/>
      <c r="E277" s="178"/>
    </row>
    <row r="278" spans="1:5" ht="15" customHeight="1" x14ac:dyDescent="0.2">
      <c r="A278" s="178"/>
      <c r="B278" s="178"/>
      <c r="C278" s="178"/>
      <c r="D278" s="178"/>
      <c r="E278" s="178"/>
    </row>
    <row r="279" spans="1:5" ht="15" customHeight="1" x14ac:dyDescent="0.2">
      <c r="A279" s="178"/>
      <c r="B279" s="178"/>
      <c r="C279" s="178"/>
      <c r="D279" s="178"/>
      <c r="E279" s="178"/>
    </row>
    <row r="280" spans="1:5" ht="15" customHeight="1" x14ac:dyDescent="0.2">
      <c r="A280" s="178"/>
      <c r="B280" s="178"/>
      <c r="C280" s="178"/>
      <c r="D280" s="178"/>
      <c r="E280" s="178"/>
    </row>
    <row r="281" spans="1:5" ht="15" customHeight="1" x14ac:dyDescent="0.2">
      <c r="A281" s="121"/>
      <c r="B281" s="121"/>
      <c r="C281" s="121"/>
      <c r="D281" s="121"/>
      <c r="E281" s="121"/>
    </row>
    <row r="282" spans="1:5" ht="15" customHeight="1" x14ac:dyDescent="0.25">
      <c r="A282" s="38" t="s">
        <v>1</v>
      </c>
      <c r="B282" s="39"/>
      <c r="C282" s="39"/>
      <c r="D282" s="39"/>
      <c r="E282" s="39"/>
    </row>
    <row r="283" spans="1:5" ht="15" customHeight="1" x14ac:dyDescent="0.2">
      <c r="A283" s="40" t="s">
        <v>37</v>
      </c>
      <c r="E283" t="s">
        <v>38</v>
      </c>
    </row>
    <row r="284" spans="1:5" ht="15" customHeight="1" x14ac:dyDescent="0.25">
      <c r="B284" s="38"/>
      <c r="C284" s="39"/>
      <c r="D284" s="39"/>
      <c r="E284" s="43"/>
    </row>
    <row r="285" spans="1:5" ht="15" customHeight="1" x14ac:dyDescent="0.2">
      <c r="A285" s="108"/>
      <c r="B285" s="108"/>
      <c r="C285" s="45" t="s">
        <v>40</v>
      </c>
      <c r="D285" s="46" t="s">
        <v>41</v>
      </c>
      <c r="E285" s="44" t="s">
        <v>42</v>
      </c>
    </row>
    <row r="286" spans="1:5" ht="15" customHeight="1" x14ac:dyDescent="0.2">
      <c r="A286" s="99"/>
      <c r="B286" s="116"/>
      <c r="C286" s="62"/>
      <c r="D286" s="117" t="s">
        <v>73</v>
      </c>
      <c r="E286" s="76">
        <f>1131.35+19232.95</f>
        <v>20364.3</v>
      </c>
    </row>
    <row r="287" spans="1:5" ht="15" customHeight="1" x14ac:dyDescent="0.2">
      <c r="A287" s="99"/>
      <c r="B287" s="116"/>
      <c r="C287" s="77" t="s">
        <v>44</v>
      </c>
      <c r="D287" s="78"/>
      <c r="E287" s="79">
        <f>SUM(E286:E286)</f>
        <v>20364.3</v>
      </c>
    </row>
    <row r="288" spans="1:5" ht="15" customHeight="1" x14ac:dyDescent="0.2">
      <c r="A288" s="99"/>
      <c r="B288" s="116"/>
      <c r="C288" s="122"/>
      <c r="D288" s="70"/>
      <c r="E288" s="123"/>
    </row>
    <row r="289" spans="1:5" ht="15" customHeight="1" x14ac:dyDescent="0.25">
      <c r="A289" s="69" t="s">
        <v>17</v>
      </c>
      <c r="B289" s="70"/>
      <c r="C289" s="70"/>
      <c r="D289" s="56"/>
      <c r="E289" s="56"/>
    </row>
    <row r="290" spans="1:5" ht="15" customHeight="1" x14ac:dyDescent="0.2">
      <c r="A290" s="57" t="s">
        <v>64</v>
      </c>
      <c r="B290" s="70"/>
      <c r="C290" s="70"/>
      <c r="D290" s="70"/>
      <c r="E290" s="71" t="s">
        <v>80</v>
      </c>
    </row>
    <row r="291" spans="1:5" ht="15" customHeight="1" x14ac:dyDescent="0.2">
      <c r="A291" s="72"/>
      <c r="B291" s="96"/>
      <c r="C291" s="70"/>
      <c r="D291" s="72"/>
      <c r="E291" s="97"/>
    </row>
    <row r="292" spans="1:5" ht="15" customHeight="1" x14ac:dyDescent="0.2">
      <c r="B292" s="108"/>
      <c r="C292" s="44" t="s">
        <v>40</v>
      </c>
      <c r="D292" s="82" t="s">
        <v>53</v>
      </c>
      <c r="E292" s="44" t="s">
        <v>42</v>
      </c>
    </row>
    <row r="293" spans="1:5" ht="15" customHeight="1" x14ac:dyDescent="0.2">
      <c r="B293" s="124"/>
      <c r="C293" s="62">
        <v>3121</v>
      </c>
      <c r="D293" s="110" t="s">
        <v>81</v>
      </c>
      <c r="E293" s="76">
        <v>20364.3</v>
      </c>
    </row>
    <row r="294" spans="1:5" ht="15" customHeight="1" x14ac:dyDescent="0.2">
      <c r="B294" s="115"/>
      <c r="C294" s="77" t="s">
        <v>44</v>
      </c>
      <c r="D294" s="85"/>
      <c r="E294" s="86">
        <f>SUM(E293:E293)</f>
        <v>20364.3</v>
      </c>
    </row>
    <row r="295" spans="1:5" ht="15" customHeight="1" x14ac:dyDescent="0.2"/>
    <row r="296" spans="1:5" ht="15" customHeight="1" x14ac:dyDescent="0.2"/>
    <row r="297" spans="1:5" ht="15" customHeight="1" x14ac:dyDescent="0.25">
      <c r="A297" s="35" t="s">
        <v>82</v>
      </c>
    </row>
    <row r="298" spans="1:5" ht="15" customHeight="1" x14ac:dyDescent="0.2">
      <c r="A298" s="179" t="s">
        <v>34</v>
      </c>
      <c r="B298" s="179"/>
      <c r="C298" s="179"/>
      <c r="D298" s="179"/>
      <c r="E298" s="179"/>
    </row>
    <row r="299" spans="1:5" ht="15" customHeight="1" x14ac:dyDescent="0.2">
      <c r="A299" s="178" t="s">
        <v>146</v>
      </c>
      <c r="B299" s="178"/>
      <c r="C299" s="178"/>
      <c r="D299" s="178"/>
      <c r="E299" s="178"/>
    </row>
    <row r="300" spans="1:5" ht="15" customHeight="1" x14ac:dyDescent="0.2">
      <c r="A300" s="178"/>
      <c r="B300" s="178"/>
      <c r="C300" s="178"/>
      <c r="D300" s="178"/>
      <c r="E300" s="178"/>
    </row>
    <row r="301" spans="1:5" ht="15" customHeight="1" x14ac:dyDescent="0.2">
      <c r="A301" s="178"/>
      <c r="B301" s="178"/>
      <c r="C301" s="178"/>
      <c r="D301" s="178"/>
      <c r="E301" s="178"/>
    </row>
    <row r="302" spans="1:5" ht="15" customHeight="1" x14ac:dyDescent="0.2">
      <c r="A302" s="178"/>
      <c r="B302" s="178"/>
      <c r="C302" s="178"/>
      <c r="D302" s="178"/>
      <c r="E302" s="178"/>
    </row>
    <row r="303" spans="1:5" ht="15" customHeight="1" x14ac:dyDescent="0.2">
      <c r="A303" s="178"/>
      <c r="B303" s="178"/>
      <c r="C303" s="178"/>
      <c r="D303" s="178"/>
      <c r="E303" s="178"/>
    </row>
    <row r="304" spans="1:5" ht="15" customHeight="1" x14ac:dyDescent="0.2">
      <c r="A304" s="178"/>
      <c r="B304" s="178"/>
      <c r="C304" s="178"/>
      <c r="D304" s="178"/>
      <c r="E304" s="178"/>
    </row>
    <row r="305" spans="1:5" ht="15" customHeight="1" x14ac:dyDescent="0.2">
      <c r="A305" s="178"/>
      <c r="B305" s="178"/>
      <c r="C305" s="178"/>
      <c r="D305" s="178"/>
      <c r="E305" s="178"/>
    </row>
    <row r="306" spans="1:5" ht="15" customHeight="1" x14ac:dyDescent="0.2">
      <c r="A306" s="178"/>
      <c r="B306" s="178"/>
      <c r="C306" s="178"/>
      <c r="D306" s="178"/>
      <c r="E306" s="178"/>
    </row>
    <row r="307" spans="1:5" ht="15" customHeight="1" x14ac:dyDescent="0.2">
      <c r="A307" s="178"/>
      <c r="B307" s="178"/>
      <c r="C307" s="178"/>
      <c r="D307" s="178"/>
      <c r="E307" s="178"/>
    </row>
    <row r="308" spans="1:5" ht="15" customHeight="1" x14ac:dyDescent="0.2">
      <c r="A308" s="178"/>
      <c r="B308" s="178"/>
      <c r="C308" s="178"/>
      <c r="D308" s="178"/>
      <c r="E308" s="178"/>
    </row>
    <row r="309" spans="1:5" ht="15" customHeight="1" x14ac:dyDescent="0.2">
      <c r="A309" s="121"/>
      <c r="B309" s="121"/>
      <c r="C309" s="121"/>
      <c r="D309" s="121"/>
      <c r="E309" s="121"/>
    </row>
    <row r="310" spans="1:5" ht="15" customHeight="1" x14ac:dyDescent="0.2">
      <c r="A310" s="121"/>
      <c r="B310" s="121"/>
      <c r="C310" s="121"/>
      <c r="D310" s="121"/>
      <c r="E310" s="121"/>
    </row>
    <row r="311" spans="1:5" ht="15" customHeight="1" x14ac:dyDescent="0.2">
      <c r="A311" s="121"/>
      <c r="B311" s="121"/>
      <c r="C311" s="121"/>
      <c r="D311" s="121"/>
      <c r="E311" s="121"/>
    </row>
    <row r="312" spans="1:5" ht="15" customHeight="1" x14ac:dyDescent="0.2">
      <c r="A312" s="121"/>
      <c r="B312" s="121"/>
      <c r="C312" s="121"/>
      <c r="D312" s="121"/>
      <c r="E312" s="121"/>
    </row>
    <row r="313" spans="1:5" ht="15" customHeight="1" x14ac:dyDescent="0.2">
      <c r="A313" s="121"/>
      <c r="B313" s="121"/>
      <c r="C313" s="121"/>
      <c r="D313" s="121"/>
      <c r="E313" s="121"/>
    </row>
    <row r="314" spans="1:5" ht="15" customHeight="1" x14ac:dyDescent="0.25">
      <c r="A314" s="38" t="s">
        <v>1</v>
      </c>
      <c r="B314" s="39"/>
      <c r="C314" s="39"/>
      <c r="D314" s="39"/>
      <c r="E314" s="39"/>
    </row>
    <row r="315" spans="1:5" ht="15" customHeight="1" x14ac:dyDescent="0.2">
      <c r="A315" s="40" t="s">
        <v>37</v>
      </c>
      <c r="E315" t="s">
        <v>38</v>
      </c>
    </row>
    <row r="316" spans="1:5" ht="15" customHeight="1" x14ac:dyDescent="0.25">
      <c r="B316" s="38"/>
      <c r="C316" s="39"/>
      <c r="D316" s="39"/>
      <c r="E316" s="43"/>
    </row>
    <row r="317" spans="1:5" ht="15" customHeight="1" x14ac:dyDescent="0.2">
      <c r="A317" s="108"/>
      <c r="B317" s="108"/>
      <c r="C317" s="45" t="s">
        <v>40</v>
      </c>
      <c r="D317" s="46" t="s">
        <v>41</v>
      </c>
      <c r="E317" s="44" t="s">
        <v>42</v>
      </c>
    </row>
    <row r="318" spans="1:5" ht="15" customHeight="1" x14ac:dyDescent="0.2">
      <c r="A318" s="99"/>
      <c r="B318" s="116"/>
      <c r="C318" s="62"/>
      <c r="D318" s="117" t="s">
        <v>73</v>
      </c>
      <c r="E318" s="76">
        <f>1972934.15+116054.95</f>
        <v>2088989.0999999999</v>
      </c>
    </row>
    <row r="319" spans="1:5" ht="15" customHeight="1" x14ac:dyDescent="0.2">
      <c r="A319" s="99"/>
      <c r="B319" s="116"/>
      <c r="C319" s="77" t="s">
        <v>44</v>
      </c>
      <c r="D319" s="78"/>
      <c r="E319" s="79">
        <f>SUM(E318:E318)</f>
        <v>2088989.0999999999</v>
      </c>
    </row>
    <row r="320" spans="1:5" ht="15" customHeight="1" x14ac:dyDescent="0.2"/>
    <row r="321" spans="1:5" ht="15" customHeight="1" x14ac:dyDescent="0.25">
      <c r="A321" s="69" t="s">
        <v>17</v>
      </c>
      <c r="B321" s="70"/>
      <c r="C321" s="70"/>
      <c r="D321" s="56"/>
      <c r="E321" s="56"/>
    </row>
    <row r="322" spans="1:5" ht="15" customHeight="1" x14ac:dyDescent="0.2">
      <c r="A322" s="57" t="s">
        <v>64</v>
      </c>
      <c r="B322" s="70"/>
      <c r="C322" s="70"/>
      <c r="D322" s="70"/>
      <c r="E322" s="71" t="s">
        <v>80</v>
      </c>
    </row>
    <row r="323" spans="1:5" ht="15" customHeight="1" x14ac:dyDescent="0.2">
      <c r="A323" s="72"/>
      <c r="B323" s="96"/>
      <c r="C323" s="70"/>
      <c r="D323" s="72"/>
      <c r="E323" s="97"/>
    </row>
    <row r="324" spans="1:5" ht="15" customHeight="1" x14ac:dyDescent="0.2">
      <c r="B324" s="108"/>
      <c r="C324" s="44" t="s">
        <v>40</v>
      </c>
      <c r="D324" s="82" t="s">
        <v>53</v>
      </c>
      <c r="E324" s="44" t="s">
        <v>42</v>
      </c>
    </row>
    <row r="325" spans="1:5" ht="15" customHeight="1" x14ac:dyDescent="0.2">
      <c r="B325" s="124"/>
      <c r="C325" s="62">
        <v>3122</v>
      </c>
      <c r="D325" s="110" t="s">
        <v>81</v>
      </c>
      <c r="E325" s="76">
        <f>1972934.15+116054.95</f>
        <v>2088989.0999999999</v>
      </c>
    </row>
    <row r="326" spans="1:5" ht="15" customHeight="1" x14ac:dyDescent="0.2">
      <c r="B326" s="115"/>
      <c r="C326" s="77" t="s">
        <v>44</v>
      </c>
      <c r="D326" s="85"/>
      <c r="E326" s="86">
        <f>SUM(E325:E325)</f>
        <v>2088989.0999999999</v>
      </c>
    </row>
    <row r="327" spans="1:5" ht="15" customHeight="1" x14ac:dyDescent="0.2"/>
    <row r="328" spans="1:5" ht="15" customHeight="1" x14ac:dyDescent="0.2"/>
    <row r="329" spans="1:5" ht="15" customHeight="1" x14ac:dyDescent="0.25">
      <c r="A329" s="35" t="s">
        <v>83</v>
      </c>
    </row>
    <row r="330" spans="1:5" ht="15" customHeight="1" x14ac:dyDescent="0.2">
      <c r="A330" s="179" t="s">
        <v>34</v>
      </c>
      <c r="B330" s="179"/>
      <c r="C330" s="179"/>
      <c r="D330" s="179"/>
      <c r="E330" s="179"/>
    </row>
    <row r="331" spans="1:5" ht="15" customHeight="1" x14ac:dyDescent="0.2">
      <c r="A331" s="178" t="s">
        <v>147</v>
      </c>
      <c r="B331" s="178"/>
      <c r="C331" s="178"/>
      <c r="D331" s="178"/>
      <c r="E331" s="178"/>
    </row>
    <row r="332" spans="1:5" ht="15" customHeight="1" x14ac:dyDescent="0.2">
      <c r="A332" s="178"/>
      <c r="B332" s="178"/>
      <c r="C332" s="178"/>
      <c r="D332" s="178"/>
      <c r="E332" s="178"/>
    </row>
    <row r="333" spans="1:5" ht="15" customHeight="1" x14ac:dyDescent="0.2">
      <c r="A333" s="178"/>
      <c r="B333" s="178"/>
      <c r="C333" s="178"/>
      <c r="D333" s="178"/>
      <c r="E333" s="178"/>
    </row>
    <row r="334" spans="1:5" ht="15" customHeight="1" x14ac:dyDescent="0.2">
      <c r="A334" s="178"/>
      <c r="B334" s="178"/>
      <c r="C334" s="178"/>
      <c r="D334" s="178"/>
      <c r="E334" s="178"/>
    </row>
    <row r="335" spans="1:5" ht="15" customHeight="1" x14ac:dyDescent="0.2">
      <c r="A335" s="178"/>
      <c r="B335" s="178"/>
      <c r="C335" s="178"/>
      <c r="D335" s="178"/>
      <c r="E335" s="178"/>
    </row>
    <row r="336" spans="1:5" ht="15" customHeight="1" x14ac:dyDescent="0.2">
      <c r="A336" s="178"/>
      <c r="B336" s="178"/>
      <c r="C336" s="178"/>
      <c r="D336" s="178"/>
      <c r="E336" s="178"/>
    </row>
    <row r="337" spans="1:5" ht="15" customHeight="1" x14ac:dyDescent="0.2">
      <c r="A337" s="178"/>
      <c r="B337" s="178"/>
      <c r="C337" s="178"/>
      <c r="D337" s="178"/>
      <c r="E337" s="178"/>
    </row>
    <row r="338" spans="1:5" ht="15" customHeight="1" x14ac:dyDescent="0.2">
      <c r="A338" s="178"/>
      <c r="B338" s="178"/>
      <c r="C338" s="178"/>
      <c r="D338" s="178"/>
      <c r="E338" s="178"/>
    </row>
    <row r="339" spans="1:5" ht="15" customHeight="1" x14ac:dyDescent="0.2">
      <c r="A339" s="121"/>
      <c r="B339" s="121"/>
      <c r="C339" s="121"/>
      <c r="D339" s="121"/>
      <c r="E339" s="121"/>
    </row>
    <row r="340" spans="1:5" ht="15" customHeight="1" x14ac:dyDescent="0.25">
      <c r="A340" s="38" t="s">
        <v>1</v>
      </c>
      <c r="B340" s="39"/>
      <c r="C340" s="39"/>
      <c r="D340" s="39"/>
      <c r="E340" s="39"/>
    </row>
    <row r="341" spans="1:5" ht="15" customHeight="1" x14ac:dyDescent="0.2">
      <c r="A341" s="40" t="s">
        <v>37</v>
      </c>
      <c r="E341" t="s">
        <v>38</v>
      </c>
    </row>
    <row r="342" spans="1:5" ht="15" customHeight="1" x14ac:dyDescent="0.25">
      <c r="B342" s="38"/>
      <c r="C342" s="39"/>
      <c r="D342" s="39"/>
      <c r="E342" s="43"/>
    </row>
    <row r="343" spans="1:5" ht="15" customHeight="1" x14ac:dyDescent="0.2">
      <c r="A343" s="108"/>
      <c r="B343" s="108"/>
      <c r="C343" s="45" t="s">
        <v>40</v>
      </c>
      <c r="D343" s="46" t="s">
        <v>41</v>
      </c>
      <c r="E343" s="44" t="s">
        <v>42</v>
      </c>
    </row>
    <row r="344" spans="1:5" ht="15" customHeight="1" x14ac:dyDescent="0.2">
      <c r="A344" s="99"/>
      <c r="B344" s="116"/>
      <c r="C344" s="62"/>
      <c r="D344" s="117" t="s">
        <v>73</v>
      </c>
      <c r="E344" s="76">
        <f>49836.61+847222.4+6745.75+114677.75</f>
        <v>1018482.51</v>
      </c>
    </row>
    <row r="345" spans="1:5" ht="15" customHeight="1" x14ac:dyDescent="0.2">
      <c r="A345" s="99"/>
      <c r="B345" s="116"/>
      <c r="C345" s="77" t="s">
        <v>44</v>
      </c>
      <c r="D345" s="78"/>
      <c r="E345" s="79">
        <f>SUM(E344:E344)</f>
        <v>1018482.51</v>
      </c>
    </row>
    <row r="346" spans="1:5" ht="15" customHeight="1" x14ac:dyDescent="0.2"/>
    <row r="347" spans="1:5" ht="15" customHeight="1" x14ac:dyDescent="0.25">
      <c r="A347" s="69" t="s">
        <v>17</v>
      </c>
      <c r="B347" s="70"/>
      <c r="C347" s="70"/>
      <c r="D347" s="56"/>
      <c r="E347" s="56"/>
    </row>
    <row r="348" spans="1:5" ht="15" customHeight="1" x14ac:dyDescent="0.2">
      <c r="A348" s="57" t="s">
        <v>64</v>
      </c>
      <c r="B348" s="70"/>
      <c r="C348" s="70"/>
      <c r="D348" s="70"/>
      <c r="E348" s="71" t="s">
        <v>80</v>
      </c>
    </row>
    <row r="349" spans="1:5" ht="15" customHeight="1" x14ac:dyDescent="0.2">
      <c r="A349" s="72"/>
      <c r="B349" s="96"/>
      <c r="C349" s="70"/>
      <c r="D349" s="72"/>
      <c r="E349" s="97"/>
    </row>
    <row r="350" spans="1:5" ht="15" customHeight="1" x14ac:dyDescent="0.2">
      <c r="B350" s="108"/>
      <c r="C350" s="44" t="s">
        <v>40</v>
      </c>
      <c r="D350" s="82" t="s">
        <v>53</v>
      </c>
      <c r="E350" s="44" t="s">
        <v>42</v>
      </c>
    </row>
    <row r="351" spans="1:5" ht="15" customHeight="1" x14ac:dyDescent="0.2">
      <c r="B351" s="124"/>
      <c r="C351" s="62">
        <v>3122</v>
      </c>
      <c r="D351" s="110" t="s">
        <v>81</v>
      </c>
      <c r="E351" s="76">
        <f>49836.61+847222.4+6745.75+114677.75</f>
        <v>1018482.51</v>
      </c>
    </row>
    <row r="352" spans="1:5" ht="15" customHeight="1" x14ac:dyDescent="0.2">
      <c r="B352" s="115"/>
      <c r="C352" s="77" t="s">
        <v>44</v>
      </c>
      <c r="D352" s="85"/>
      <c r="E352" s="86">
        <f>SUM(E351:E351)</f>
        <v>1018482.51</v>
      </c>
    </row>
    <row r="353" spans="1:5" ht="15" customHeight="1" x14ac:dyDescent="0.2"/>
    <row r="354" spans="1:5" ht="15" customHeight="1" x14ac:dyDescent="0.2"/>
    <row r="355" spans="1:5" ht="15" customHeight="1" x14ac:dyDescent="0.25">
      <c r="A355" s="35" t="s">
        <v>84</v>
      </c>
    </row>
    <row r="356" spans="1:5" ht="15" customHeight="1" x14ac:dyDescent="0.2">
      <c r="A356" s="179" t="s">
        <v>34</v>
      </c>
      <c r="B356" s="179"/>
      <c r="C356" s="179"/>
      <c r="D356" s="179"/>
      <c r="E356" s="179"/>
    </row>
    <row r="357" spans="1:5" ht="15" customHeight="1" x14ac:dyDescent="0.2">
      <c r="A357" s="178" t="s">
        <v>148</v>
      </c>
      <c r="B357" s="178"/>
      <c r="C357" s="178"/>
      <c r="D357" s="178"/>
      <c r="E357" s="178"/>
    </row>
    <row r="358" spans="1:5" ht="15" customHeight="1" x14ac:dyDescent="0.2">
      <c r="A358" s="178"/>
      <c r="B358" s="178"/>
      <c r="C358" s="178"/>
      <c r="D358" s="178"/>
      <c r="E358" s="178"/>
    </row>
    <row r="359" spans="1:5" ht="15" customHeight="1" x14ac:dyDescent="0.2">
      <c r="A359" s="178"/>
      <c r="B359" s="178"/>
      <c r="C359" s="178"/>
      <c r="D359" s="178"/>
      <c r="E359" s="178"/>
    </row>
    <row r="360" spans="1:5" ht="15" customHeight="1" x14ac:dyDescent="0.2">
      <c r="A360" s="178"/>
      <c r="B360" s="178"/>
      <c r="C360" s="178"/>
      <c r="D360" s="178"/>
      <c r="E360" s="178"/>
    </row>
    <row r="361" spans="1:5" ht="15" customHeight="1" x14ac:dyDescent="0.2">
      <c r="A361" s="178"/>
      <c r="B361" s="178"/>
      <c r="C361" s="178"/>
      <c r="D361" s="178"/>
      <c r="E361" s="178"/>
    </row>
    <row r="362" spans="1:5" ht="15" customHeight="1" x14ac:dyDescent="0.2">
      <c r="A362" s="178"/>
      <c r="B362" s="178"/>
      <c r="C362" s="178"/>
      <c r="D362" s="178"/>
      <c r="E362" s="178"/>
    </row>
    <row r="363" spans="1:5" ht="15" customHeight="1" x14ac:dyDescent="0.2">
      <c r="A363" s="178"/>
      <c r="B363" s="178"/>
      <c r="C363" s="178"/>
      <c r="D363" s="178"/>
      <c r="E363" s="178"/>
    </row>
    <row r="364" spans="1:5" ht="15" customHeight="1" x14ac:dyDescent="0.2">
      <c r="A364" s="178"/>
      <c r="B364" s="178"/>
      <c r="C364" s="178"/>
      <c r="D364" s="178"/>
      <c r="E364" s="178"/>
    </row>
    <row r="365" spans="1:5" ht="15" customHeight="1" x14ac:dyDescent="0.2">
      <c r="A365" s="121"/>
      <c r="B365" s="121"/>
      <c r="C365" s="121"/>
      <c r="D365" s="121"/>
      <c r="E365" s="121"/>
    </row>
    <row r="366" spans="1:5" ht="15" customHeight="1" x14ac:dyDescent="0.25">
      <c r="A366" s="38" t="s">
        <v>1</v>
      </c>
      <c r="B366" s="39"/>
      <c r="C366" s="39"/>
      <c r="D366" s="39"/>
      <c r="E366" s="39"/>
    </row>
    <row r="367" spans="1:5" ht="15" customHeight="1" x14ac:dyDescent="0.2">
      <c r="A367" s="40" t="s">
        <v>37</v>
      </c>
      <c r="E367" t="s">
        <v>38</v>
      </c>
    </row>
    <row r="368" spans="1:5" ht="15" customHeight="1" x14ac:dyDescent="0.25">
      <c r="B368" s="38"/>
      <c r="C368" s="39"/>
      <c r="D368" s="39"/>
      <c r="E368" s="43"/>
    </row>
    <row r="369" spans="1:5" ht="15" customHeight="1" x14ac:dyDescent="0.2">
      <c r="A369" s="108"/>
      <c r="B369" s="108"/>
      <c r="C369" s="45" t="s">
        <v>40</v>
      </c>
      <c r="D369" s="46" t="s">
        <v>41</v>
      </c>
      <c r="E369" s="44" t="s">
        <v>42</v>
      </c>
    </row>
    <row r="370" spans="1:5" ht="15" customHeight="1" x14ac:dyDescent="0.2">
      <c r="A370" s="99"/>
      <c r="B370" s="116"/>
      <c r="C370" s="62"/>
      <c r="D370" s="117" t="s">
        <v>73</v>
      </c>
      <c r="E370" s="76">
        <f>38716.98+658188.57+231697.75+3938861.75+79860+1357620+10949.3+186138.1+17545+298265+10110.15+171872.55+54250+922250+11646.25+197986.25+17000.5+289008.5+20267.5+344547.5+21114.5+358946.5+2823232.5+166072.5+14822.5+251982.5</f>
        <v>12492952.649999999</v>
      </c>
    </row>
    <row r="371" spans="1:5" ht="15" customHeight="1" x14ac:dyDescent="0.2">
      <c r="A371" s="99"/>
      <c r="B371" s="116"/>
      <c r="C371" s="77" t="s">
        <v>44</v>
      </c>
      <c r="D371" s="78"/>
      <c r="E371" s="79">
        <f>SUM(E370:E370)</f>
        <v>12492952.649999999</v>
      </c>
    </row>
    <row r="372" spans="1:5" ht="15" customHeight="1" x14ac:dyDescent="0.2">
      <c r="A372" s="99"/>
      <c r="B372" s="116"/>
      <c r="C372" s="122"/>
      <c r="D372" s="70"/>
      <c r="E372" s="123"/>
    </row>
    <row r="373" spans="1:5" ht="15" customHeight="1" x14ac:dyDescent="0.25">
      <c r="A373" s="69" t="s">
        <v>17</v>
      </c>
      <c r="B373" s="70"/>
      <c r="C373" s="70"/>
      <c r="D373" s="56"/>
      <c r="E373" s="56"/>
    </row>
    <row r="374" spans="1:5" ht="15" customHeight="1" x14ac:dyDescent="0.2">
      <c r="A374" s="57" t="s">
        <v>64</v>
      </c>
      <c r="B374" s="70"/>
      <c r="C374" s="70"/>
      <c r="D374" s="70"/>
      <c r="E374" s="71" t="s">
        <v>80</v>
      </c>
    </row>
    <row r="375" spans="1:5" ht="15" customHeight="1" x14ac:dyDescent="0.2">
      <c r="A375" s="72"/>
      <c r="B375" s="96"/>
      <c r="C375" s="70"/>
      <c r="D375" s="72"/>
      <c r="E375" s="97"/>
    </row>
    <row r="376" spans="1:5" ht="15" customHeight="1" x14ac:dyDescent="0.2">
      <c r="B376" s="108"/>
      <c r="C376" s="44" t="s">
        <v>40</v>
      </c>
      <c r="D376" s="82" t="s">
        <v>53</v>
      </c>
      <c r="E376" s="44" t="s">
        <v>42</v>
      </c>
    </row>
    <row r="377" spans="1:5" ht="15" customHeight="1" x14ac:dyDescent="0.2">
      <c r="B377" s="124"/>
      <c r="C377" s="62">
        <v>3122</v>
      </c>
      <c r="D377" s="110" t="s">
        <v>81</v>
      </c>
      <c r="E377" s="76">
        <f>14822.5+251982.5+166072.5+2823232.5+21114.5+358946.5+20267.5+344547.5+17000.5+289008.5+11646.25+197986.25+54250+922250+10110.15+171872.55+17545+298265+10949.3+186138.1+79860+1357620+231697.75+3938861.75+38716.98+658188.57</f>
        <v>12492952.65</v>
      </c>
    </row>
    <row r="378" spans="1:5" ht="15" customHeight="1" x14ac:dyDescent="0.2">
      <c r="B378" s="115"/>
      <c r="C378" s="77" t="s">
        <v>44</v>
      </c>
      <c r="D378" s="85"/>
      <c r="E378" s="86">
        <f>SUM(E377:E377)</f>
        <v>12492952.65</v>
      </c>
    </row>
    <row r="379" spans="1:5" ht="15" customHeight="1" x14ac:dyDescent="0.2"/>
    <row r="380" spans="1:5" ht="15" customHeight="1" x14ac:dyDescent="0.2"/>
    <row r="381" spans="1:5" ht="15" customHeight="1" x14ac:dyDescent="0.25">
      <c r="A381" s="35" t="s">
        <v>85</v>
      </c>
    </row>
    <row r="382" spans="1:5" ht="15" customHeight="1" x14ac:dyDescent="0.2">
      <c r="A382" s="179" t="s">
        <v>34</v>
      </c>
      <c r="B382" s="179"/>
      <c r="C382" s="179"/>
      <c r="D382" s="179"/>
      <c r="E382" s="179"/>
    </row>
    <row r="383" spans="1:5" ht="15" customHeight="1" x14ac:dyDescent="0.2">
      <c r="A383" s="178" t="s">
        <v>149</v>
      </c>
      <c r="B383" s="178"/>
      <c r="C383" s="178"/>
      <c r="D383" s="178"/>
      <c r="E383" s="178"/>
    </row>
    <row r="384" spans="1:5" ht="15" customHeight="1" x14ac:dyDescent="0.2">
      <c r="A384" s="178"/>
      <c r="B384" s="178"/>
      <c r="C384" s="178"/>
      <c r="D384" s="178"/>
      <c r="E384" s="178"/>
    </row>
    <row r="385" spans="1:5" ht="15" customHeight="1" x14ac:dyDescent="0.2">
      <c r="A385" s="178"/>
      <c r="B385" s="178"/>
      <c r="C385" s="178"/>
      <c r="D385" s="178"/>
      <c r="E385" s="178"/>
    </row>
    <row r="386" spans="1:5" ht="15" customHeight="1" x14ac:dyDescent="0.2">
      <c r="A386" s="178"/>
      <c r="B386" s="178"/>
      <c r="C386" s="178"/>
      <c r="D386" s="178"/>
      <c r="E386" s="178"/>
    </row>
    <row r="387" spans="1:5" ht="15" customHeight="1" x14ac:dyDescent="0.2">
      <c r="A387" s="178"/>
      <c r="B387" s="178"/>
      <c r="C387" s="178"/>
      <c r="D387" s="178"/>
      <c r="E387" s="178"/>
    </row>
    <row r="388" spans="1:5" ht="15" customHeight="1" x14ac:dyDescent="0.2">
      <c r="A388" s="178"/>
      <c r="B388" s="178"/>
      <c r="C388" s="178"/>
      <c r="D388" s="178"/>
      <c r="E388" s="178"/>
    </row>
    <row r="389" spans="1:5" ht="15" customHeight="1" x14ac:dyDescent="0.2">
      <c r="A389" s="178"/>
      <c r="B389" s="178"/>
      <c r="C389" s="178"/>
      <c r="D389" s="178"/>
      <c r="E389" s="178"/>
    </row>
    <row r="390" spans="1:5" ht="15" customHeight="1" x14ac:dyDescent="0.2">
      <c r="A390" s="178"/>
      <c r="B390" s="178"/>
      <c r="C390" s="178"/>
      <c r="D390" s="178"/>
      <c r="E390" s="178"/>
    </row>
    <row r="391" spans="1:5" ht="15" customHeight="1" x14ac:dyDescent="0.2">
      <c r="A391" s="121"/>
      <c r="B391" s="121"/>
      <c r="C391" s="121"/>
      <c r="D391" s="121"/>
      <c r="E391" s="121"/>
    </row>
    <row r="392" spans="1:5" ht="15" customHeight="1" x14ac:dyDescent="0.25">
      <c r="A392" s="38" t="s">
        <v>1</v>
      </c>
      <c r="B392" s="39"/>
      <c r="C392" s="39"/>
      <c r="D392" s="39"/>
      <c r="E392" s="39"/>
    </row>
    <row r="393" spans="1:5" ht="15" customHeight="1" x14ac:dyDescent="0.2">
      <c r="A393" s="40" t="s">
        <v>37</v>
      </c>
      <c r="E393" t="s">
        <v>38</v>
      </c>
    </row>
    <row r="394" spans="1:5" ht="15" customHeight="1" x14ac:dyDescent="0.25">
      <c r="B394" s="38"/>
      <c r="C394" s="39"/>
      <c r="D394" s="39"/>
      <c r="E394" s="43"/>
    </row>
    <row r="395" spans="1:5" ht="15" customHeight="1" x14ac:dyDescent="0.2">
      <c r="A395" s="108"/>
      <c r="B395" s="108"/>
      <c r="C395" s="45" t="s">
        <v>40</v>
      </c>
      <c r="D395" s="46" t="s">
        <v>41</v>
      </c>
      <c r="E395" s="44" t="s">
        <v>42</v>
      </c>
    </row>
    <row r="396" spans="1:5" ht="15" customHeight="1" x14ac:dyDescent="0.2">
      <c r="A396" s="99"/>
      <c r="B396" s="116"/>
      <c r="C396" s="62"/>
      <c r="D396" s="117" t="s">
        <v>73</v>
      </c>
      <c r="E396" s="76">
        <f>30855+524535+205962.9+3501369.3</f>
        <v>4262722.2</v>
      </c>
    </row>
    <row r="397" spans="1:5" ht="15" customHeight="1" x14ac:dyDescent="0.2">
      <c r="A397" s="99"/>
      <c r="B397" s="116"/>
      <c r="C397" s="77" t="s">
        <v>44</v>
      </c>
      <c r="D397" s="78"/>
      <c r="E397" s="79">
        <f>SUM(E396:E396)</f>
        <v>4262722.2</v>
      </c>
    </row>
    <row r="398" spans="1:5" ht="15" customHeight="1" x14ac:dyDescent="0.2">
      <c r="A398" s="99"/>
      <c r="B398" s="116"/>
      <c r="C398" s="122"/>
      <c r="D398" s="70"/>
      <c r="E398" s="123"/>
    </row>
    <row r="399" spans="1:5" ht="15" customHeight="1" x14ac:dyDescent="0.25">
      <c r="A399" s="69" t="s">
        <v>17</v>
      </c>
      <c r="B399" s="70"/>
      <c r="C399" s="70"/>
      <c r="D399" s="56"/>
      <c r="E399" s="56"/>
    </row>
    <row r="400" spans="1:5" ht="15" customHeight="1" x14ac:dyDescent="0.2">
      <c r="A400" s="57" t="s">
        <v>64</v>
      </c>
      <c r="B400" s="70"/>
      <c r="C400" s="70"/>
      <c r="D400" s="70"/>
      <c r="E400" s="71" t="s">
        <v>80</v>
      </c>
    </row>
    <row r="401" spans="1:5" ht="15" customHeight="1" x14ac:dyDescent="0.2">
      <c r="A401" s="72"/>
      <c r="B401" s="96"/>
      <c r="C401" s="70"/>
      <c r="D401" s="72"/>
      <c r="E401" s="97"/>
    </row>
    <row r="402" spans="1:5" ht="15" customHeight="1" x14ac:dyDescent="0.2">
      <c r="B402" s="108"/>
      <c r="C402" s="44" t="s">
        <v>40</v>
      </c>
      <c r="D402" s="82" t="s">
        <v>53</v>
      </c>
      <c r="E402" s="44" t="s">
        <v>42</v>
      </c>
    </row>
    <row r="403" spans="1:5" ht="15" customHeight="1" x14ac:dyDescent="0.2">
      <c r="B403" s="124"/>
      <c r="C403" s="62">
        <v>3533</v>
      </c>
      <c r="D403" s="110" t="s">
        <v>81</v>
      </c>
      <c r="E403" s="76">
        <f>30855+524535+205962.9+3501369.3</f>
        <v>4262722.2</v>
      </c>
    </row>
    <row r="404" spans="1:5" ht="15" customHeight="1" x14ac:dyDescent="0.2">
      <c r="B404" s="115"/>
      <c r="C404" s="77" t="s">
        <v>44</v>
      </c>
      <c r="D404" s="85"/>
      <c r="E404" s="86">
        <f>SUM(E403:E403)</f>
        <v>4262722.2</v>
      </c>
    </row>
    <row r="405" spans="1:5" ht="15" customHeight="1" x14ac:dyDescent="0.2"/>
    <row r="406" spans="1:5" ht="15" customHeight="1" x14ac:dyDescent="0.2"/>
    <row r="407" spans="1:5" ht="15" customHeight="1" x14ac:dyDescent="0.2"/>
    <row r="408" spans="1:5" ht="15" customHeight="1" x14ac:dyDescent="0.2"/>
    <row r="409" spans="1:5" ht="15" customHeight="1" x14ac:dyDescent="0.2"/>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5" t="s">
        <v>86</v>
      </c>
    </row>
    <row r="419" spans="1:5" ht="15" customHeight="1" x14ac:dyDescent="0.2">
      <c r="A419" s="179" t="s">
        <v>34</v>
      </c>
      <c r="B419" s="179"/>
      <c r="C419" s="179"/>
      <c r="D419" s="179"/>
      <c r="E419" s="179"/>
    </row>
    <row r="420" spans="1:5" ht="15" customHeight="1" x14ac:dyDescent="0.2">
      <c r="A420" s="178" t="s">
        <v>150</v>
      </c>
      <c r="B420" s="178"/>
      <c r="C420" s="178"/>
      <c r="D420" s="178"/>
      <c r="E420" s="178"/>
    </row>
    <row r="421" spans="1:5" ht="15" customHeight="1" x14ac:dyDescent="0.2">
      <c r="A421" s="178"/>
      <c r="B421" s="178"/>
      <c r="C421" s="178"/>
      <c r="D421" s="178"/>
      <c r="E421" s="178"/>
    </row>
    <row r="422" spans="1:5" ht="15" customHeight="1" x14ac:dyDescent="0.2">
      <c r="A422" s="178"/>
      <c r="B422" s="178"/>
      <c r="C422" s="178"/>
      <c r="D422" s="178"/>
      <c r="E422" s="178"/>
    </row>
    <row r="423" spans="1:5" ht="15" customHeight="1" x14ac:dyDescent="0.2">
      <c r="A423" s="178"/>
      <c r="B423" s="178"/>
      <c r="C423" s="178"/>
      <c r="D423" s="178"/>
      <c r="E423" s="178"/>
    </row>
    <row r="424" spans="1:5" ht="15" customHeight="1" x14ac:dyDescent="0.2">
      <c r="A424" s="178"/>
      <c r="B424" s="178"/>
      <c r="C424" s="178"/>
      <c r="D424" s="178"/>
      <c r="E424" s="178"/>
    </row>
    <row r="425" spans="1:5" ht="15" customHeight="1" x14ac:dyDescent="0.2">
      <c r="A425" s="178"/>
      <c r="B425" s="178"/>
      <c r="C425" s="178"/>
      <c r="D425" s="178"/>
      <c r="E425" s="178"/>
    </row>
    <row r="426" spans="1:5" ht="15" customHeight="1" x14ac:dyDescent="0.2">
      <c r="A426" s="178"/>
      <c r="B426" s="178"/>
      <c r="C426" s="178"/>
      <c r="D426" s="178"/>
      <c r="E426" s="178"/>
    </row>
    <row r="427" spans="1:5" ht="15" customHeight="1" x14ac:dyDescent="0.2">
      <c r="A427" s="178"/>
      <c r="B427" s="178"/>
      <c r="C427" s="178"/>
      <c r="D427" s="178"/>
      <c r="E427" s="178"/>
    </row>
    <row r="428" spans="1:5" ht="15" customHeight="1" x14ac:dyDescent="0.2">
      <c r="A428" s="121"/>
      <c r="B428" s="121"/>
      <c r="C428" s="121"/>
      <c r="D428" s="121"/>
      <c r="E428" s="121"/>
    </row>
    <row r="429" spans="1:5" ht="15" customHeight="1" x14ac:dyDescent="0.25">
      <c r="A429" s="38" t="s">
        <v>1</v>
      </c>
      <c r="B429" s="39"/>
      <c r="C429" s="39"/>
      <c r="D429" s="39"/>
      <c r="E429" s="39"/>
    </row>
    <row r="430" spans="1:5" ht="15" customHeight="1" x14ac:dyDescent="0.2">
      <c r="A430" s="40" t="s">
        <v>37</v>
      </c>
      <c r="E430" t="s">
        <v>38</v>
      </c>
    </row>
    <row r="431" spans="1:5" ht="15" customHeight="1" x14ac:dyDescent="0.25">
      <c r="B431" s="38"/>
      <c r="C431" s="39"/>
      <c r="D431" s="39"/>
      <c r="E431" s="43"/>
    </row>
    <row r="432" spans="1:5" ht="15" customHeight="1" x14ac:dyDescent="0.2">
      <c r="A432" s="108"/>
      <c r="B432" s="108"/>
      <c r="C432" s="45" t="s">
        <v>40</v>
      </c>
      <c r="D432" s="46" t="s">
        <v>41</v>
      </c>
      <c r="E432" s="44" t="s">
        <v>42</v>
      </c>
    </row>
    <row r="433" spans="1:5" ht="15" customHeight="1" x14ac:dyDescent="0.2">
      <c r="A433" s="99"/>
      <c r="B433" s="116"/>
      <c r="C433" s="62"/>
      <c r="D433" s="117" t="s">
        <v>73</v>
      </c>
      <c r="E433" s="76">
        <v>2480</v>
      </c>
    </row>
    <row r="434" spans="1:5" ht="15" customHeight="1" x14ac:dyDescent="0.2">
      <c r="A434" s="99"/>
      <c r="B434" s="116"/>
      <c r="C434" s="77" t="s">
        <v>44</v>
      </c>
      <c r="D434" s="78"/>
      <c r="E434" s="79">
        <f>SUM(E433:E433)</f>
        <v>2480</v>
      </c>
    </row>
    <row r="435" spans="1:5" ht="15" customHeight="1" x14ac:dyDescent="0.2"/>
    <row r="436" spans="1:5" ht="15" customHeight="1" x14ac:dyDescent="0.25">
      <c r="A436" s="69" t="s">
        <v>17</v>
      </c>
      <c r="B436" s="70"/>
      <c r="C436" s="70"/>
      <c r="D436" s="56"/>
      <c r="E436" s="56"/>
    </row>
    <row r="437" spans="1:5" ht="15" customHeight="1" x14ac:dyDescent="0.2">
      <c r="A437" s="57" t="s">
        <v>87</v>
      </c>
      <c r="B437" s="39"/>
      <c r="C437" s="39"/>
      <c r="D437" s="39"/>
      <c r="E437" s="42" t="s">
        <v>88</v>
      </c>
    </row>
    <row r="438" spans="1:5" ht="15" customHeight="1" x14ac:dyDescent="0.2">
      <c r="A438" s="72"/>
      <c r="B438" s="96"/>
      <c r="C438" s="70"/>
      <c r="D438" s="72"/>
      <c r="E438" s="97"/>
    </row>
    <row r="439" spans="1:5" ht="15" customHeight="1" x14ac:dyDescent="0.2">
      <c r="B439" s="108"/>
      <c r="C439" s="44" t="s">
        <v>40</v>
      </c>
      <c r="D439" s="82" t="s">
        <v>53</v>
      </c>
      <c r="E439" s="44" t="s">
        <v>42</v>
      </c>
    </row>
    <row r="440" spans="1:5" ht="15" customHeight="1" x14ac:dyDescent="0.2">
      <c r="B440" s="124"/>
      <c r="C440" s="62">
        <v>3122</v>
      </c>
      <c r="D440" s="110" t="s">
        <v>81</v>
      </c>
      <c r="E440" s="76">
        <v>2480</v>
      </c>
    </row>
    <row r="441" spans="1:5" ht="15" customHeight="1" x14ac:dyDescent="0.2">
      <c r="B441" s="115"/>
      <c r="C441" s="77" t="s">
        <v>44</v>
      </c>
      <c r="D441" s="85"/>
      <c r="E441" s="86">
        <f>SUM(E440:E440)</f>
        <v>2480</v>
      </c>
    </row>
    <row r="442" spans="1:5" ht="15" customHeight="1" x14ac:dyDescent="0.2"/>
    <row r="443" spans="1:5" ht="15" customHeight="1" x14ac:dyDescent="0.2"/>
    <row r="444" spans="1:5" ht="15" customHeight="1" x14ac:dyDescent="0.25">
      <c r="A444" s="35" t="s">
        <v>89</v>
      </c>
    </row>
    <row r="445" spans="1:5" ht="15" customHeight="1" x14ac:dyDescent="0.2">
      <c r="A445" s="179" t="s">
        <v>34</v>
      </c>
      <c r="B445" s="179"/>
      <c r="C445" s="179"/>
      <c r="D445" s="179"/>
      <c r="E445" s="179"/>
    </row>
    <row r="446" spans="1:5" ht="15" customHeight="1" x14ac:dyDescent="0.2">
      <c r="A446" s="178" t="s">
        <v>151</v>
      </c>
      <c r="B446" s="178"/>
      <c r="C446" s="178"/>
      <c r="D446" s="178"/>
      <c r="E446" s="178"/>
    </row>
    <row r="447" spans="1:5" ht="15" customHeight="1" x14ac:dyDescent="0.2">
      <c r="A447" s="178"/>
      <c r="B447" s="178"/>
      <c r="C447" s="178"/>
      <c r="D447" s="178"/>
      <c r="E447" s="178"/>
    </row>
    <row r="448" spans="1:5" ht="15" customHeight="1" x14ac:dyDescent="0.2">
      <c r="A448" s="178"/>
      <c r="B448" s="178"/>
      <c r="C448" s="178"/>
      <c r="D448" s="178"/>
      <c r="E448" s="178"/>
    </row>
    <row r="449" spans="1:5" ht="15" customHeight="1" x14ac:dyDescent="0.2">
      <c r="A449" s="178"/>
      <c r="B449" s="178"/>
      <c r="C449" s="178"/>
      <c r="D449" s="178"/>
      <c r="E449" s="178"/>
    </row>
    <row r="450" spans="1:5" ht="15" customHeight="1" x14ac:dyDescent="0.2">
      <c r="A450" s="178"/>
      <c r="B450" s="178"/>
      <c r="C450" s="178"/>
      <c r="D450" s="178"/>
      <c r="E450" s="178"/>
    </row>
    <row r="451" spans="1:5" ht="15" customHeight="1" x14ac:dyDescent="0.2">
      <c r="A451" s="178"/>
      <c r="B451" s="178"/>
      <c r="C451" s="178"/>
      <c r="D451" s="178"/>
      <c r="E451" s="178"/>
    </row>
    <row r="452" spans="1:5" ht="15" customHeight="1" x14ac:dyDescent="0.2">
      <c r="A452" s="178"/>
      <c r="B452" s="178"/>
      <c r="C452" s="178"/>
      <c r="D452" s="178"/>
      <c r="E452" s="178"/>
    </row>
    <row r="453" spans="1:5" ht="15" customHeight="1" x14ac:dyDescent="0.2">
      <c r="A453" s="178"/>
      <c r="B453" s="178"/>
      <c r="C453" s="178"/>
      <c r="D453" s="178"/>
      <c r="E453" s="178"/>
    </row>
    <row r="454" spans="1:5" ht="15" customHeight="1" x14ac:dyDescent="0.2">
      <c r="A454" s="121"/>
      <c r="B454" s="121"/>
      <c r="C454" s="121"/>
      <c r="D454" s="121"/>
      <c r="E454" s="121"/>
    </row>
    <row r="455" spans="1:5" ht="15" customHeight="1" x14ac:dyDescent="0.25">
      <c r="A455" s="38" t="s">
        <v>1</v>
      </c>
      <c r="B455" s="39"/>
      <c r="C455" s="39"/>
      <c r="D455" s="39"/>
      <c r="E455" s="39"/>
    </row>
    <row r="456" spans="1:5" ht="15" customHeight="1" x14ac:dyDescent="0.2">
      <c r="A456" s="40" t="s">
        <v>37</v>
      </c>
      <c r="E456" t="s">
        <v>38</v>
      </c>
    </row>
    <row r="457" spans="1:5" ht="15" customHeight="1" x14ac:dyDescent="0.25">
      <c r="B457" s="38"/>
      <c r="C457" s="39"/>
      <c r="D457" s="39"/>
      <c r="E457" s="43"/>
    </row>
    <row r="458" spans="1:5" ht="15" customHeight="1" x14ac:dyDescent="0.2">
      <c r="A458" s="108"/>
      <c r="B458" s="108"/>
      <c r="C458" s="45" t="s">
        <v>40</v>
      </c>
      <c r="D458" s="46" t="s">
        <v>41</v>
      </c>
      <c r="E458" s="44" t="s">
        <v>42</v>
      </c>
    </row>
    <row r="459" spans="1:5" ht="15" customHeight="1" x14ac:dyDescent="0.2">
      <c r="A459" s="99"/>
      <c r="B459" s="116"/>
      <c r="C459" s="62"/>
      <c r="D459" s="117" t="s">
        <v>73</v>
      </c>
      <c r="E459" s="76">
        <f>3519+207+1903099.87+111947.05</f>
        <v>2018772.9200000002</v>
      </c>
    </row>
    <row r="460" spans="1:5" ht="15" customHeight="1" x14ac:dyDescent="0.2">
      <c r="A460" s="99"/>
      <c r="B460" s="116"/>
      <c r="C460" s="77" t="s">
        <v>44</v>
      </c>
      <c r="D460" s="78"/>
      <c r="E460" s="79">
        <f>SUM(E459:E459)</f>
        <v>2018772.9200000002</v>
      </c>
    </row>
    <row r="461" spans="1:5" ht="15" customHeight="1" x14ac:dyDescent="0.2"/>
    <row r="462" spans="1:5" ht="15" customHeight="1" x14ac:dyDescent="0.25">
      <c r="A462" s="69" t="s">
        <v>17</v>
      </c>
      <c r="B462" s="70"/>
      <c r="C462" s="70"/>
      <c r="D462" s="56"/>
      <c r="E462" s="56"/>
    </row>
    <row r="463" spans="1:5" ht="15" customHeight="1" x14ac:dyDescent="0.2">
      <c r="A463" s="57" t="s">
        <v>87</v>
      </c>
      <c r="B463" s="39"/>
      <c r="C463" s="39"/>
      <c r="D463" s="39"/>
      <c r="E463" s="42" t="s">
        <v>88</v>
      </c>
    </row>
    <row r="464" spans="1:5" ht="15" customHeight="1" x14ac:dyDescent="0.2">
      <c r="A464" s="72"/>
      <c r="B464" s="96"/>
      <c r="C464" s="70"/>
      <c r="D464" s="72"/>
      <c r="E464" s="97"/>
    </row>
    <row r="465" spans="1:5" ht="15" customHeight="1" x14ac:dyDescent="0.2">
      <c r="B465" s="108"/>
      <c r="C465" s="44" t="s">
        <v>40</v>
      </c>
      <c r="D465" s="82" t="s">
        <v>53</v>
      </c>
      <c r="E465" s="44" t="s">
        <v>42</v>
      </c>
    </row>
    <row r="466" spans="1:5" ht="15" customHeight="1" x14ac:dyDescent="0.2">
      <c r="B466" s="124"/>
      <c r="C466" s="62">
        <v>3315</v>
      </c>
      <c r="D466" s="110" t="s">
        <v>81</v>
      </c>
      <c r="E466" s="76">
        <f>3519+207+1903099.87+111947.05</f>
        <v>2018772.9200000002</v>
      </c>
    </row>
    <row r="467" spans="1:5" ht="15" customHeight="1" x14ac:dyDescent="0.2">
      <c r="B467" s="115"/>
      <c r="C467" s="77" t="s">
        <v>44</v>
      </c>
      <c r="D467" s="85"/>
      <c r="E467" s="86">
        <f>SUM(E466:E466)</f>
        <v>2018772.9200000002</v>
      </c>
    </row>
    <row r="468" spans="1:5" ht="15" customHeight="1" x14ac:dyDescent="0.2"/>
    <row r="469" spans="1:5" ht="15" customHeight="1" x14ac:dyDescent="0.2"/>
    <row r="470" spans="1:5" ht="15" customHeight="1" x14ac:dyDescent="0.25">
      <c r="A470" s="35" t="s">
        <v>90</v>
      </c>
    </row>
    <row r="471" spans="1:5" ht="15" customHeight="1" x14ac:dyDescent="0.2">
      <c r="A471" s="179" t="s">
        <v>34</v>
      </c>
      <c r="B471" s="179"/>
      <c r="C471" s="179"/>
      <c r="D471" s="179"/>
      <c r="E471" s="179"/>
    </row>
    <row r="472" spans="1:5" ht="15" customHeight="1" x14ac:dyDescent="0.2">
      <c r="A472" s="178" t="s">
        <v>152</v>
      </c>
      <c r="B472" s="178"/>
      <c r="C472" s="178"/>
      <c r="D472" s="178"/>
      <c r="E472" s="178"/>
    </row>
    <row r="473" spans="1:5" ht="15" customHeight="1" x14ac:dyDescent="0.2">
      <c r="A473" s="178"/>
      <c r="B473" s="178"/>
      <c r="C473" s="178"/>
      <c r="D473" s="178"/>
      <c r="E473" s="178"/>
    </row>
    <row r="474" spans="1:5" ht="15" customHeight="1" x14ac:dyDescent="0.2">
      <c r="A474" s="178"/>
      <c r="B474" s="178"/>
      <c r="C474" s="178"/>
      <c r="D474" s="178"/>
      <c r="E474" s="178"/>
    </row>
    <row r="475" spans="1:5" ht="15" customHeight="1" x14ac:dyDescent="0.2">
      <c r="A475" s="178"/>
      <c r="B475" s="178"/>
      <c r="C475" s="178"/>
      <c r="D475" s="178"/>
      <c r="E475" s="178"/>
    </row>
    <row r="476" spans="1:5" ht="15" customHeight="1" x14ac:dyDescent="0.2">
      <c r="A476" s="178"/>
      <c r="B476" s="178"/>
      <c r="C476" s="178"/>
      <c r="D476" s="178"/>
      <c r="E476" s="178"/>
    </row>
    <row r="477" spans="1:5" ht="15" customHeight="1" x14ac:dyDescent="0.2">
      <c r="A477" s="178"/>
      <c r="B477" s="178"/>
      <c r="C477" s="178"/>
      <c r="D477" s="178"/>
      <c r="E477" s="178"/>
    </row>
    <row r="478" spans="1:5" ht="15" customHeight="1" x14ac:dyDescent="0.2">
      <c r="A478" s="178"/>
      <c r="B478" s="178"/>
      <c r="C478" s="178"/>
      <c r="D478" s="178"/>
      <c r="E478" s="178"/>
    </row>
    <row r="479" spans="1:5" ht="15" customHeight="1" x14ac:dyDescent="0.2">
      <c r="A479" s="178"/>
      <c r="B479" s="178"/>
      <c r="C479" s="178"/>
      <c r="D479" s="178"/>
      <c r="E479" s="178"/>
    </row>
    <row r="480" spans="1:5" ht="15" customHeight="1" x14ac:dyDescent="0.2">
      <c r="A480" s="121"/>
      <c r="B480" s="121"/>
      <c r="C480" s="121"/>
      <c r="D480" s="121"/>
      <c r="E480" s="121"/>
    </row>
    <row r="481" spans="1:5" ht="15" customHeight="1" x14ac:dyDescent="0.25">
      <c r="A481" s="38" t="s">
        <v>1</v>
      </c>
      <c r="B481" s="39"/>
      <c r="C481" s="39"/>
      <c r="D481" s="39"/>
      <c r="E481" s="39"/>
    </row>
    <row r="482" spans="1:5" ht="15" customHeight="1" x14ac:dyDescent="0.2">
      <c r="A482" s="40" t="s">
        <v>37</v>
      </c>
      <c r="E482" t="s">
        <v>38</v>
      </c>
    </row>
    <row r="483" spans="1:5" ht="15" customHeight="1" x14ac:dyDescent="0.25">
      <c r="B483" s="38"/>
      <c r="C483" s="39"/>
      <c r="D483" s="39"/>
      <c r="E483" s="43"/>
    </row>
    <row r="484" spans="1:5" ht="15" customHeight="1" x14ac:dyDescent="0.2">
      <c r="A484" s="108"/>
      <c r="B484" s="108"/>
      <c r="C484" s="45" t="s">
        <v>40</v>
      </c>
      <c r="D484" s="46" t="s">
        <v>41</v>
      </c>
      <c r="E484" s="44" t="s">
        <v>42</v>
      </c>
    </row>
    <row r="485" spans="1:5" ht="15" customHeight="1" x14ac:dyDescent="0.2">
      <c r="A485" s="99"/>
      <c r="B485" s="116"/>
      <c r="C485" s="62"/>
      <c r="D485" s="117" t="s">
        <v>73</v>
      </c>
      <c r="E485" s="76">
        <v>7744</v>
      </c>
    </row>
    <row r="486" spans="1:5" ht="15" customHeight="1" x14ac:dyDescent="0.2">
      <c r="A486" s="99"/>
      <c r="B486" s="116"/>
      <c r="C486" s="77" t="s">
        <v>44</v>
      </c>
      <c r="D486" s="78"/>
      <c r="E486" s="79">
        <f>SUM(E485:E485)</f>
        <v>7744</v>
      </c>
    </row>
    <row r="487" spans="1:5" ht="15" customHeight="1" x14ac:dyDescent="0.2"/>
    <row r="488" spans="1:5" ht="15" customHeight="1" x14ac:dyDescent="0.25">
      <c r="A488" s="69" t="s">
        <v>17</v>
      </c>
      <c r="B488" s="70"/>
      <c r="C488" s="70"/>
      <c r="D488" s="56"/>
      <c r="E488" s="56"/>
    </row>
    <row r="489" spans="1:5" ht="15" customHeight="1" x14ac:dyDescent="0.2">
      <c r="A489" s="57" t="s">
        <v>87</v>
      </c>
      <c r="B489" s="39"/>
      <c r="C489" s="39"/>
      <c r="D489" s="39"/>
      <c r="E489" s="42" t="s">
        <v>88</v>
      </c>
    </row>
    <row r="490" spans="1:5" ht="15" customHeight="1" x14ac:dyDescent="0.2">
      <c r="A490" s="72"/>
      <c r="B490" s="96"/>
      <c r="C490" s="70"/>
      <c r="D490" s="72"/>
      <c r="E490" s="97"/>
    </row>
    <row r="491" spans="1:5" ht="15" customHeight="1" x14ac:dyDescent="0.2">
      <c r="B491" s="108"/>
      <c r="C491" s="44" t="s">
        <v>40</v>
      </c>
      <c r="D491" s="82" t="s">
        <v>53</v>
      </c>
      <c r="E491" s="44" t="s">
        <v>42</v>
      </c>
    </row>
    <row r="492" spans="1:5" ht="15" customHeight="1" x14ac:dyDescent="0.2">
      <c r="B492" s="124"/>
      <c r="C492" s="62">
        <v>3123</v>
      </c>
      <c r="D492" s="110" t="s">
        <v>81</v>
      </c>
      <c r="E492" s="76">
        <v>7744</v>
      </c>
    </row>
    <row r="493" spans="1:5" ht="15" customHeight="1" x14ac:dyDescent="0.2">
      <c r="B493" s="115"/>
      <c r="C493" s="77" t="s">
        <v>44</v>
      </c>
      <c r="D493" s="85"/>
      <c r="E493" s="86">
        <f>SUM(E492:E492)</f>
        <v>7744</v>
      </c>
    </row>
    <row r="494" spans="1:5" ht="15" customHeight="1" x14ac:dyDescent="0.2"/>
    <row r="495" spans="1:5" ht="15" customHeight="1" x14ac:dyDescent="0.2"/>
    <row r="496" spans="1:5" ht="15" customHeight="1" x14ac:dyDescent="0.25">
      <c r="A496" s="35" t="s">
        <v>91</v>
      </c>
    </row>
    <row r="497" spans="1:5" ht="15" customHeight="1" x14ac:dyDescent="0.2">
      <c r="A497" s="179" t="s">
        <v>34</v>
      </c>
      <c r="B497" s="179"/>
      <c r="C497" s="179"/>
      <c r="D497" s="179"/>
      <c r="E497" s="179"/>
    </row>
    <row r="498" spans="1:5" ht="15" customHeight="1" x14ac:dyDescent="0.2">
      <c r="A498" s="178" t="s">
        <v>153</v>
      </c>
      <c r="B498" s="178"/>
      <c r="C498" s="178"/>
      <c r="D498" s="178"/>
      <c r="E498" s="178"/>
    </row>
    <row r="499" spans="1:5" ht="15" customHeight="1" x14ac:dyDescent="0.2">
      <c r="A499" s="178"/>
      <c r="B499" s="178"/>
      <c r="C499" s="178"/>
      <c r="D499" s="178"/>
      <c r="E499" s="178"/>
    </row>
    <row r="500" spans="1:5" ht="15" customHeight="1" x14ac:dyDescent="0.2">
      <c r="A500" s="178"/>
      <c r="B500" s="178"/>
      <c r="C500" s="178"/>
      <c r="D500" s="178"/>
      <c r="E500" s="178"/>
    </row>
    <row r="501" spans="1:5" ht="15" customHeight="1" x14ac:dyDescent="0.2">
      <c r="A501" s="178"/>
      <c r="B501" s="178"/>
      <c r="C501" s="178"/>
      <c r="D501" s="178"/>
      <c r="E501" s="178"/>
    </row>
    <row r="502" spans="1:5" ht="15" customHeight="1" x14ac:dyDescent="0.2">
      <c r="A502" s="178"/>
      <c r="B502" s="178"/>
      <c r="C502" s="178"/>
      <c r="D502" s="178"/>
      <c r="E502" s="178"/>
    </row>
    <row r="503" spans="1:5" ht="15" customHeight="1" x14ac:dyDescent="0.2">
      <c r="A503" s="178"/>
      <c r="B503" s="178"/>
      <c r="C503" s="178"/>
      <c r="D503" s="178"/>
      <c r="E503" s="178"/>
    </row>
    <row r="504" spans="1:5" ht="15" customHeight="1" x14ac:dyDescent="0.2">
      <c r="A504" s="178"/>
      <c r="B504" s="178"/>
      <c r="C504" s="178"/>
      <c r="D504" s="178"/>
      <c r="E504" s="178"/>
    </row>
    <row r="505" spans="1:5" ht="15" customHeight="1" x14ac:dyDescent="0.2">
      <c r="A505" s="121"/>
      <c r="B505" s="121"/>
      <c r="C505" s="121"/>
      <c r="D505" s="121"/>
      <c r="E505" s="121"/>
    </row>
    <row r="506" spans="1:5" ht="15" customHeight="1" x14ac:dyDescent="0.25">
      <c r="A506" s="38" t="s">
        <v>1</v>
      </c>
      <c r="B506" s="39"/>
      <c r="C506" s="39"/>
      <c r="D506" s="39"/>
      <c r="E506" s="39"/>
    </row>
    <row r="507" spans="1:5" ht="15" customHeight="1" x14ac:dyDescent="0.2">
      <c r="A507" s="40" t="s">
        <v>37</v>
      </c>
      <c r="E507" t="s">
        <v>38</v>
      </c>
    </row>
    <row r="508" spans="1:5" ht="15" customHeight="1" x14ac:dyDescent="0.25">
      <c r="B508" s="38"/>
      <c r="C508" s="39"/>
      <c r="D508" s="39"/>
      <c r="E508" s="43"/>
    </row>
    <row r="509" spans="1:5" ht="15" customHeight="1" x14ac:dyDescent="0.2">
      <c r="A509" s="108"/>
      <c r="B509" s="108"/>
      <c r="C509" s="45" t="s">
        <v>40</v>
      </c>
      <c r="D509" s="46" t="s">
        <v>41</v>
      </c>
      <c r="E509" s="44" t="s">
        <v>42</v>
      </c>
    </row>
    <row r="510" spans="1:5" ht="15" customHeight="1" x14ac:dyDescent="0.2">
      <c r="A510" s="99"/>
      <c r="B510" s="116"/>
      <c r="C510" s="62"/>
      <c r="D510" s="117" t="s">
        <v>73</v>
      </c>
      <c r="E510" s="76">
        <f>26238958.49+1543468.15+9050.8+532.4+36861.44+2168.32</f>
        <v>27831039.599999998</v>
      </c>
    </row>
    <row r="511" spans="1:5" ht="15" customHeight="1" x14ac:dyDescent="0.2">
      <c r="A511" s="99"/>
      <c r="B511" s="116"/>
      <c r="C511" s="77" t="s">
        <v>44</v>
      </c>
      <c r="D511" s="78"/>
      <c r="E511" s="79">
        <f>SUM(E510:E510)</f>
        <v>27831039.599999998</v>
      </c>
    </row>
    <row r="512" spans="1:5" ht="15" customHeight="1" x14ac:dyDescent="0.2"/>
    <row r="513" spans="1:5" ht="15" customHeight="1" x14ac:dyDescent="0.25">
      <c r="A513" s="69" t="s">
        <v>17</v>
      </c>
      <c r="B513" s="70"/>
      <c r="C513" s="70"/>
      <c r="D513" s="56"/>
      <c r="E513" s="56"/>
    </row>
    <row r="514" spans="1:5" ht="15" customHeight="1" x14ac:dyDescent="0.2">
      <c r="A514" s="57" t="s">
        <v>87</v>
      </c>
      <c r="B514" s="39"/>
      <c r="C514" s="39"/>
      <c r="D514" s="39"/>
      <c r="E514" s="42" t="s">
        <v>92</v>
      </c>
    </row>
    <row r="515" spans="1:5" ht="15" customHeight="1" x14ac:dyDescent="0.2">
      <c r="A515" s="72"/>
      <c r="B515" s="96"/>
      <c r="C515" s="70"/>
      <c r="D515" s="72"/>
      <c r="E515" s="97"/>
    </row>
    <row r="516" spans="1:5" ht="15" customHeight="1" x14ac:dyDescent="0.2">
      <c r="B516" s="108"/>
      <c r="C516" s="44" t="s">
        <v>40</v>
      </c>
      <c r="D516" s="82" t="s">
        <v>53</v>
      </c>
      <c r="E516" s="44" t="s">
        <v>42</v>
      </c>
    </row>
    <row r="517" spans="1:5" ht="15" customHeight="1" x14ac:dyDescent="0.2">
      <c r="B517" s="124"/>
      <c r="C517" s="62">
        <v>2212</v>
      </c>
      <c r="D517" s="110" t="s">
        <v>81</v>
      </c>
      <c r="E517" s="76">
        <f>36861.44+2168.32+9050.8+532.4+26238958.49+1543468.15</f>
        <v>27831039.599999998</v>
      </c>
    </row>
    <row r="518" spans="1:5" ht="15" customHeight="1" x14ac:dyDescent="0.2">
      <c r="B518" s="115"/>
      <c r="C518" s="77" t="s">
        <v>44</v>
      </c>
      <c r="D518" s="85"/>
      <c r="E518" s="79">
        <f>SUM(E517:E517)</f>
        <v>27831039.599999998</v>
      </c>
    </row>
    <row r="519" spans="1:5" ht="15" customHeight="1" x14ac:dyDescent="0.2"/>
    <row r="520" spans="1:5" ht="15" customHeight="1" x14ac:dyDescent="0.2"/>
    <row r="521" spans="1:5" ht="15" customHeight="1" x14ac:dyDescent="0.2"/>
    <row r="522" spans="1:5" ht="15" customHeight="1" x14ac:dyDescent="0.25">
      <c r="A522" s="35" t="s">
        <v>93</v>
      </c>
    </row>
    <row r="523" spans="1:5" ht="15" customHeight="1" x14ac:dyDescent="0.2">
      <c r="A523" s="179" t="s">
        <v>34</v>
      </c>
      <c r="B523" s="179"/>
      <c r="C523" s="179"/>
      <c r="D523" s="179"/>
      <c r="E523" s="179"/>
    </row>
    <row r="524" spans="1:5" ht="15" customHeight="1" x14ac:dyDescent="0.2">
      <c r="A524" s="178" t="s">
        <v>154</v>
      </c>
      <c r="B524" s="178"/>
      <c r="C524" s="178"/>
      <c r="D524" s="178"/>
      <c r="E524" s="178"/>
    </row>
    <row r="525" spans="1:5" ht="15" customHeight="1" x14ac:dyDescent="0.2">
      <c r="A525" s="178"/>
      <c r="B525" s="178"/>
      <c r="C525" s="178"/>
      <c r="D525" s="178"/>
      <c r="E525" s="178"/>
    </row>
    <row r="526" spans="1:5" ht="15" customHeight="1" x14ac:dyDescent="0.2">
      <c r="A526" s="178"/>
      <c r="B526" s="178"/>
      <c r="C526" s="178"/>
      <c r="D526" s="178"/>
      <c r="E526" s="178"/>
    </row>
    <row r="527" spans="1:5" ht="15" customHeight="1" x14ac:dyDescent="0.2">
      <c r="A527" s="178"/>
      <c r="B527" s="178"/>
      <c r="C527" s="178"/>
      <c r="D527" s="178"/>
      <c r="E527" s="178"/>
    </row>
    <row r="528" spans="1:5" ht="15" customHeight="1" x14ac:dyDescent="0.2">
      <c r="A528" s="178"/>
      <c r="B528" s="178"/>
      <c r="C528" s="178"/>
      <c r="D528" s="178"/>
      <c r="E528" s="178"/>
    </row>
    <row r="529" spans="1:5" ht="15" customHeight="1" x14ac:dyDescent="0.2">
      <c r="A529" s="178"/>
      <c r="B529" s="178"/>
      <c r="C529" s="178"/>
      <c r="D529" s="178"/>
      <c r="E529" s="178"/>
    </row>
    <row r="530" spans="1:5" ht="15" customHeight="1" x14ac:dyDescent="0.2">
      <c r="A530" s="178"/>
      <c r="B530" s="178"/>
      <c r="C530" s="178"/>
      <c r="D530" s="178"/>
      <c r="E530" s="178"/>
    </row>
    <row r="531" spans="1:5" ht="15" customHeight="1" x14ac:dyDescent="0.2">
      <c r="A531" s="121"/>
      <c r="B531" s="121"/>
      <c r="C531" s="121"/>
      <c r="D531" s="121"/>
      <c r="E531" s="121"/>
    </row>
    <row r="532" spans="1:5" ht="15" customHeight="1" x14ac:dyDescent="0.25">
      <c r="A532" s="38" t="s">
        <v>1</v>
      </c>
      <c r="B532" s="39"/>
      <c r="C532" s="39"/>
      <c r="D532" s="39"/>
      <c r="E532" s="39"/>
    </row>
    <row r="533" spans="1:5" ht="15" customHeight="1" x14ac:dyDescent="0.2">
      <c r="A533" s="40" t="s">
        <v>37</v>
      </c>
      <c r="E533" t="s">
        <v>38</v>
      </c>
    </row>
    <row r="534" spans="1:5" ht="15" customHeight="1" x14ac:dyDescent="0.25">
      <c r="B534" s="38"/>
      <c r="C534" s="39"/>
      <c r="D534" s="39"/>
      <c r="E534" s="43"/>
    </row>
    <row r="535" spans="1:5" ht="15" customHeight="1" x14ac:dyDescent="0.2">
      <c r="A535" s="108"/>
      <c r="B535" s="108"/>
      <c r="C535" s="45" t="s">
        <v>40</v>
      </c>
      <c r="D535" s="46" t="s">
        <v>41</v>
      </c>
      <c r="E535" s="44" t="s">
        <v>42</v>
      </c>
    </row>
    <row r="536" spans="1:5" ht="15" customHeight="1" x14ac:dyDescent="0.2">
      <c r="A536" s="99"/>
      <c r="B536" s="116"/>
      <c r="C536" s="62"/>
      <c r="D536" s="117" t="s">
        <v>73</v>
      </c>
      <c r="E536" s="76">
        <v>3854869.33</v>
      </c>
    </row>
    <row r="537" spans="1:5" ht="15" customHeight="1" x14ac:dyDescent="0.2">
      <c r="A537" s="99"/>
      <c r="B537" s="116"/>
      <c r="C537" s="77" t="s">
        <v>44</v>
      </c>
      <c r="D537" s="78"/>
      <c r="E537" s="79">
        <f>SUM(E536:E536)</f>
        <v>3854869.33</v>
      </c>
    </row>
    <row r="538" spans="1:5" ht="15" customHeight="1" x14ac:dyDescent="0.2"/>
    <row r="539" spans="1:5" ht="15" customHeight="1" x14ac:dyDescent="0.25">
      <c r="A539" s="69" t="s">
        <v>17</v>
      </c>
      <c r="B539" s="70"/>
      <c r="C539" s="70"/>
      <c r="D539" s="56"/>
      <c r="E539" s="56"/>
    </row>
    <row r="540" spans="1:5" ht="15" customHeight="1" x14ac:dyDescent="0.2">
      <c r="A540" s="57" t="s">
        <v>87</v>
      </c>
      <c r="B540" s="39"/>
      <c r="C540" s="39"/>
      <c r="D540" s="39"/>
      <c r="E540" s="42" t="s">
        <v>92</v>
      </c>
    </row>
    <row r="541" spans="1:5" ht="15" customHeight="1" x14ac:dyDescent="0.2">
      <c r="A541" s="72"/>
      <c r="B541" s="96"/>
      <c r="C541" s="70"/>
      <c r="D541" s="72"/>
      <c r="E541" s="97"/>
    </row>
    <row r="542" spans="1:5" ht="15" customHeight="1" x14ac:dyDescent="0.2">
      <c r="B542" s="108"/>
      <c r="C542" s="44" t="s">
        <v>40</v>
      </c>
      <c r="D542" s="82" t="s">
        <v>53</v>
      </c>
      <c r="E542" s="44" t="s">
        <v>42</v>
      </c>
    </row>
    <row r="543" spans="1:5" ht="15" customHeight="1" x14ac:dyDescent="0.2">
      <c r="B543" s="124"/>
      <c r="C543" s="62">
        <v>2212</v>
      </c>
      <c r="D543" s="110" t="s">
        <v>81</v>
      </c>
      <c r="E543" s="76">
        <v>3854869.33</v>
      </c>
    </row>
    <row r="544" spans="1:5" ht="15" customHeight="1" x14ac:dyDescent="0.2">
      <c r="B544" s="115"/>
      <c r="C544" s="77" t="s">
        <v>44</v>
      </c>
      <c r="D544" s="85"/>
      <c r="E544" s="86">
        <f>SUM(E543:E543)</f>
        <v>3854869.33</v>
      </c>
    </row>
    <row r="545" spans="1:5" ht="15" customHeight="1" x14ac:dyDescent="0.2"/>
    <row r="546" spans="1:5" ht="15" customHeight="1" x14ac:dyDescent="0.2"/>
    <row r="547" spans="1:5" ht="15" customHeight="1" x14ac:dyDescent="0.25">
      <c r="A547" s="35" t="s">
        <v>94</v>
      </c>
    </row>
    <row r="548" spans="1:5" ht="15" customHeight="1" x14ac:dyDescent="0.2">
      <c r="A548" s="179" t="s">
        <v>34</v>
      </c>
      <c r="B548" s="179"/>
      <c r="C548" s="179"/>
      <c r="D548" s="179"/>
      <c r="E548" s="179"/>
    </row>
    <row r="549" spans="1:5" ht="15" customHeight="1" x14ac:dyDescent="0.2">
      <c r="A549" s="178" t="s">
        <v>155</v>
      </c>
      <c r="B549" s="178"/>
      <c r="C549" s="178"/>
      <c r="D549" s="178"/>
      <c r="E549" s="178"/>
    </row>
    <row r="550" spans="1:5" ht="15" customHeight="1" x14ac:dyDescent="0.2">
      <c r="A550" s="178"/>
      <c r="B550" s="178"/>
      <c r="C550" s="178"/>
      <c r="D550" s="178"/>
      <c r="E550" s="178"/>
    </row>
    <row r="551" spans="1:5" ht="15" customHeight="1" x14ac:dyDescent="0.2">
      <c r="A551" s="178"/>
      <c r="B551" s="178"/>
      <c r="C551" s="178"/>
      <c r="D551" s="178"/>
      <c r="E551" s="178"/>
    </row>
    <row r="552" spans="1:5" ht="15" customHeight="1" x14ac:dyDescent="0.2">
      <c r="A552" s="178"/>
      <c r="B552" s="178"/>
      <c r="C552" s="178"/>
      <c r="D552" s="178"/>
      <c r="E552" s="178"/>
    </row>
    <row r="553" spans="1:5" ht="15" customHeight="1" x14ac:dyDescent="0.2">
      <c r="A553" s="178"/>
      <c r="B553" s="178"/>
      <c r="C553" s="178"/>
      <c r="D553" s="178"/>
      <c r="E553" s="178"/>
    </row>
    <row r="554" spans="1:5" ht="15" customHeight="1" x14ac:dyDescent="0.2">
      <c r="A554" s="178"/>
      <c r="B554" s="178"/>
      <c r="C554" s="178"/>
      <c r="D554" s="178"/>
      <c r="E554" s="178"/>
    </row>
    <row r="555" spans="1:5" ht="15" customHeight="1" x14ac:dyDescent="0.2">
      <c r="A555" s="178"/>
      <c r="B555" s="178"/>
      <c r="C555" s="178"/>
      <c r="D555" s="178"/>
      <c r="E555" s="178"/>
    </row>
    <row r="556" spans="1:5" ht="15" customHeight="1" x14ac:dyDescent="0.2">
      <c r="A556" s="121"/>
      <c r="B556" s="121"/>
      <c r="C556" s="121"/>
      <c r="D556" s="121"/>
      <c r="E556" s="121"/>
    </row>
    <row r="557" spans="1:5" ht="15" customHeight="1" x14ac:dyDescent="0.25">
      <c r="A557" s="38" t="s">
        <v>1</v>
      </c>
      <c r="B557" s="39"/>
      <c r="C557" s="39"/>
      <c r="D557" s="39"/>
      <c r="E557" s="39"/>
    </row>
    <row r="558" spans="1:5" ht="15" customHeight="1" x14ac:dyDescent="0.2">
      <c r="A558" s="40" t="s">
        <v>37</v>
      </c>
      <c r="E558" t="s">
        <v>38</v>
      </c>
    </row>
    <row r="559" spans="1:5" ht="15" customHeight="1" x14ac:dyDescent="0.25">
      <c r="B559" s="38"/>
      <c r="C559" s="39"/>
      <c r="D559" s="39"/>
      <c r="E559" s="43"/>
    </row>
    <row r="560" spans="1:5" ht="15" customHeight="1" x14ac:dyDescent="0.2">
      <c r="A560" s="108"/>
      <c r="B560" s="108"/>
      <c r="C560" s="45" t="s">
        <v>40</v>
      </c>
      <c r="D560" s="46" t="s">
        <v>41</v>
      </c>
      <c r="E560" s="44" t="s">
        <v>42</v>
      </c>
    </row>
    <row r="561" spans="1:5" ht="15" customHeight="1" x14ac:dyDescent="0.2">
      <c r="A561" s="99"/>
      <c r="B561" s="116"/>
      <c r="C561" s="62"/>
      <c r="D561" s="117" t="s">
        <v>73</v>
      </c>
      <c r="E561" s="76">
        <v>3430.35</v>
      </c>
    </row>
    <row r="562" spans="1:5" ht="15" customHeight="1" x14ac:dyDescent="0.2">
      <c r="A562" s="99"/>
      <c r="B562" s="116"/>
      <c r="C562" s="77" t="s">
        <v>44</v>
      </c>
      <c r="D562" s="78"/>
      <c r="E562" s="79">
        <f>SUM(E561:E561)</f>
        <v>3430.35</v>
      </c>
    </row>
    <row r="563" spans="1:5" ht="15" customHeight="1" x14ac:dyDescent="0.2"/>
    <row r="564" spans="1:5" ht="15" customHeight="1" x14ac:dyDescent="0.25">
      <c r="A564" s="69" t="s">
        <v>17</v>
      </c>
      <c r="B564" s="70"/>
      <c r="C564" s="70"/>
      <c r="D564" s="56"/>
      <c r="E564" s="56"/>
    </row>
    <row r="565" spans="1:5" ht="15" customHeight="1" x14ac:dyDescent="0.2">
      <c r="A565" s="57" t="s">
        <v>87</v>
      </c>
      <c r="B565" s="39"/>
      <c r="C565" s="39"/>
      <c r="D565" s="39"/>
      <c r="E565" s="42" t="s">
        <v>88</v>
      </c>
    </row>
    <row r="566" spans="1:5" ht="15" customHeight="1" x14ac:dyDescent="0.2">
      <c r="A566" s="72"/>
      <c r="B566" s="96"/>
      <c r="C566" s="70"/>
      <c r="D566" s="72"/>
      <c r="E566" s="97"/>
    </row>
    <row r="567" spans="1:5" ht="15" customHeight="1" x14ac:dyDescent="0.2">
      <c r="B567" s="108"/>
      <c r="C567" s="44" t="s">
        <v>40</v>
      </c>
      <c r="D567" s="82" t="s">
        <v>53</v>
      </c>
      <c r="E567" s="44" t="s">
        <v>42</v>
      </c>
    </row>
    <row r="568" spans="1:5" ht="15" customHeight="1" x14ac:dyDescent="0.2">
      <c r="B568" s="124"/>
      <c r="C568" s="62">
        <v>3314</v>
      </c>
      <c r="D568" s="110" t="s">
        <v>81</v>
      </c>
      <c r="E568" s="76">
        <v>3430.35</v>
      </c>
    </row>
    <row r="569" spans="1:5" ht="15" customHeight="1" x14ac:dyDescent="0.2">
      <c r="B569" s="115"/>
      <c r="C569" s="77" t="s">
        <v>44</v>
      </c>
      <c r="D569" s="85"/>
      <c r="E569" s="86">
        <f>SUM(E568:E568)</f>
        <v>3430.35</v>
      </c>
    </row>
    <row r="570" spans="1:5" ht="15" customHeight="1" x14ac:dyDescent="0.2"/>
    <row r="571" spans="1:5" ht="15" customHeight="1" x14ac:dyDescent="0.2"/>
    <row r="572" spans="1:5" ht="15" customHeight="1" x14ac:dyDescent="0.2"/>
    <row r="573" spans="1:5" ht="15" customHeight="1" x14ac:dyDescent="0.2"/>
    <row r="574" spans="1:5" ht="15" customHeight="1" x14ac:dyDescent="0.25">
      <c r="A574" s="35" t="s">
        <v>95</v>
      </c>
    </row>
    <row r="575" spans="1:5" ht="15" customHeight="1" x14ac:dyDescent="0.2">
      <c r="A575" s="179" t="s">
        <v>34</v>
      </c>
      <c r="B575" s="179"/>
      <c r="C575" s="179"/>
      <c r="D575" s="179"/>
      <c r="E575" s="179"/>
    </row>
    <row r="576" spans="1:5" ht="15" customHeight="1" x14ac:dyDescent="0.2">
      <c r="A576" s="178" t="s">
        <v>156</v>
      </c>
      <c r="B576" s="178"/>
      <c r="C576" s="178"/>
      <c r="D576" s="178"/>
      <c r="E576" s="178"/>
    </row>
    <row r="577" spans="1:5" ht="15" customHeight="1" x14ac:dyDescent="0.2">
      <c r="A577" s="178"/>
      <c r="B577" s="178"/>
      <c r="C577" s="178"/>
      <c r="D577" s="178"/>
      <c r="E577" s="178"/>
    </row>
    <row r="578" spans="1:5" ht="15" customHeight="1" x14ac:dyDescent="0.2">
      <c r="A578" s="178"/>
      <c r="B578" s="178"/>
      <c r="C578" s="178"/>
      <c r="D578" s="178"/>
      <c r="E578" s="178"/>
    </row>
    <row r="579" spans="1:5" ht="15" customHeight="1" x14ac:dyDescent="0.2">
      <c r="A579" s="178"/>
      <c r="B579" s="178"/>
      <c r="C579" s="178"/>
      <c r="D579" s="178"/>
      <c r="E579" s="178"/>
    </row>
    <row r="580" spans="1:5" ht="15" customHeight="1" x14ac:dyDescent="0.2">
      <c r="A580" s="178"/>
      <c r="B580" s="178"/>
      <c r="C580" s="178"/>
      <c r="D580" s="178"/>
      <c r="E580" s="178"/>
    </row>
    <row r="581" spans="1:5" ht="15" customHeight="1" x14ac:dyDescent="0.2">
      <c r="A581" s="178"/>
      <c r="B581" s="178"/>
      <c r="C581" s="178"/>
      <c r="D581" s="178"/>
      <c r="E581" s="178"/>
    </row>
    <row r="582" spans="1:5" ht="15" customHeight="1" x14ac:dyDescent="0.2">
      <c r="A582" s="178"/>
      <c r="B582" s="178"/>
      <c r="C582" s="178"/>
      <c r="D582" s="178"/>
      <c r="E582" s="178"/>
    </row>
    <row r="583" spans="1:5" ht="15" customHeight="1" x14ac:dyDescent="0.2">
      <c r="A583" s="178"/>
      <c r="B583" s="178"/>
      <c r="C583" s="178"/>
      <c r="D583" s="178"/>
      <c r="E583" s="178"/>
    </row>
    <row r="584" spans="1:5" ht="15" customHeight="1" x14ac:dyDescent="0.2">
      <c r="A584" s="121"/>
      <c r="B584" s="121"/>
      <c r="C584" s="121"/>
      <c r="D584" s="121"/>
      <c r="E584" s="121"/>
    </row>
    <row r="585" spans="1:5" ht="15" customHeight="1" x14ac:dyDescent="0.25">
      <c r="A585" s="38" t="s">
        <v>1</v>
      </c>
      <c r="B585" s="39"/>
      <c r="C585" s="39"/>
      <c r="D585" s="39"/>
      <c r="E585" s="39"/>
    </row>
    <row r="586" spans="1:5" ht="15" customHeight="1" x14ac:dyDescent="0.2">
      <c r="A586" s="40" t="s">
        <v>37</v>
      </c>
      <c r="E586" t="s">
        <v>38</v>
      </c>
    </row>
    <row r="587" spans="1:5" ht="15" customHeight="1" x14ac:dyDescent="0.25">
      <c r="B587" s="38"/>
      <c r="C587" s="39"/>
      <c r="D587" s="39"/>
      <c r="E587" s="43"/>
    </row>
    <row r="588" spans="1:5" ht="15" customHeight="1" x14ac:dyDescent="0.2">
      <c r="A588" s="108"/>
      <c r="B588" s="108"/>
      <c r="C588" s="45" t="s">
        <v>40</v>
      </c>
      <c r="D588" s="46" t="s">
        <v>41</v>
      </c>
      <c r="E588" s="44" t="s">
        <v>42</v>
      </c>
    </row>
    <row r="589" spans="1:5" ht="15" customHeight="1" x14ac:dyDescent="0.2">
      <c r="A589" s="99"/>
      <c r="B589" s="116"/>
      <c r="C589" s="62"/>
      <c r="D589" s="117" t="s">
        <v>73</v>
      </c>
      <c r="E589" s="76">
        <v>12100</v>
      </c>
    </row>
    <row r="590" spans="1:5" ht="15" customHeight="1" x14ac:dyDescent="0.2">
      <c r="A590" s="99"/>
      <c r="B590" s="116"/>
      <c r="C590" s="77" t="s">
        <v>44</v>
      </c>
      <c r="D590" s="78"/>
      <c r="E590" s="79">
        <f>SUM(E589:E589)</f>
        <v>12100</v>
      </c>
    </row>
    <row r="591" spans="1:5" ht="15" customHeight="1" x14ac:dyDescent="0.2"/>
    <row r="592" spans="1:5" ht="15" customHeight="1" x14ac:dyDescent="0.25">
      <c r="A592" s="69" t="s">
        <v>17</v>
      </c>
      <c r="B592" s="70"/>
      <c r="C592" s="70"/>
      <c r="D592" s="56"/>
      <c r="E592" s="56"/>
    </row>
    <row r="593" spans="1:5" ht="15" customHeight="1" x14ac:dyDescent="0.2">
      <c r="A593" s="57" t="s">
        <v>87</v>
      </c>
      <c r="B593" s="39"/>
      <c r="C593" s="39"/>
      <c r="D593" s="39"/>
      <c r="E593" s="42" t="s">
        <v>88</v>
      </c>
    </row>
    <row r="594" spans="1:5" ht="15" customHeight="1" x14ac:dyDescent="0.2">
      <c r="A594" s="72"/>
      <c r="B594" s="96"/>
      <c r="C594" s="70"/>
      <c r="D594" s="72"/>
      <c r="E594" s="97"/>
    </row>
    <row r="595" spans="1:5" ht="15" customHeight="1" x14ac:dyDescent="0.2">
      <c r="B595" s="108"/>
      <c r="C595" s="44" t="s">
        <v>40</v>
      </c>
      <c r="D595" s="82" t="s">
        <v>53</v>
      </c>
      <c r="E595" s="44" t="s">
        <v>42</v>
      </c>
    </row>
    <row r="596" spans="1:5" ht="15" customHeight="1" x14ac:dyDescent="0.2">
      <c r="B596" s="124"/>
      <c r="C596" s="62">
        <v>3122</v>
      </c>
      <c r="D596" s="110" t="s">
        <v>81</v>
      </c>
      <c r="E596" s="76">
        <v>12100</v>
      </c>
    </row>
    <row r="597" spans="1:5" ht="15" customHeight="1" x14ac:dyDescent="0.2">
      <c r="B597" s="115"/>
      <c r="C597" s="77" t="s">
        <v>44</v>
      </c>
      <c r="D597" s="85"/>
      <c r="E597" s="86">
        <f>SUM(E596:E596)</f>
        <v>12100</v>
      </c>
    </row>
    <row r="598" spans="1:5" ht="15" customHeight="1" x14ac:dyDescent="0.2"/>
    <row r="599" spans="1:5" ht="15" customHeight="1" x14ac:dyDescent="0.2"/>
    <row r="600" spans="1:5" ht="15" customHeight="1" x14ac:dyDescent="0.25">
      <c r="A600" s="35" t="s">
        <v>96</v>
      </c>
    </row>
    <row r="601" spans="1:5" ht="15" customHeight="1" x14ac:dyDescent="0.2">
      <c r="A601" s="179" t="s">
        <v>34</v>
      </c>
      <c r="B601" s="179"/>
      <c r="C601" s="179"/>
      <c r="D601" s="179"/>
      <c r="E601" s="179"/>
    </row>
    <row r="602" spans="1:5" ht="15" customHeight="1" x14ac:dyDescent="0.2">
      <c r="A602" s="178" t="s">
        <v>157</v>
      </c>
      <c r="B602" s="178"/>
      <c r="C602" s="178"/>
      <c r="D602" s="178"/>
      <c r="E602" s="178"/>
    </row>
    <row r="603" spans="1:5" ht="15" customHeight="1" x14ac:dyDescent="0.2">
      <c r="A603" s="178"/>
      <c r="B603" s="178"/>
      <c r="C603" s="178"/>
      <c r="D603" s="178"/>
      <c r="E603" s="178"/>
    </row>
    <row r="604" spans="1:5" ht="15" customHeight="1" x14ac:dyDescent="0.2">
      <c r="A604" s="178"/>
      <c r="B604" s="178"/>
      <c r="C604" s="178"/>
      <c r="D604" s="178"/>
      <c r="E604" s="178"/>
    </row>
    <row r="605" spans="1:5" ht="15" customHeight="1" x14ac:dyDescent="0.2">
      <c r="A605" s="178"/>
      <c r="B605" s="178"/>
      <c r="C605" s="178"/>
      <c r="D605" s="178"/>
      <c r="E605" s="178"/>
    </row>
    <row r="606" spans="1:5" ht="15" customHeight="1" x14ac:dyDescent="0.2">
      <c r="A606" s="178"/>
      <c r="B606" s="178"/>
      <c r="C606" s="178"/>
      <c r="D606" s="178"/>
      <c r="E606" s="178"/>
    </row>
    <row r="607" spans="1:5" ht="15" customHeight="1" x14ac:dyDescent="0.2">
      <c r="A607" s="178"/>
      <c r="B607" s="178"/>
      <c r="C607" s="178"/>
      <c r="D607" s="178"/>
      <c r="E607" s="178"/>
    </row>
    <row r="608" spans="1:5" ht="15" customHeight="1" x14ac:dyDescent="0.2">
      <c r="A608" s="178"/>
      <c r="B608" s="178"/>
      <c r="C608" s="178"/>
      <c r="D608" s="178"/>
      <c r="E608" s="178"/>
    </row>
    <row r="609" spans="1:5" ht="15" customHeight="1" x14ac:dyDescent="0.2">
      <c r="A609" s="178"/>
      <c r="B609" s="178"/>
      <c r="C609" s="178"/>
      <c r="D609" s="178"/>
      <c r="E609" s="178"/>
    </row>
    <row r="610" spans="1:5" ht="15" customHeight="1" x14ac:dyDescent="0.2">
      <c r="A610" s="121"/>
      <c r="B610" s="121"/>
      <c r="C610" s="121"/>
      <c r="D610" s="121"/>
      <c r="E610" s="121"/>
    </row>
    <row r="611" spans="1:5" ht="15" customHeight="1" x14ac:dyDescent="0.25">
      <c r="A611" s="38" t="s">
        <v>1</v>
      </c>
      <c r="B611" s="39"/>
      <c r="C611" s="39"/>
      <c r="D611" s="39"/>
      <c r="E611" s="39"/>
    </row>
    <row r="612" spans="1:5" ht="15" customHeight="1" x14ac:dyDescent="0.2">
      <c r="A612" s="40" t="s">
        <v>37</v>
      </c>
      <c r="E612" t="s">
        <v>38</v>
      </c>
    </row>
    <row r="613" spans="1:5" ht="15" customHeight="1" x14ac:dyDescent="0.25">
      <c r="B613" s="38"/>
      <c r="C613" s="39"/>
      <c r="D613" s="39"/>
      <c r="E613" s="43"/>
    </row>
    <row r="614" spans="1:5" ht="15" customHeight="1" x14ac:dyDescent="0.2">
      <c r="A614" s="108"/>
      <c r="B614" s="108"/>
      <c r="C614" s="45" t="s">
        <v>40</v>
      </c>
      <c r="D614" s="46" t="s">
        <v>41</v>
      </c>
      <c r="E614" s="44" t="s">
        <v>42</v>
      </c>
    </row>
    <row r="615" spans="1:5" ht="15" customHeight="1" x14ac:dyDescent="0.2">
      <c r="A615" s="99"/>
      <c r="B615" s="116"/>
      <c r="C615" s="62"/>
      <c r="D615" s="117" t="s">
        <v>73</v>
      </c>
      <c r="E615" s="76">
        <v>2980</v>
      </c>
    </row>
    <row r="616" spans="1:5" ht="15" customHeight="1" x14ac:dyDescent="0.2">
      <c r="A616" s="99"/>
      <c r="B616" s="116"/>
      <c r="C616" s="77" t="s">
        <v>44</v>
      </c>
      <c r="D616" s="78"/>
      <c r="E616" s="79">
        <f>SUM(E615:E615)</f>
        <v>2980</v>
      </c>
    </row>
    <row r="617" spans="1:5" ht="15" customHeight="1" x14ac:dyDescent="0.2"/>
    <row r="618" spans="1:5" ht="15" customHeight="1" x14ac:dyDescent="0.25">
      <c r="A618" s="69" t="s">
        <v>17</v>
      </c>
      <c r="B618" s="70"/>
      <c r="C618" s="70"/>
      <c r="D618" s="56"/>
      <c r="E618" s="56"/>
    </row>
    <row r="619" spans="1:5" ht="15" customHeight="1" x14ac:dyDescent="0.2">
      <c r="A619" s="57" t="s">
        <v>87</v>
      </c>
      <c r="B619" s="39"/>
      <c r="C619" s="39"/>
      <c r="D619" s="39"/>
      <c r="E619" s="42" t="s">
        <v>88</v>
      </c>
    </row>
    <row r="620" spans="1:5" ht="15" customHeight="1" x14ac:dyDescent="0.2">
      <c r="A620" s="72"/>
      <c r="B620" s="96"/>
      <c r="C620" s="70"/>
      <c r="D620" s="72"/>
      <c r="E620" s="97"/>
    </row>
    <row r="621" spans="1:5" ht="15" customHeight="1" x14ac:dyDescent="0.2">
      <c r="B621" s="108"/>
      <c r="C621" s="44" t="s">
        <v>40</v>
      </c>
      <c r="D621" s="82" t="s">
        <v>53</v>
      </c>
      <c r="E621" s="44" t="s">
        <v>42</v>
      </c>
    </row>
    <row r="622" spans="1:5" ht="15" customHeight="1" x14ac:dyDescent="0.2">
      <c r="B622" s="124"/>
      <c r="C622" s="62">
        <v>3133</v>
      </c>
      <c r="D622" s="110" t="s">
        <v>81</v>
      </c>
      <c r="E622" s="76">
        <v>2980</v>
      </c>
    </row>
    <row r="623" spans="1:5" ht="15" customHeight="1" x14ac:dyDescent="0.2">
      <c r="B623" s="115"/>
      <c r="C623" s="77" t="s">
        <v>44</v>
      </c>
      <c r="D623" s="85"/>
      <c r="E623" s="86">
        <f>SUM(E622:E622)</f>
        <v>2980</v>
      </c>
    </row>
    <row r="624" spans="1:5" ht="15" customHeight="1" x14ac:dyDescent="0.2"/>
    <row r="625" spans="1:5" ht="15" customHeight="1" x14ac:dyDescent="0.2"/>
    <row r="626" spans="1:5" ht="15" customHeight="1" x14ac:dyDescent="0.25">
      <c r="A626" s="35" t="s">
        <v>97</v>
      </c>
    </row>
    <row r="627" spans="1:5" ht="15" customHeight="1" x14ac:dyDescent="0.2">
      <c r="A627" s="179" t="s">
        <v>34</v>
      </c>
      <c r="B627" s="179"/>
      <c r="C627" s="179"/>
      <c r="D627" s="179"/>
      <c r="E627" s="179"/>
    </row>
    <row r="628" spans="1:5" ht="15" customHeight="1" x14ac:dyDescent="0.2">
      <c r="A628" s="178" t="s">
        <v>158</v>
      </c>
      <c r="B628" s="178"/>
      <c r="C628" s="178"/>
      <c r="D628" s="178"/>
      <c r="E628" s="178"/>
    </row>
    <row r="629" spans="1:5" ht="15" customHeight="1" x14ac:dyDescent="0.2">
      <c r="A629" s="178"/>
      <c r="B629" s="178"/>
      <c r="C629" s="178"/>
      <c r="D629" s="178"/>
      <c r="E629" s="178"/>
    </row>
    <row r="630" spans="1:5" ht="15" customHeight="1" x14ac:dyDescent="0.2">
      <c r="A630" s="178"/>
      <c r="B630" s="178"/>
      <c r="C630" s="178"/>
      <c r="D630" s="178"/>
      <c r="E630" s="178"/>
    </row>
    <row r="631" spans="1:5" ht="15" customHeight="1" x14ac:dyDescent="0.2">
      <c r="A631" s="178"/>
      <c r="B631" s="178"/>
      <c r="C631" s="178"/>
      <c r="D631" s="178"/>
      <c r="E631" s="178"/>
    </row>
    <row r="632" spans="1:5" ht="15" customHeight="1" x14ac:dyDescent="0.2">
      <c r="A632" s="178"/>
      <c r="B632" s="178"/>
      <c r="C632" s="178"/>
      <c r="D632" s="178"/>
      <c r="E632" s="178"/>
    </row>
    <row r="633" spans="1:5" ht="15" customHeight="1" x14ac:dyDescent="0.2">
      <c r="A633" s="178"/>
      <c r="B633" s="178"/>
      <c r="C633" s="178"/>
      <c r="D633" s="178"/>
      <c r="E633" s="178"/>
    </row>
    <row r="634" spans="1:5" ht="15" customHeight="1" x14ac:dyDescent="0.2">
      <c r="A634" s="178"/>
      <c r="B634" s="178"/>
      <c r="C634" s="178"/>
      <c r="D634" s="178"/>
      <c r="E634" s="178"/>
    </row>
    <row r="635" spans="1:5" ht="15" customHeight="1" x14ac:dyDescent="0.2">
      <c r="A635" s="121"/>
      <c r="B635" s="121"/>
      <c r="C635" s="121"/>
      <c r="D635" s="121"/>
      <c r="E635" s="121"/>
    </row>
    <row r="636" spans="1:5" ht="15" customHeight="1" x14ac:dyDescent="0.25">
      <c r="A636" s="38" t="s">
        <v>1</v>
      </c>
      <c r="B636" s="39"/>
      <c r="C636" s="39"/>
      <c r="D636" s="39"/>
      <c r="E636" s="39"/>
    </row>
    <row r="637" spans="1:5" ht="15" customHeight="1" x14ac:dyDescent="0.2">
      <c r="A637" s="40" t="s">
        <v>37</v>
      </c>
      <c r="E637" t="s">
        <v>38</v>
      </c>
    </row>
    <row r="638" spans="1:5" ht="15" customHeight="1" x14ac:dyDescent="0.25">
      <c r="B638" s="38"/>
      <c r="C638" s="39"/>
      <c r="D638" s="39"/>
      <c r="E638" s="43"/>
    </row>
    <row r="639" spans="1:5" ht="15" customHeight="1" x14ac:dyDescent="0.2">
      <c r="A639" s="108"/>
      <c r="B639" s="108"/>
      <c r="C639" s="45" t="s">
        <v>40</v>
      </c>
      <c r="D639" s="46" t="s">
        <v>41</v>
      </c>
      <c r="E639" s="44" t="s">
        <v>42</v>
      </c>
    </row>
    <row r="640" spans="1:5" ht="15" customHeight="1" x14ac:dyDescent="0.2">
      <c r="A640" s="99"/>
      <c r="B640" s="116"/>
      <c r="C640" s="62"/>
      <c r="D640" s="117" t="s">
        <v>73</v>
      </c>
      <c r="E640" s="76">
        <f>4737.6+452513.7+1498386.6-1800</f>
        <v>1953837.9000000001</v>
      </c>
    </row>
    <row r="641" spans="1:5" ht="15" customHeight="1" x14ac:dyDescent="0.2">
      <c r="A641" s="99"/>
      <c r="B641" s="116"/>
      <c r="C641" s="77" t="s">
        <v>44</v>
      </c>
      <c r="D641" s="78"/>
      <c r="E641" s="79">
        <f>SUM(E640:E640)</f>
        <v>1953837.9000000001</v>
      </c>
    </row>
    <row r="642" spans="1:5" ht="15" customHeight="1" x14ac:dyDescent="0.2"/>
    <row r="643" spans="1:5" ht="15" customHeight="1" x14ac:dyDescent="0.25">
      <c r="A643" s="69" t="s">
        <v>17</v>
      </c>
      <c r="B643" s="70"/>
      <c r="C643" s="70"/>
      <c r="D643" s="56"/>
      <c r="E643" s="56"/>
    </row>
    <row r="644" spans="1:5" ht="15" customHeight="1" x14ac:dyDescent="0.2">
      <c r="A644" s="57" t="s">
        <v>87</v>
      </c>
      <c r="B644" s="39"/>
      <c r="C644" s="39"/>
      <c r="D644" s="39"/>
      <c r="E644" s="42" t="s">
        <v>88</v>
      </c>
    </row>
    <row r="645" spans="1:5" ht="15" customHeight="1" x14ac:dyDescent="0.2">
      <c r="A645" s="72"/>
      <c r="B645" s="96"/>
      <c r="C645" s="70"/>
      <c r="D645" s="72"/>
      <c r="E645" s="97"/>
    </row>
    <row r="646" spans="1:5" ht="15" customHeight="1" x14ac:dyDescent="0.2">
      <c r="B646" s="108"/>
      <c r="C646" s="44" t="s">
        <v>40</v>
      </c>
      <c r="D646" s="82" t="s">
        <v>53</v>
      </c>
      <c r="E646" s="44" t="s">
        <v>42</v>
      </c>
    </row>
    <row r="647" spans="1:5" ht="15" customHeight="1" x14ac:dyDescent="0.2">
      <c r="B647" s="124"/>
      <c r="C647" s="62">
        <v>3315</v>
      </c>
      <c r="D647" s="110" t="s">
        <v>81</v>
      </c>
      <c r="E647" s="76">
        <f>1415142.9+83243.7+427374.05+25139.65+263.2+4474.4-1800</f>
        <v>1953837.8999999997</v>
      </c>
    </row>
    <row r="648" spans="1:5" ht="15" customHeight="1" x14ac:dyDescent="0.2">
      <c r="B648" s="115"/>
      <c r="C648" s="77" t="s">
        <v>44</v>
      </c>
      <c r="D648" s="85"/>
      <c r="E648" s="86">
        <f>SUM(E647:E647)</f>
        <v>1953837.8999999997</v>
      </c>
    </row>
    <row r="649" spans="1:5" ht="15" customHeight="1" x14ac:dyDescent="0.2"/>
    <row r="650" spans="1:5" ht="15" customHeight="1" x14ac:dyDescent="0.2"/>
    <row r="651" spans="1:5" ht="15" customHeight="1" x14ac:dyDescent="0.25">
      <c r="A651" s="35" t="s">
        <v>98</v>
      </c>
    </row>
    <row r="652" spans="1:5" ht="15" customHeight="1" x14ac:dyDescent="0.2">
      <c r="A652" s="179" t="s">
        <v>34</v>
      </c>
      <c r="B652" s="179"/>
      <c r="C652" s="179"/>
      <c r="D652" s="179"/>
      <c r="E652" s="179"/>
    </row>
    <row r="653" spans="1:5" ht="15" customHeight="1" x14ac:dyDescent="0.2">
      <c r="A653" s="178" t="s">
        <v>159</v>
      </c>
      <c r="B653" s="178"/>
      <c r="C653" s="178"/>
      <c r="D653" s="178"/>
      <c r="E653" s="178"/>
    </row>
    <row r="654" spans="1:5" ht="15" customHeight="1" x14ac:dyDescent="0.2">
      <c r="A654" s="178"/>
      <c r="B654" s="178"/>
      <c r="C654" s="178"/>
      <c r="D654" s="178"/>
      <c r="E654" s="178"/>
    </row>
    <row r="655" spans="1:5" ht="15" customHeight="1" x14ac:dyDescent="0.2">
      <c r="A655" s="178"/>
      <c r="B655" s="178"/>
      <c r="C655" s="178"/>
      <c r="D655" s="178"/>
      <c r="E655" s="178"/>
    </row>
    <row r="656" spans="1:5" ht="15" customHeight="1" x14ac:dyDescent="0.2">
      <c r="A656" s="178"/>
      <c r="B656" s="178"/>
      <c r="C656" s="178"/>
      <c r="D656" s="178"/>
      <c r="E656" s="178"/>
    </row>
    <row r="657" spans="1:5" ht="15" customHeight="1" x14ac:dyDescent="0.2">
      <c r="A657" s="178"/>
      <c r="B657" s="178"/>
      <c r="C657" s="178"/>
      <c r="D657" s="178"/>
      <c r="E657" s="178"/>
    </row>
    <row r="658" spans="1:5" ht="15" customHeight="1" x14ac:dyDescent="0.2">
      <c r="A658" s="178"/>
      <c r="B658" s="178"/>
      <c r="C658" s="178"/>
      <c r="D658" s="178"/>
      <c r="E658" s="178"/>
    </row>
    <row r="659" spans="1:5" ht="15" customHeight="1" x14ac:dyDescent="0.2">
      <c r="A659" s="178"/>
      <c r="B659" s="178"/>
      <c r="C659" s="178"/>
      <c r="D659" s="178"/>
      <c r="E659" s="178"/>
    </row>
    <row r="660" spans="1:5" ht="15" customHeight="1" x14ac:dyDescent="0.2">
      <c r="A660" s="178"/>
      <c r="B660" s="178"/>
      <c r="C660" s="178"/>
      <c r="D660" s="178"/>
      <c r="E660" s="178"/>
    </row>
    <row r="661" spans="1:5" ht="15" customHeight="1" x14ac:dyDescent="0.2">
      <c r="A661" s="121"/>
      <c r="B661" s="121"/>
      <c r="C661" s="121"/>
      <c r="D661" s="121"/>
      <c r="E661" s="121"/>
    </row>
    <row r="662" spans="1:5" ht="15" customHeight="1" x14ac:dyDescent="0.25">
      <c r="A662" s="38" t="s">
        <v>1</v>
      </c>
      <c r="B662" s="39"/>
      <c r="C662" s="39"/>
      <c r="D662" s="39"/>
      <c r="E662" s="39"/>
    </row>
    <row r="663" spans="1:5" ht="15" customHeight="1" x14ac:dyDescent="0.2">
      <c r="A663" s="40" t="s">
        <v>37</v>
      </c>
      <c r="E663" t="s">
        <v>38</v>
      </c>
    </row>
    <row r="664" spans="1:5" ht="15" customHeight="1" x14ac:dyDescent="0.25">
      <c r="B664" s="38"/>
      <c r="C664" s="39"/>
      <c r="D664" s="39"/>
      <c r="E664" s="43"/>
    </row>
    <row r="665" spans="1:5" ht="15" customHeight="1" x14ac:dyDescent="0.2">
      <c r="A665" s="108"/>
      <c r="B665" s="108"/>
      <c r="C665" s="45" t="s">
        <v>40</v>
      </c>
      <c r="D665" s="46" t="s">
        <v>41</v>
      </c>
      <c r="E665" s="44" t="s">
        <v>42</v>
      </c>
    </row>
    <row r="666" spans="1:5" ht="15" customHeight="1" x14ac:dyDescent="0.2">
      <c r="A666" s="99"/>
      <c r="B666" s="116"/>
      <c r="C666" s="62"/>
      <c r="D666" s="117" t="s">
        <v>73</v>
      </c>
      <c r="E666" s="76">
        <f>18770+960081.76</f>
        <v>978851.76</v>
      </c>
    </row>
    <row r="667" spans="1:5" ht="15" customHeight="1" x14ac:dyDescent="0.2">
      <c r="A667" s="99"/>
      <c r="B667" s="116"/>
      <c r="C667" s="77" t="s">
        <v>44</v>
      </c>
      <c r="D667" s="78"/>
      <c r="E667" s="79">
        <f>SUM(E666:E666)</f>
        <v>978851.76</v>
      </c>
    </row>
    <row r="668" spans="1:5" ht="15" customHeight="1" x14ac:dyDescent="0.2"/>
    <row r="669" spans="1:5" ht="15" customHeight="1" x14ac:dyDescent="0.25">
      <c r="A669" s="69" t="s">
        <v>17</v>
      </c>
      <c r="B669" s="70"/>
      <c r="C669" s="70"/>
      <c r="D669" s="56"/>
      <c r="E669" s="56"/>
    </row>
    <row r="670" spans="1:5" ht="15" customHeight="1" x14ac:dyDescent="0.2">
      <c r="A670" s="57" t="s">
        <v>87</v>
      </c>
      <c r="B670" s="39"/>
      <c r="C670" s="39"/>
      <c r="D670" s="39"/>
      <c r="E670" s="42" t="s">
        <v>88</v>
      </c>
    </row>
    <row r="671" spans="1:5" ht="15" customHeight="1" x14ac:dyDescent="0.2">
      <c r="A671" s="72"/>
      <c r="B671" s="96"/>
      <c r="C671" s="70"/>
      <c r="D671" s="72"/>
      <c r="E671" s="97"/>
    </row>
    <row r="672" spans="1:5" ht="15" customHeight="1" x14ac:dyDescent="0.2">
      <c r="B672" s="108"/>
      <c r="C672" s="44" t="s">
        <v>40</v>
      </c>
      <c r="D672" s="82" t="s">
        <v>53</v>
      </c>
      <c r="E672" s="44" t="s">
        <v>42</v>
      </c>
    </row>
    <row r="673" spans="1:5" ht="15" customHeight="1" x14ac:dyDescent="0.2">
      <c r="B673" s="124"/>
      <c r="C673" s="62">
        <v>3111</v>
      </c>
      <c r="D673" s="110" t="s">
        <v>81</v>
      </c>
      <c r="E673" s="76">
        <f>18770+960081.76</f>
        <v>978851.76</v>
      </c>
    </row>
    <row r="674" spans="1:5" ht="15" customHeight="1" x14ac:dyDescent="0.2">
      <c r="B674" s="115"/>
      <c r="C674" s="77" t="s">
        <v>44</v>
      </c>
      <c r="D674" s="85"/>
      <c r="E674" s="86">
        <f>SUM(E673:E673)</f>
        <v>978851.76</v>
      </c>
    </row>
    <row r="675" spans="1:5" ht="15" customHeight="1" x14ac:dyDescent="0.2"/>
    <row r="676" spans="1:5" ht="15" customHeight="1" x14ac:dyDescent="0.2"/>
    <row r="677" spans="1:5" ht="15" customHeight="1" x14ac:dyDescent="0.2"/>
    <row r="678" spans="1:5" ht="15" customHeight="1" x14ac:dyDescent="0.25">
      <c r="A678" s="35" t="s">
        <v>99</v>
      </c>
    </row>
    <row r="679" spans="1:5" ht="15" customHeight="1" x14ac:dyDescent="0.2">
      <c r="A679" s="179" t="s">
        <v>34</v>
      </c>
      <c r="B679" s="179"/>
      <c r="C679" s="179"/>
      <c r="D679" s="179"/>
      <c r="E679" s="179"/>
    </row>
    <row r="680" spans="1:5" ht="15" customHeight="1" x14ac:dyDescent="0.2">
      <c r="A680" s="178" t="s">
        <v>160</v>
      </c>
      <c r="B680" s="178"/>
      <c r="C680" s="178"/>
      <c r="D680" s="178"/>
      <c r="E680" s="178"/>
    </row>
    <row r="681" spans="1:5" ht="15" customHeight="1" x14ac:dyDescent="0.2">
      <c r="A681" s="178"/>
      <c r="B681" s="178"/>
      <c r="C681" s="178"/>
      <c r="D681" s="178"/>
      <c r="E681" s="178"/>
    </row>
    <row r="682" spans="1:5" ht="15" customHeight="1" x14ac:dyDescent="0.2">
      <c r="A682" s="178"/>
      <c r="B682" s="178"/>
      <c r="C682" s="178"/>
      <c r="D682" s="178"/>
      <c r="E682" s="178"/>
    </row>
    <row r="683" spans="1:5" ht="15" customHeight="1" x14ac:dyDescent="0.2">
      <c r="A683" s="178"/>
      <c r="B683" s="178"/>
      <c r="C683" s="178"/>
      <c r="D683" s="178"/>
      <c r="E683" s="178"/>
    </row>
    <row r="684" spans="1:5" ht="15" customHeight="1" x14ac:dyDescent="0.2">
      <c r="A684" s="178"/>
      <c r="B684" s="178"/>
      <c r="C684" s="178"/>
      <c r="D684" s="178"/>
      <c r="E684" s="178"/>
    </row>
    <row r="685" spans="1:5" ht="15" customHeight="1" x14ac:dyDescent="0.2">
      <c r="A685" s="178"/>
      <c r="B685" s="178"/>
      <c r="C685" s="178"/>
      <c r="D685" s="178"/>
      <c r="E685" s="178"/>
    </row>
    <row r="686" spans="1:5" ht="15" customHeight="1" x14ac:dyDescent="0.2">
      <c r="A686" s="178"/>
      <c r="B686" s="178"/>
      <c r="C686" s="178"/>
      <c r="D686" s="178"/>
      <c r="E686" s="178"/>
    </row>
    <row r="687" spans="1:5" ht="15" customHeight="1" x14ac:dyDescent="0.2">
      <c r="A687" s="178"/>
      <c r="B687" s="178"/>
      <c r="C687" s="178"/>
      <c r="D687" s="178"/>
      <c r="E687" s="178"/>
    </row>
    <row r="688" spans="1:5" ht="15" customHeight="1" x14ac:dyDescent="0.2">
      <c r="A688" s="121"/>
      <c r="B688" s="121"/>
      <c r="C688" s="121"/>
      <c r="D688" s="121"/>
      <c r="E688" s="121"/>
    </row>
    <row r="689" spans="1:5" ht="15" customHeight="1" x14ac:dyDescent="0.25">
      <c r="A689" s="38" t="s">
        <v>1</v>
      </c>
      <c r="B689" s="39"/>
      <c r="C689" s="39"/>
      <c r="D689" s="39"/>
      <c r="E689" s="39"/>
    </row>
    <row r="690" spans="1:5" ht="15" customHeight="1" x14ac:dyDescent="0.2">
      <c r="A690" s="40" t="s">
        <v>37</v>
      </c>
      <c r="E690" t="s">
        <v>38</v>
      </c>
    </row>
    <row r="691" spans="1:5" ht="15" customHeight="1" x14ac:dyDescent="0.25">
      <c r="B691" s="38"/>
      <c r="C691" s="39"/>
      <c r="D691" s="39"/>
      <c r="E691" s="43"/>
    </row>
    <row r="692" spans="1:5" ht="15" customHeight="1" x14ac:dyDescent="0.2">
      <c r="A692" s="108"/>
      <c r="B692" s="108"/>
      <c r="C692" s="45" t="s">
        <v>40</v>
      </c>
      <c r="D692" s="46" t="s">
        <v>41</v>
      </c>
      <c r="E692" s="44" t="s">
        <v>42</v>
      </c>
    </row>
    <row r="693" spans="1:5" ht="15" customHeight="1" x14ac:dyDescent="0.2">
      <c r="A693" s="99"/>
      <c r="B693" s="116"/>
      <c r="C693" s="62"/>
      <c r="D693" s="117" t="s">
        <v>73</v>
      </c>
      <c r="E693" s="76">
        <v>9405532.6400000006</v>
      </c>
    </row>
    <row r="694" spans="1:5" ht="15" customHeight="1" x14ac:dyDescent="0.2">
      <c r="A694" s="99"/>
      <c r="B694" s="116"/>
      <c r="C694" s="77" t="s">
        <v>44</v>
      </c>
      <c r="D694" s="78"/>
      <c r="E694" s="79">
        <f>SUM(E693:E693)</f>
        <v>9405532.6400000006</v>
      </c>
    </row>
    <row r="695" spans="1:5" ht="15" customHeight="1" x14ac:dyDescent="0.2"/>
    <row r="696" spans="1:5" ht="15" customHeight="1" x14ac:dyDescent="0.25">
      <c r="A696" s="69" t="s">
        <v>17</v>
      </c>
      <c r="B696" s="70"/>
      <c r="C696" s="70"/>
      <c r="D696" s="56"/>
      <c r="E696" s="56"/>
    </row>
    <row r="697" spans="1:5" ht="15" customHeight="1" x14ac:dyDescent="0.2">
      <c r="A697" s="57" t="s">
        <v>87</v>
      </c>
      <c r="B697" s="39"/>
      <c r="C697" s="39"/>
      <c r="D697" s="39"/>
      <c r="E697" s="42" t="s">
        <v>88</v>
      </c>
    </row>
    <row r="698" spans="1:5" ht="15" customHeight="1" x14ac:dyDescent="0.2">
      <c r="A698" s="72"/>
      <c r="B698" s="96"/>
      <c r="C698" s="70"/>
      <c r="D698" s="72"/>
      <c r="E698" s="97"/>
    </row>
    <row r="699" spans="1:5" ht="15" customHeight="1" x14ac:dyDescent="0.2">
      <c r="B699" s="108"/>
      <c r="C699" s="44" t="s">
        <v>40</v>
      </c>
      <c r="D699" s="82" t="s">
        <v>53</v>
      </c>
      <c r="E699" s="44" t="s">
        <v>42</v>
      </c>
    </row>
    <row r="700" spans="1:5" ht="15" customHeight="1" x14ac:dyDescent="0.2">
      <c r="B700" s="124"/>
      <c r="C700" s="62">
        <v>3122</v>
      </c>
      <c r="D700" s="110" t="s">
        <v>81</v>
      </c>
      <c r="E700" s="76">
        <v>9405532.6400000006</v>
      </c>
    </row>
    <row r="701" spans="1:5" ht="15" customHeight="1" x14ac:dyDescent="0.2">
      <c r="B701" s="115"/>
      <c r="C701" s="77" t="s">
        <v>44</v>
      </c>
      <c r="D701" s="85"/>
      <c r="E701" s="86">
        <f>SUM(E700:E700)</f>
        <v>9405532.6400000006</v>
      </c>
    </row>
    <row r="702" spans="1:5" ht="15" customHeight="1" x14ac:dyDescent="0.2"/>
    <row r="703" spans="1:5" ht="15" customHeight="1" x14ac:dyDescent="0.2"/>
    <row r="704" spans="1:5" ht="15" customHeight="1" x14ac:dyDescent="0.25">
      <c r="A704" s="35" t="s">
        <v>100</v>
      </c>
    </row>
    <row r="705" spans="1:5" ht="15" customHeight="1" x14ac:dyDescent="0.2">
      <c r="A705" s="179" t="s">
        <v>34</v>
      </c>
      <c r="B705" s="179"/>
      <c r="C705" s="179"/>
      <c r="D705" s="179"/>
      <c r="E705" s="179"/>
    </row>
    <row r="706" spans="1:5" ht="15" customHeight="1" x14ac:dyDescent="0.2">
      <c r="A706" s="178" t="s">
        <v>161</v>
      </c>
      <c r="B706" s="178"/>
      <c r="C706" s="178"/>
      <c r="D706" s="178"/>
      <c r="E706" s="178"/>
    </row>
    <row r="707" spans="1:5" ht="15" customHeight="1" x14ac:dyDescent="0.2">
      <c r="A707" s="178"/>
      <c r="B707" s="178"/>
      <c r="C707" s="178"/>
      <c r="D707" s="178"/>
      <c r="E707" s="178"/>
    </row>
    <row r="708" spans="1:5" ht="15" customHeight="1" x14ac:dyDescent="0.2">
      <c r="A708" s="178"/>
      <c r="B708" s="178"/>
      <c r="C708" s="178"/>
      <c r="D708" s="178"/>
      <c r="E708" s="178"/>
    </row>
    <row r="709" spans="1:5" ht="15" customHeight="1" x14ac:dyDescent="0.2">
      <c r="A709" s="178"/>
      <c r="B709" s="178"/>
      <c r="C709" s="178"/>
      <c r="D709" s="178"/>
      <c r="E709" s="178"/>
    </row>
    <row r="710" spans="1:5" ht="15" customHeight="1" x14ac:dyDescent="0.2">
      <c r="A710" s="178"/>
      <c r="B710" s="178"/>
      <c r="C710" s="178"/>
      <c r="D710" s="178"/>
      <c r="E710" s="178"/>
    </row>
    <row r="711" spans="1:5" ht="15" customHeight="1" x14ac:dyDescent="0.2">
      <c r="A711" s="178"/>
      <c r="B711" s="178"/>
      <c r="C711" s="178"/>
      <c r="D711" s="178"/>
      <c r="E711" s="178"/>
    </row>
    <row r="712" spans="1:5" ht="15" customHeight="1" x14ac:dyDescent="0.2">
      <c r="A712" s="178"/>
      <c r="B712" s="178"/>
      <c r="C712" s="178"/>
      <c r="D712" s="178"/>
      <c r="E712" s="178"/>
    </row>
    <row r="713" spans="1:5" ht="15" customHeight="1" x14ac:dyDescent="0.2">
      <c r="A713" s="178"/>
      <c r="B713" s="178"/>
      <c r="C713" s="178"/>
      <c r="D713" s="178"/>
      <c r="E713" s="178"/>
    </row>
    <row r="714" spans="1:5" ht="15" customHeight="1" x14ac:dyDescent="0.2">
      <c r="A714" s="121"/>
      <c r="B714" s="121"/>
      <c r="C714" s="121"/>
      <c r="D714" s="121"/>
      <c r="E714" s="121"/>
    </row>
    <row r="715" spans="1:5" ht="15" customHeight="1" x14ac:dyDescent="0.25">
      <c r="A715" s="38" t="s">
        <v>1</v>
      </c>
      <c r="B715" s="39"/>
      <c r="C715" s="39"/>
      <c r="D715" s="39"/>
      <c r="E715" s="39"/>
    </row>
    <row r="716" spans="1:5" ht="15" customHeight="1" x14ac:dyDescent="0.2">
      <c r="A716" s="40" t="s">
        <v>37</v>
      </c>
      <c r="E716" t="s">
        <v>38</v>
      </c>
    </row>
    <row r="717" spans="1:5" ht="15" customHeight="1" x14ac:dyDescent="0.25">
      <c r="B717" s="38"/>
      <c r="C717" s="39"/>
      <c r="D717" s="39"/>
      <c r="E717" s="43"/>
    </row>
    <row r="718" spans="1:5" ht="15" customHeight="1" x14ac:dyDescent="0.2">
      <c r="A718" s="108"/>
      <c r="B718" s="108"/>
      <c r="C718" s="45" t="s">
        <v>40</v>
      </c>
      <c r="D718" s="46" t="s">
        <v>41</v>
      </c>
      <c r="E718" s="44" t="s">
        <v>42</v>
      </c>
    </row>
    <row r="719" spans="1:5" ht="15" customHeight="1" x14ac:dyDescent="0.2">
      <c r="A719" s="99"/>
      <c r="B719" s="116"/>
      <c r="C719" s="62"/>
      <c r="D719" s="117" t="s">
        <v>73</v>
      </c>
      <c r="E719" s="76">
        <v>23100</v>
      </c>
    </row>
    <row r="720" spans="1:5" ht="15" customHeight="1" x14ac:dyDescent="0.2">
      <c r="A720" s="99"/>
      <c r="B720" s="116"/>
      <c r="C720" s="77" t="s">
        <v>44</v>
      </c>
      <c r="D720" s="78"/>
      <c r="E720" s="79">
        <f>SUM(E719:E719)</f>
        <v>23100</v>
      </c>
    </row>
    <row r="721" spans="1:5" ht="15" customHeight="1" x14ac:dyDescent="0.2"/>
    <row r="722" spans="1:5" ht="15" customHeight="1" x14ac:dyDescent="0.25">
      <c r="A722" s="69" t="s">
        <v>17</v>
      </c>
      <c r="B722" s="70"/>
      <c r="C722" s="70"/>
      <c r="D722" s="56"/>
      <c r="E722" s="56"/>
    </row>
    <row r="723" spans="1:5" ht="15" customHeight="1" x14ac:dyDescent="0.2">
      <c r="A723" s="57" t="s">
        <v>87</v>
      </c>
      <c r="B723" s="39"/>
      <c r="C723" s="39"/>
      <c r="D723" s="39"/>
      <c r="E723" s="42" t="s">
        <v>88</v>
      </c>
    </row>
    <row r="724" spans="1:5" ht="15" customHeight="1" x14ac:dyDescent="0.2">
      <c r="A724" s="72"/>
      <c r="B724" s="96"/>
      <c r="C724" s="70"/>
      <c r="D724" s="72"/>
      <c r="E724" s="97"/>
    </row>
    <row r="725" spans="1:5" ht="15" customHeight="1" x14ac:dyDescent="0.2">
      <c r="B725" s="108"/>
      <c r="C725" s="44" t="s">
        <v>40</v>
      </c>
      <c r="D725" s="82" t="s">
        <v>53</v>
      </c>
      <c r="E725" s="44" t="s">
        <v>42</v>
      </c>
    </row>
    <row r="726" spans="1:5" ht="15" customHeight="1" x14ac:dyDescent="0.2">
      <c r="B726" s="124"/>
      <c r="C726" s="62">
        <v>3522</v>
      </c>
      <c r="D726" s="110" t="s">
        <v>81</v>
      </c>
      <c r="E726" s="76">
        <v>23100</v>
      </c>
    </row>
    <row r="727" spans="1:5" ht="15" customHeight="1" x14ac:dyDescent="0.2">
      <c r="B727" s="115"/>
      <c r="C727" s="77" t="s">
        <v>44</v>
      </c>
      <c r="D727" s="85"/>
      <c r="E727" s="86">
        <f>SUM(E726:E726)</f>
        <v>23100</v>
      </c>
    </row>
    <row r="728" spans="1:5" ht="15" customHeight="1" x14ac:dyDescent="0.2"/>
    <row r="729" spans="1:5" ht="15" customHeight="1" x14ac:dyDescent="0.2"/>
    <row r="730" spans="1:5" ht="15" customHeight="1" x14ac:dyDescent="0.25">
      <c r="A730" s="35" t="s">
        <v>101</v>
      </c>
    </row>
    <row r="731" spans="1:5" ht="15" customHeight="1" x14ac:dyDescent="0.2">
      <c r="A731" s="179" t="s">
        <v>34</v>
      </c>
      <c r="B731" s="179"/>
      <c r="C731" s="179"/>
      <c r="D731" s="179"/>
      <c r="E731" s="179"/>
    </row>
    <row r="732" spans="1:5" ht="15" customHeight="1" x14ac:dyDescent="0.2">
      <c r="A732" s="178" t="s">
        <v>162</v>
      </c>
      <c r="B732" s="178"/>
      <c r="C732" s="178"/>
      <c r="D732" s="178"/>
      <c r="E732" s="178"/>
    </row>
    <row r="733" spans="1:5" ht="15" customHeight="1" x14ac:dyDescent="0.2">
      <c r="A733" s="178"/>
      <c r="B733" s="178"/>
      <c r="C733" s="178"/>
      <c r="D733" s="178"/>
      <c r="E733" s="178"/>
    </row>
    <row r="734" spans="1:5" ht="15" customHeight="1" x14ac:dyDescent="0.2">
      <c r="A734" s="178"/>
      <c r="B734" s="178"/>
      <c r="C734" s="178"/>
      <c r="D734" s="178"/>
      <c r="E734" s="178"/>
    </row>
    <row r="735" spans="1:5" ht="15" customHeight="1" x14ac:dyDescent="0.2">
      <c r="A735" s="178"/>
      <c r="B735" s="178"/>
      <c r="C735" s="178"/>
      <c r="D735" s="178"/>
      <c r="E735" s="178"/>
    </row>
    <row r="736" spans="1:5" ht="15" customHeight="1" x14ac:dyDescent="0.2">
      <c r="A736" s="178"/>
      <c r="B736" s="178"/>
      <c r="C736" s="178"/>
      <c r="D736" s="178"/>
      <c r="E736" s="178"/>
    </row>
    <row r="737" spans="1:5" ht="15" customHeight="1" x14ac:dyDescent="0.2">
      <c r="A737" s="178"/>
      <c r="B737" s="178"/>
      <c r="C737" s="178"/>
      <c r="D737" s="178"/>
      <c r="E737" s="178"/>
    </row>
    <row r="738" spans="1:5" ht="15" customHeight="1" x14ac:dyDescent="0.2">
      <c r="A738" s="178"/>
      <c r="B738" s="178"/>
      <c r="C738" s="178"/>
      <c r="D738" s="178"/>
      <c r="E738" s="178"/>
    </row>
    <row r="739" spans="1:5" ht="15" customHeight="1" x14ac:dyDescent="0.2">
      <c r="A739" s="178"/>
      <c r="B739" s="178"/>
      <c r="C739" s="178"/>
      <c r="D739" s="178"/>
      <c r="E739" s="178"/>
    </row>
    <row r="740" spans="1:5" ht="15" customHeight="1" x14ac:dyDescent="0.2">
      <c r="A740" s="121"/>
      <c r="B740" s="121"/>
      <c r="C740" s="121"/>
      <c r="D740" s="121"/>
      <c r="E740" s="121"/>
    </row>
    <row r="741" spans="1:5" ht="15" customHeight="1" x14ac:dyDescent="0.25">
      <c r="A741" s="38" t="s">
        <v>1</v>
      </c>
      <c r="B741" s="39"/>
      <c r="C741" s="39"/>
      <c r="D741" s="39"/>
      <c r="E741" s="39"/>
    </row>
    <row r="742" spans="1:5" ht="15" customHeight="1" x14ac:dyDescent="0.2">
      <c r="A742" s="40" t="s">
        <v>37</v>
      </c>
      <c r="E742" t="s">
        <v>38</v>
      </c>
    </row>
    <row r="743" spans="1:5" ht="15" customHeight="1" x14ac:dyDescent="0.25">
      <c r="B743" s="38"/>
      <c r="C743" s="39"/>
      <c r="D743" s="39"/>
      <c r="E743" s="43"/>
    </row>
    <row r="744" spans="1:5" ht="15" customHeight="1" x14ac:dyDescent="0.2">
      <c r="A744" s="108"/>
      <c r="B744" s="108"/>
      <c r="C744" s="45" t="s">
        <v>40</v>
      </c>
      <c r="D744" s="46" t="s">
        <v>41</v>
      </c>
      <c r="E744" s="44" t="s">
        <v>42</v>
      </c>
    </row>
    <row r="745" spans="1:5" ht="15" customHeight="1" x14ac:dyDescent="0.2">
      <c r="A745" s="99"/>
      <c r="B745" s="116"/>
      <c r="C745" s="62"/>
      <c r="D745" s="117" t="s">
        <v>73</v>
      </c>
      <c r="E745" s="76">
        <v>1281249.6499999999</v>
      </c>
    </row>
    <row r="746" spans="1:5" ht="15" customHeight="1" x14ac:dyDescent="0.2">
      <c r="A746" s="99"/>
      <c r="B746" s="116"/>
      <c r="C746" s="77" t="s">
        <v>44</v>
      </c>
      <c r="D746" s="78"/>
      <c r="E746" s="79">
        <f>SUM(E745:E745)</f>
        <v>1281249.6499999999</v>
      </c>
    </row>
    <row r="747" spans="1:5" ht="15" customHeight="1" x14ac:dyDescent="0.2"/>
    <row r="748" spans="1:5" ht="15" customHeight="1" x14ac:dyDescent="0.25">
      <c r="A748" s="69" t="s">
        <v>17</v>
      </c>
      <c r="B748" s="70"/>
      <c r="C748" s="70"/>
      <c r="D748" s="56"/>
      <c r="E748" s="56"/>
    </row>
    <row r="749" spans="1:5" ht="15" customHeight="1" x14ac:dyDescent="0.2">
      <c r="A749" s="57" t="s">
        <v>87</v>
      </c>
      <c r="B749" s="39"/>
      <c r="C749" s="39"/>
      <c r="D749" s="39"/>
      <c r="E749" s="42" t="s">
        <v>88</v>
      </c>
    </row>
    <row r="750" spans="1:5" ht="15" customHeight="1" x14ac:dyDescent="0.2">
      <c r="A750" s="72"/>
      <c r="B750" s="96"/>
      <c r="C750" s="70"/>
      <c r="D750" s="72"/>
      <c r="E750" s="97"/>
    </row>
    <row r="751" spans="1:5" ht="15" customHeight="1" x14ac:dyDescent="0.2">
      <c r="B751" s="108"/>
      <c r="C751" s="44" t="s">
        <v>40</v>
      </c>
      <c r="D751" s="82" t="s">
        <v>53</v>
      </c>
      <c r="E751" s="44" t="s">
        <v>42</v>
      </c>
    </row>
    <row r="752" spans="1:5" ht="15" customHeight="1" x14ac:dyDescent="0.2">
      <c r="B752" s="124"/>
      <c r="C752" s="62">
        <v>3122</v>
      </c>
      <c r="D752" s="110" t="s">
        <v>81</v>
      </c>
      <c r="E752" s="76">
        <v>1281249.6499999999</v>
      </c>
    </row>
    <row r="753" spans="1:5" ht="15" customHeight="1" x14ac:dyDescent="0.2">
      <c r="B753" s="115"/>
      <c r="C753" s="77" t="s">
        <v>44</v>
      </c>
      <c r="D753" s="85"/>
      <c r="E753" s="86">
        <f>SUM(E752:E752)</f>
        <v>1281249.6499999999</v>
      </c>
    </row>
    <row r="754" spans="1:5" ht="15" customHeight="1" x14ac:dyDescent="0.2"/>
    <row r="755" spans="1:5" ht="15" customHeight="1" x14ac:dyDescent="0.2"/>
    <row r="756" spans="1:5" ht="15" customHeight="1" x14ac:dyDescent="0.25">
      <c r="A756" s="35" t="s">
        <v>102</v>
      </c>
    </row>
    <row r="757" spans="1:5" ht="15" customHeight="1" x14ac:dyDescent="0.2">
      <c r="A757" s="179" t="s">
        <v>34</v>
      </c>
      <c r="B757" s="179"/>
      <c r="C757" s="179"/>
      <c r="D757" s="179"/>
      <c r="E757" s="179"/>
    </row>
    <row r="758" spans="1:5" ht="15" customHeight="1" x14ac:dyDescent="0.2">
      <c r="A758" s="178" t="s">
        <v>163</v>
      </c>
      <c r="B758" s="178"/>
      <c r="C758" s="178"/>
      <c r="D758" s="178"/>
      <c r="E758" s="178"/>
    </row>
    <row r="759" spans="1:5" ht="15" customHeight="1" x14ac:dyDescent="0.2">
      <c r="A759" s="178"/>
      <c r="B759" s="178"/>
      <c r="C759" s="178"/>
      <c r="D759" s="178"/>
      <c r="E759" s="178"/>
    </row>
    <row r="760" spans="1:5" ht="15" customHeight="1" x14ac:dyDescent="0.2">
      <c r="A760" s="178"/>
      <c r="B760" s="178"/>
      <c r="C760" s="178"/>
      <c r="D760" s="178"/>
      <c r="E760" s="178"/>
    </row>
    <row r="761" spans="1:5" ht="15" customHeight="1" x14ac:dyDescent="0.2">
      <c r="A761" s="178"/>
      <c r="B761" s="178"/>
      <c r="C761" s="178"/>
      <c r="D761" s="178"/>
      <c r="E761" s="178"/>
    </row>
    <row r="762" spans="1:5" ht="15" customHeight="1" x14ac:dyDescent="0.2">
      <c r="A762" s="178"/>
      <c r="B762" s="178"/>
      <c r="C762" s="178"/>
      <c r="D762" s="178"/>
      <c r="E762" s="178"/>
    </row>
    <row r="763" spans="1:5" ht="15" customHeight="1" x14ac:dyDescent="0.2">
      <c r="A763" s="178"/>
      <c r="B763" s="178"/>
      <c r="C763" s="178"/>
      <c r="D763" s="178"/>
      <c r="E763" s="178"/>
    </row>
    <row r="764" spans="1:5" ht="15" customHeight="1" x14ac:dyDescent="0.2">
      <c r="A764" s="178"/>
      <c r="B764" s="178"/>
      <c r="C764" s="178"/>
      <c r="D764" s="178"/>
      <c r="E764" s="178"/>
    </row>
    <row r="765" spans="1:5" ht="15" customHeight="1" x14ac:dyDescent="0.2">
      <c r="A765" s="178"/>
      <c r="B765" s="178"/>
      <c r="C765" s="178"/>
      <c r="D765" s="178"/>
      <c r="E765" s="178"/>
    </row>
    <row r="766" spans="1:5" ht="15" customHeight="1" x14ac:dyDescent="0.2">
      <c r="A766" s="121"/>
      <c r="B766" s="121"/>
      <c r="C766" s="121"/>
      <c r="D766" s="121"/>
      <c r="E766" s="121"/>
    </row>
    <row r="767" spans="1:5" ht="15" customHeight="1" x14ac:dyDescent="0.25">
      <c r="A767" s="38" t="s">
        <v>1</v>
      </c>
      <c r="B767" s="39"/>
      <c r="C767" s="39"/>
      <c r="D767" s="39"/>
      <c r="E767" s="39"/>
    </row>
    <row r="768" spans="1:5" ht="15" customHeight="1" x14ac:dyDescent="0.2">
      <c r="A768" s="40" t="s">
        <v>37</v>
      </c>
      <c r="E768" t="s">
        <v>38</v>
      </c>
    </row>
    <row r="769" spans="1:5" ht="15" customHeight="1" x14ac:dyDescent="0.25">
      <c r="B769" s="38"/>
      <c r="C769" s="39"/>
      <c r="D769" s="39"/>
      <c r="E769" s="43"/>
    </row>
    <row r="770" spans="1:5" ht="15" customHeight="1" x14ac:dyDescent="0.2">
      <c r="A770" s="108"/>
      <c r="B770" s="108"/>
      <c r="C770" s="45" t="s">
        <v>40</v>
      </c>
      <c r="D770" s="46" t="s">
        <v>41</v>
      </c>
      <c r="E770" s="44" t="s">
        <v>42</v>
      </c>
    </row>
    <row r="771" spans="1:5" ht="15" customHeight="1" x14ac:dyDescent="0.2">
      <c r="A771" s="99"/>
      <c r="B771" s="116"/>
      <c r="C771" s="62"/>
      <c r="D771" s="117" t="s">
        <v>73</v>
      </c>
      <c r="E771" s="76">
        <v>1330204.17</v>
      </c>
    </row>
    <row r="772" spans="1:5" ht="15" customHeight="1" x14ac:dyDescent="0.2">
      <c r="A772" s="99"/>
      <c r="B772" s="116"/>
      <c r="C772" s="77" t="s">
        <v>44</v>
      </c>
      <c r="D772" s="78"/>
      <c r="E772" s="79">
        <f>SUM(E771:E771)</f>
        <v>1330204.17</v>
      </c>
    </row>
    <row r="773" spans="1:5" ht="15" customHeight="1" x14ac:dyDescent="0.2"/>
    <row r="774" spans="1:5" ht="15" customHeight="1" x14ac:dyDescent="0.25">
      <c r="A774" s="69" t="s">
        <v>17</v>
      </c>
      <c r="B774" s="70"/>
      <c r="C774" s="70"/>
      <c r="D774" s="56"/>
      <c r="E774" s="56"/>
    </row>
    <row r="775" spans="1:5" ht="15" customHeight="1" x14ac:dyDescent="0.2">
      <c r="A775" s="57" t="s">
        <v>87</v>
      </c>
      <c r="B775" s="39"/>
      <c r="C775" s="39"/>
      <c r="D775" s="39"/>
      <c r="E775" s="42" t="s">
        <v>88</v>
      </c>
    </row>
    <row r="776" spans="1:5" ht="15" customHeight="1" x14ac:dyDescent="0.2">
      <c r="A776" s="72"/>
      <c r="B776" s="96"/>
      <c r="C776" s="70"/>
      <c r="D776" s="72"/>
      <c r="E776" s="97"/>
    </row>
    <row r="777" spans="1:5" ht="15" customHeight="1" x14ac:dyDescent="0.2">
      <c r="B777" s="108"/>
      <c r="C777" s="44" t="s">
        <v>40</v>
      </c>
      <c r="D777" s="82" t="s">
        <v>53</v>
      </c>
      <c r="E777" s="44" t="s">
        <v>42</v>
      </c>
    </row>
    <row r="778" spans="1:5" ht="15" customHeight="1" x14ac:dyDescent="0.2">
      <c r="B778" s="124"/>
      <c r="C778" s="62">
        <v>3122</v>
      </c>
      <c r="D778" s="110" t="s">
        <v>81</v>
      </c>
      <c r="E778" s="76">
        <v>1330204.17</v>
      </c>
    </row>
    <row r="779" spans="1:5" ht="15" customHeight="1" x14ac:dyDescent="0.2">
      <c r="B779" s="115"/>
      <c r="C779" s="77" t="s">
        <v>44</v>
      </c>
      <c r="D779" s="85"/>
      <c r="E779" s="86">
        <f>SUM(E778:E778)</f>
        <v>1330204.17</v>
      </c>
    </row>
    <row r="780" spans="1:5" ht="15" customHeight="1" x14ac:dyDescent="0.2"/>
    <row r="781" spans="1:5" ht="15" customHeight="1" x14ac:dyDescent="0.2"/>
    <row r="782" spans="1:5" ht="15" customHeight="1" x14ac:dyDescent="0.25">
      <c r="A782" s="35" t="s">
        <v>103</v>
      </c>
    </row>
    <row r="783" spans="1:5" ht="15" customHeight="1" x14ac:dyDescent="0.2">
      <c r="A783" s="179" t="s">
        <v>34</v>
      </c>
      <c r="B783" s="179"/>
      <c r="C783" s="179"/>
      <c r="D783" s="179"/>
      <c r="E783" s="179"/>
    </row>
    <row r="784" spans="1:5" ht="15" customHeight="1" x14ac:dyDescent="0.2">
      <c r="A784" s="178" t="s">
        <v>164</v>
      </c>
      <c r="B784" s="178"/>
      <c r="C784" s="178"/>
      <c r="D784" s="178"/>
      <c r="E784" s="178"/>
    </row>
    <row r="785" spans="1:5" ht="15" customHeight="1" x14ac:dyDescent="0.2">
      <c r="A785" s="178"/>
      <c r="B785" s="178"/>
      <c r="C785" s="178"/>
      <c r="D785" s="178"/>
      <c r="E785" s="178"/>
    </row>
    <row r="786" spans="1:5" ht="15" customHeight="1" x14ac:dyDescent="0.2">
      <c r="A786" s="178"/>
      <c r="B786" s="178"/>
      <c r="C786" s="178"/>
      <c r="D786" s="178"/>
      <c r="E786" s="178"/>
    </row>
    <row r="787" spans="1:5" ht="15" customHeight="1" x14ac:dyDescent="0.2">
      <c r="A787" s="178"/>
      <c r="B787" s="178"/>
      <c r="C787" s="178"/>
      <c r="D787" s="178"/>
      <c r="E787" s="178"/>
    </row>
    <row r="788" spans="1:5" ht="15" customHeight="1" x14ac:dyDescent="0.2">
      <c r="A788" s="178"/>
      <c r="B788" s="178"/>
      <c r="C788" s="178"/>
      <c r="D788" s="178"/>
      <c r="E788" s="178"/>
    </row>
    <row r="789" spans="1:5" ht="15" customHeight="1" x14ac:dyDescent="0.2">
      <c r="A789" s="178"/>
      <c r="B789" s="178"/>
      <c r="C789" s="178"/>
      <c r="D789" s="178"/>
      <c r="E789" s="178"/>
    </row>
    <row r="790" spans="1:5" ht="15" customHeight="1" x14ac:dyDescent="0.2">
      <c r="A790" s="178"/>
      <c r="B790" s="178"/>
      <c r="C790" s="178"/>
      <c r="D790" s="178"/>
      <c r="E790" s="178"/>
    </row>
    <row r="791" spans="1:5" ht="15" customHeight="1" x14ac:dyDescent="0.2">
      <c r="A791" s="178"/>
      <c r="B791" s="178"/>
      <c r="C791" s="178"/>
      <c r="D791" s="178"/>
      <c r="E791" s="178"/>
    </row>
    <row r="792" spans="1:5" ht="15" customHeight="1" x14ac:dyDescent="0.2">
      <c r="A792" s="121"/>
      <c r="B792" s="121"/>
      <c r="C792" s="121"/>
      <c r="D792" s="121"/>
      <c r="E792" s="121"/>
    </row>
    <row r="793" spans="1:5" ht="15" customHeight="1" x14ac:dyDescent="0.25">
      <c r="A793" s="38" t="s">
        <v>1</v>
      </c>
      <c r="B793" s="39"/>
      <c r="C793" s="39"/>
      <c r="D793" s="39"/>
      <c r="E793" s="39"/>
    </row>
    <row r="794" spans="1:5" ht="15" customHeight="1" x14ac:dyDescent="0.2">
      <c r="A794" s="40" t="s">
        <v>37</v>
      </c>
      <c r="E794" t="s">
        <v>38</v>
      </c>
    </row>
    <row r="795" spans="1:5" ht="15" customHeight="1" x14ac:dyDescent="0.25">
      <c r="B795" s="38"/>
      <c r="C795" s="39"/>
      <c r="D795" s="39"/>
      <c r="E795" s="43"/>
    </row>
    <row r="796" spans="1:5" ht="15" customHeight="1" x14ac:dyDescent="0.2">
      <c r="A796" s="108"/>
      <c r="B796" s="108"/>
      <c r="C796" s="45" t="s">
        <v>40</v>
      </c>
      <c r="D796" s="46" t="s">
        <v>41</v>
      </c>
      <c r="E796" s="44" t="s">
        <v>42</v>
      </c>
    </row>
    <row r="797" spans="1:5" ht="15" customHeight="1" x14ac:dyDescent="0.2">
      <c r="A797" s="99"/>
      <c r="B797" s="116"/>
      <c r="C797" s="62"/>
      <c r="D797" s="117" t="s">
        <v>73</v>
      </c>
      <c r="E797" s="76">
        <v>1851669.16</v>
      </c>
    </row>
    <row r="798" spans="1:5" ht="15" customHeight="1" x14ac:dyDescent="0.2">
      <c r="A798" s="99"/>
      <c r="B798" s="116"/>
      <c r="C798" s="77" t="s">
        <v>44</v>
      </c>
      <c r="D798" s="78"/>
      <c r="E798" s="79">
        <f>SUM(E797:E797)</f>
        <v>1851669.16</v>
      </c>
    </row>
    <row r="799" spans="1:5" ht="15" customHeight="1" x14ac:dyDescent="0.2"/>
    <row r="800" spans="1:5" ht="15" customHeight="1" x14ac:dyDescent="0.25">
      <c r="A800" s="69" t="s">
        <v>17</v>
      </c>
      <c r="B800" s="70"/>
      <c r="C800" s="70"/>
      <c r="D800" s="56"/>
      <c r="E800" s="56"/>
    </row>
    <row r="801" spans="1:5" ht="15" customHeight="1" x14ac:dyDescent="0.2">
      <c r="A801" s="57" t="s">
        <v>87</v>
      </c>
      <c r="B801" s="39"/>
      <c r="C801" s="39"/>
      <c r="D801" s="39"/>
      <c r="E801" s="42" t="s">
        <v>88</v>
      </c>
    </row>
    <row r="802" spans="1:5" ht="15" customHeight="1" x14ac:dyDescent="0.2">
      <c r="A802" s="72"/>
      <c r="B802" s="96"/>
      <c r="C802" s="70"/>
      <c r="D802" s="72"/>
      <c r="E802" s="97"/>
    </row>
    <row r="803" spans="1:5" ht="15" customHeight="1" x14ac:dyDescent="0.2">
      <c r="B803" s="108"/>
      <c r="C803" s="44" t="s">
        <v>40</v>
      </c>
      <c r="D803" s="82" t="s">
        <v>53</v>
      </c>
      <c r="E803" s="44" t="s">
        <v>42</v>
      </c>
    </row>
    <row r="804" spans="1:5" ht="15" customHeight="1" x14ac:dyDescent="0.2">
      <c r="B804" s="124"/>
      <c r="C804" s="62">
        <v>3122</v>
      </c>
      <c r="D804" s="110" t="s">
        <v>81</v>
      </c>
      <c r="E804" s="76">
        <v>1851669.16</v>
      </c>
    </row>
    <row r="805" spans="1:5" ht="15" customHeight="1" x14ac:dyDescent="0.2">
      <c r="B805" s="115"/>
      <c r="C805" s="77" t="s">
        <v>44</v>
      </c>
      <c r="D805" s="85"/>
      <c r="E805" s="86">
        <f>SUM(E804:E804)</f>
        <v>1851669.16</v>
      </c>
    </row>
    <row r="806" spans="1:5" ht="15" customHeight="1" x14ac:dyDescent="0.2"/>
    <row r="807" spans="1:5" ht="15" customHeight="1" x14ac:dyDescent="0.2"/>
    <row r="808" spans="1:5" ht="15" customHeight="1" x14ac:dyDescent="0.25">
      <c r="A808" s="35" t="s">
        <v>104</v>
      </c>
    </row>
    <row r="809" spans="1:5" ht="15" customHeight="1" x14ac:dyDescent="0.2">
      <c r="A809" s="179" t="s">
        <v>34</v>
      </c>
      <c r="B809" s="179"/>
      <c r="C809" s="179"/>
      <c r="D809" s="179"/>
      <c r="E809" s="179"/>
    </row>
    <row r="810" spans="1:5" ht="15" customHeight="1" x14ac:dyDescent="0.2">
      <c r="A810" s="178" t="s">
        <v>165</v>
      </c>
      <c r="B810" s="178"/>
      <c r="C810" s="178"/>
      <c r="D810" s="178"/>
      <c r="E810" s="178"/>
    </row>
    <row r="811" spans="1:5" ht="15" customHeight="1" x14ac:dyDescent="0.2">
      <c r="A811" s="178"/>
      <c r="B811" s="178"/>
      <c r="C811" s="178"/>
      <c r="D811" s="178"/>
      <c r="E811" s="178"/>
    </row>
    <row r="812" spans="1:5" ht="15" customHeight="1" x14ac:dyDescent="0.2">
      <c r="A812" s="178"/>
      <c r="B812" s="178"/>
      <c r="C812" s="178"/>
      <c r="D812" s="178"/>
      <c r="E812" s="178"/>
    </row>
    <row r="813" spans="1:5" ht="15" customHeight="1" x14ac:dyDescent="0.2">
      <c r="A813" s="178"/>
      <c r="B813" s="178"/>
      <c r="C813" s="178"/>
      <c r="D813" s="178"/>
      <c r="E813" s="178"/>
    </row>
    <row r="814" spans="1:5" ht="15" customHeight="1" x14ac:dyDescent="0.2">
      <c r="A814" s="178"/>
      <c r="B814" s="178"/>
      <c r="C814" s="178"/>
      <c r="D814" s="178"/>
      <c r="E814" s="178"/>
    </row>
    <row r="815" spans="1:5" ht="15" customHeight="1" x14ac:dyDescent="0.2">
      <c r="A815" s="178"/>
      <c r="B815" s="178"/>
      <c r="C815" s="178"/>
      <c r="D815" s="178"/>
      <c r="E815" s="178"/>
    </row>
    <row r="816" spans="1:5" ht="15" customHeight="1" x14ac:dyDescent="0.2">
      <c r="A816" s="178"/>
      <c r="B816" s="178"/>
      <c r="C816" s="178"/>
      <c r="D816" s="178"/>
      <c r="E816" s="178"/>
    </row>
    <row r="817" spans="1:5" ht="15" customHeight="1" x14ac:dyDescent="0.2">
      <c r="A817" s="178"/>
      <c r="B817" s="178"/>
      <c r="C817" s="178"/>
      <c r="D817" s="178"/>
      <c r="E817" s="178"/>
    </row>
    <row r="818" spans="1:5" ht="15" customHeight="1" x14ac:dyDescent="0.2">
      <c r="A818" s="121"/>
      <c r="B818" s="121"/>
      <c r="C818" s="121"/>
      <c r="D818" s="121"/>
      <c r="E818" s="121"/>
    </row>
    <row r="819" spans="1:5" ht="15" customHeight="1" x14ac:dyDescent="0.25">
      <c r="A819" s="38" t="s">
        <v>1</v>
      </c>
      <c r="B819" s="39"/>
      <c r="C819" s="39"/>
      <c r="D819" s="39"/>
      <c r="E819" s="39"/>
    </row>
    <row r="820" spans="1:5" ht="15" customHeight="1" x14ac:dyDescent="0.2">
      <c r="A820" s="40" t="s">
        <v>37</v>
      </c>
      <c r="E820" t="s">
        <v>38</v>
      </c>
    </row>
    <row r="821" spans="1:5" ht="15" customHeight="1" x14ac:dyDescent="0.25">
      <c r="B821" s="38"/>
      <c r="C821" s="39"/>
      <c r="D821" s="39"/>
      <c r="E821" s="43"/>
    </row>
    <row r="822" spans="1:5" ht="15" customHeight="1" x14ac:dyDescent="0.2">
      <c r="A822" s="108"/>
      <c r="B822" s="108"/>
      <c r="C822" s="45" t="s">
        <v>40</v>
      </c>
      <c r="D822" s="46" t="s">
        <v>41</v>
      </c>
      <c r="E822" s="44" t="s">
        <v>42</v>
      </c>
    </row>
    <row r="823" spans="1:5" ht="15" customHeight="1" x14ac:dyDescent="0.2">
      <c r="A823" s="99"/>
      <c r="B823" s="116"/>
      <c r="C823" s="62"/>
      <c r="D823" s="117" t="s">
        <v>73</v>
      </c>
      <c r="E823" s="76">
        <v>47869.05</v>
      </c>
    </row>
    <row r="824" spans="1:5" ht="15" customHeight="1" x14ac:dyDescent="0.2">
      <c r="A824" s="99"/>
      <c r="B824" s="116"/>
      <c r="C824" s="77" t="s">
        <v>44</v>
      </c>
      <c r="D824" s="78"/>
      <c r="E824" s="79">
        <f>SUM(E823:E823)</f>
        <v>47869.05</v>
      </c>
    </row>
    <row r="825" spans="1:5" ht="15" customHeight="1" x14ac:dyDescent="0.2"/>
    <row r="826" spans="1:5" ht="15" customHeight="1" x14ac:dyDescent="0.25">
      <c r="A826" s="69" t="s">
        <v>17</v>
      </c>
      <c r="B826" s="70"/>
      <c r="C826" s="70"/>
      <c r="D826" s="56"/>
      <c r="E826" s="56"/>
    </row>
    <row r="827" spans="1:5" ht="15" customHeight="1" x14ac:dyDescent="0.2">
      <c r="A827" s="57" t="s">
        <v>87</v>
      </c>
      <c r="B827" s="39"/>
      <c r="C827" s="39"/>
      <c r="D827" s="39"/>
      <c r="E827" s="42" t="s">
        <v>88</v>
      </c>
    </row>
    <row r="828" spans="1:5" ht="15" customHeight="1" x14ac:dyDescent="0.2">
      <c r="A828" s="72"/>
      <c r="B828" s="96"/>
      <c r="C828" s="70"/>
      <c r="D828" s="72"/>
      <c r="E828" s="97"/>
    </row>
    <row r="829" spans="1:5" ht="15" customHeight="1" x14ac:dyDescent="0.2">
      <c r="B829" s="108"/>
      <c r="C829" s="44" t="s">
        <v>40</v>
      </c>
      <c r="D829" s="82" t="s">
        <v>53</v>
      </c>
      <c r="E829" s="44" t="s">
        <v>42</v>
      </c>
    </row>
    <row r="830" spans="1:5" ht="15" customHeight="1" x14ac:dyDescent="0.2">
      <c r="B830" s="124"/>
      <c r="C830" s="62">
        <v>3122</v>
      </c>
      <c r="D830" s="110" t="s">
        <v>81</v>
      </c>
      <c r="E830" s="76">
        <v>47869.05</v>
      </c>
    </row>
    <row r="831" spans="1:5" ht="15" customHeight="1" x14ac:dyDescent="0.2">
      <c r="B831" s="115"/>
      <c r="C831" s="77" t="s">
        <v>44</v>
      </c>
      <c r="D831" s="85"/>
      <c r="E831" s="86">
        <f>SUM(E830:E830)</f>
        <v>47869.05</v>
      </c>
    </row>
    <row r="832" spans="1:5" ht="15" customHeight="1" x14ac:dyDescent="0.2"/>
    <row r="833" spans="1:5" ht="15" customHeight="1" x14ac:dyDescent="0.2"/>
    <row r="834" spans="1:5" ht="15" customHeight="1" x14ac:dyDescent="0.25">
      <c r="A834" s="35" t="s">
        <v>105</v>
      </c>
    </row>
    <row r="835" spans="1:5" ht="15" customHeight="1" x14ac:dyDescent="0.2">
      <c r="A835" s="179" t="s">
        <v>34</v>
      </c>
      <c r="B835" s="179"/>
      <c r="C835" s="179"/>
      <c r="D835" s="179"/>
      <c r="E835" s="179"/>
    </row>
    <row r="836" spans="1:5" ht="15" customHeight="1" x14ac:dyDescent="0.2">
      <c r="A836" s="178" t="s">
        <v>166</v>
      </c>
      <c r="B836" s="178"/>
      <c r="C836" s="178"/>
      <c r="D836" s="178"/>
      <c r="E836" s="178"/>
    </row>
    <row r="837" spans="1:5" ht="15" customHeight="1" x14ac:dyDescent="0.2">
      <c r="A837" s="178"/>
      <c r="B837" s="178"/>
      <c r="C837" s="178"/>
      <c r="D837" s="178"/>
      <c r="E837" s="178"/>
    </row>
    <row r="838" spans="1:5" ht="15" customHeight="1" x14ac:dyDescent="0.2">
      <c r="A838" s="178"/>
      <c r="B838" s="178"/>
      <c r="C838" s="178"/>
      <c r="D838" s="178"/>
      <c r="E838" s="178"/>
    </row>
    <row r="839" spans="1:5" ht="15" customHeight="1" x14ac:dyDescent="0.2">
      <c r="A839" s="178"/>
      <c r="B839" s="178"/>
      <c r="C839" s="178"/>
      <c r="D839" s="178"/>
      <c r="E839" s="178"/>
    </row>
    <row r="840" spans="1:5" ht="15" customHeight="1" x14ac:dyDescent="0.2">
      <c r="A840" s="178"/>
      <c r="B840" s="178"/>
      <c r="C840" s="178"/>
      <c r="D840" s="178"/>
      <c r="E840" s="178"/>
    </row>
    <row r="841" spans="1:5" ht="15" customHeight="1" x14ac:dyDescent="0.2">
      <c r="A841" s="178"/>
      <c r="B841" s="178"/>
      <c r="C841" s="178"/>
      <c r="D841" s="178"/>
      <c r="E841" s="178"/>
    </row>
    <row r="842" spans="1:5" ht="15" customHeight="1" x14ac:dyDescent="0.2">
      <c r="A842" s="178"/>
      <c r="B842" s="178"/>
      <c r="C842" s="178"/>
      <c r="D842" s="178"/>
      <c r="E842" s="178"/>
    </row>
    <row r="843" spans="1:5" ht="15" customHeight="1" x14ac:dyDescent="0.2">
      <c r="A843" s="178"/>
      <c r="B843" s="178"/>
      <c r="C843" s="178"/>
      <c r="D843" s="178"/>
      <c r="E843" s="178"/>
    </row>
    <row r="844" spans="1:5" ht="15" customHeight="1" x14ac:dyDescent="0.2"/>
    <row r="845" spans="1:5" ht="15" customHeight="1" x14ac:dyDescent="0.25">
      <c r="A845" s="38" t="s">
        <v>1</v>
      </c>
      <c r="B845" s="39"/>
      <c r="C845" s="39"/>
      <c r="D845" s="39"/>
      <c r="E845" s="39"/>
    </row>
    <row r="846" spans="1:5" ht="15" customHeight="1" x14ac:dyDescent="0.2">
      <c r="A846" s="57" t="s">
        <v>106</v>
      </c>
      <c r="B846" s="70"/>
      <c r="C846" s="70"/>
      <c r="D846" s="70"/>
      <c r="E846" s="71" t="s">
        <v>107</v>
      </c>
    </row>
    <row r="847" spans="1:5" ht="15" customHeight="1" x14ac:dyDescent="0.25">
      <c r="A847" s="56"/>
      <c r="B847" s="38"/>
      <c r="C847" s="39"/>
      <c r="D847" s="39"/>
      <c r="E847" s="43"/>
    </row>
    <row r="848" spans="1:5" ht="15" customHeight="1" x14ac:dyDescent="0.2">
      <c r="B848" s="98"/>
      <c r="C848" s="45" t="s">
        <v>40</v>
      </c>
      <c r="D848" s="125" t="s">
        <v>41</v>
      </c>
      <c r="E848" s="47" t="s">
        <v>42</v>
      </c>
    </row>
    <row r="849" spans="1:5" ht="15" customHeight="1" x14ac:dyDescent="0.2">
      <c r="B849" s="99"/>
      <c r="C849" s="62">
        <v>6402</v>
      </c>
      <c r="D849" s="126" t="s">
        <v>108</v>
      </c>
      <c r="E849" s="104">
        <v>4899927.8499999996</v>
      </c>
    </row>
    <row r="850" spans="1:5" ht="15" customHeight="1" x14ac:dyDescent="0.2">
      <c r="B850" s="83"/>
      <c r="C850" s="53" t="s">
        <v>44</v>
      </c>
      <c r="D850" s="54"/>
      <c r="E850" s="55">
        <f>SUM(E849:E849)</f>
        <v>4899927.8499999996</v>
      </c>
    </row>
    <row r="851" spans="1:5" ht="15" customHeight="1" x14ac:dyDescent="0.2"/>
    <row r="852" spans="1:5" ht="15" customHeight="1" x14ac:dyDescent="0.25">
      <c r="A852" s="69" t="s">
        <v>17</v>
      </c>
      <c r="B852" s="70"/>
      <c r="C852" s="70"/>
      <c r="D852" s="56"/>
      <c r="E852" s="56"/>
    </row>
    <row r="853" spans="1:5" ht="15" customHeight="1" x14ac:dyDescent="0.2">
      <c r="A853" s="127" t="s">
        <v>106</v>
      </c>
      <c r="B853" s="70"/>
      <c r="C853" s="70"/>
      <c r="D853" s="70"/>
      <c r="E853" s="71" t="s">
        <v>107</v>
      </c>
    </row>
    <row r="854" spans="1:5" ht="15" customHeight="1" x14ac:dyDescent="0.2">
      <c r="A854" s="72"/>
      <c r="B854" s="96"/>
      <c r="C854" s="70"/>
      <c r="D854" s="72"/>
      <c r="E854" s="97"/>
    </row>
    <row r="855" spans="1:5" ht="15" customHeight="1" x14ac:dyDescent="0.2">
      <c r="B855" s="45" t="s">
        <v>39</v>
      </c>
      <c r="C855" s="45" t="s">
        <v>40</v>
      </c>
      <c r="D855" s="46" t="s">
        <v>41</v>
      </c>
      <c r="E855" s="47" t="s">
        <v>42</v>
      </c>
    </row>
    <row r="856" spans="1:5" ht="15" customHeight="1" x14ac:dyDescent="0.2">
      <c r="B856" s="119">
        <v>12</v>
      </c>
      <c r="C856" s="103"/>
      <c r="D856" s="110" t="s">
        <v>76</v>
      </c>
      <c r="E856" s="104">
        <v>4899927.8499999996</v>
      </c>
    </row>
    <row r="857" spans="1:5" ht="15" customHeight="1" x14ac:dyDescent="0.2">
      <c r="B857" s="119"/>
      <c r="C857" s="53" t="s">
        <v>44</v>
      </c>
      <c r="D857" s="54"/>
      <c r="E857" s="55">
        <f>SUM(E856:E856)</f>
        <v>4899927.8499999996</v>
      </c>
    </row>
    <row r="858" spans="1:5" ht="15" customHeight="1" x14ac:dyDescent="0.2">
      <c r="B858" s="124"/>
      <c r="C858" s="106"/>
      <c r="D858" s="39"/>
      <c r="E858" s="107"/>
    </row>
    <row r="859" spans="1:5" ht="15" customHeight="1" x14ac:dyDescent="0.2">
      <c r="B859" s="124"/>
      <c r="C859" s="106"/>
      <c r="D859" s="39"/>
      <c r="E859" s="107"/>
    </row>
    <row r="860" spans="1:5" ht="15" customHeight="1" x14ac:dyDescent="0.25">
      <c r="A860" s="80" t="s">
        <v>109</v>
      </c>
      <c r="B860" s="124"/>
      <c r="C860" s="106"/>
      <c r="D860" s="39"/>
      <c r="E860" s="107"/>
    </row>
    <row r="861" spans="1:5" ht="15" customHeight="1" x14ac:dyDescent="0.2">
      <c r="A861" s="176" t="s">
        <v>110</v>
      </c>
      <c r="B861" s="176"/>
      <c r="C861" s="176"/>
      <c r="D861" s="176"/>
      <c r="E861" s="176"/>
    </row>
    <row r="862" spans="1:5" ht="15" customHeight="1" x14ac:dyDescent="0.2">
      <c r="A862" s="176"/>
      <c r="B862" s="176"/>
      <c r="C862" s="176"/>
      <c r="D862" s="176"/>
      <c r="E862" s="176"/>
    </row>
    <row r="863" spans="1:5" ht="15" customHeight="1" x14ac:dyDescent="0.2">
      <c r="A863" s="178" t="s">
        <v>167</v>
      </c>
      <c r="B863" s="178"/>
      <c r="C863" s="178"/>
      <c r="D863" s="178"/>
      <c r="E863" s="178"/>
    </row>
    <row r="864" spans="1:5" ht="15" customHeight="1" x14ac:dyDescent="0.2">
      <c r="A864" s="178"/>
      <c r="B864" s="178"/>
      <c r="C864" s="178"/>
      <c r="D864" s="178"/>
      <c r="E864" s="178"/>
    </row>
    <row r="865" spans="1:5" ht="15" customHeight="1" x14ac:dyDescent="0.2">
      <c r="A865" s="178"/>
      <c r="B865" s="178"/>
      <c r="C865" s="178"/>
      <c r="D865" s="178"/>
      <c r="E865" s="178"/>
    </row>
    <row r="866" spans="1:5" ht="15" customHeight="1" x14ac:dyDescent="0.2">
      <c r="A866" s="178"/>
      <c r="B866" s="178"/>
      <c r="C866" s="178"/>
      <c r="D866" s="178"/>
      <c r="E866" s="178"/>
    </row>
    <row r="867" spans="1:5" ht="15" customHeight="1" x14ac:dyDescent="0.2">
      <c r="A867" s="178"/>
      <c r="B867" s="178"/>
      <c r="C867" s="178"/>
      <c r="D867" s="178"/>
      <c r="E867" s="178"/>
    </row>
    <row r="868" spans="1:5" ht="15" customHeight="1" x14ac:dyDescent="0.2">
      <c r="A868" s="178"/>
      <c r="B868" s="178"/>
      <c r="C868" s="178"/>
      <c r="D868" s="178"/>
      <c r="E868" s="178"/>
    </row>
    <row r="869" spans="1:5" ht="15" customHeight="1" x14ac:dyDescent="0.2">
      <c r="A869" s="178"/>
      <c r="B869" s="178"/>
      <c r="C869" s="178"/>
      <c r="D869" s="178"/>
      <c r="E869" s="178"/>
    </row>
    <row r="870" spans="1:5" ht="15" customHeight="1" x14ac:dyDescent="0.2">
      <c r="A870" s="178"/>
      <c r="B870" s="178"/>
      <c r="C870" s="178"/>
      <c r="D870" s="178"/>
      <c r="E870" s="178"/>
    </row>
    <row r="871" spans="1:5" ht="15" customHeight="1" x14ac:dyDescent="0.2">
      <c r="A871" s="39"/>
      <c r="B871" s="128"/>
      <c r="C871" s="106"/>
      <c r="D871" s="39"/>
      <c r="E871" s="129"/>
    </row>
    <row r="872" spans="1:5" ht="15" customHeight="1" x14ac:dyDescent="0.25">
      <c r="A872" s="38" t="s">
        <v>17</v>
      </c>
      <c r="B872" s="39"/>
      <c r="C872" s="39"/>
      <c r="D872" s="39"/>
      <c r="E872" s="56"/>
    </row>
    <row r="873" spans="1:5" ht="15" customHeight="1" x14ac:dyDescent="0.2">
      <c r="A873" s="40" t="s">
        <v>111</v>
      </c>
      <c r="B873" s="39"/>
      <c r="C873" s="39"/>
      <c r="D873" s="39"/>
      <c r="E873" s="42" t="s">
        <v>112</v>
      </c>
    </row>
    <row r="874" spans="1:5" ht="15" customHeight="1" x14ac:dyDescent="0.2">
      <c r="A874" s="40"/>
      <c r="B874" s="56"/>
      <c r="C874" s="39"/>
      <c r="D874" s="39"/>
      <c r="E874" s="43"/>
    </row>
    <row r="875" spans="1:5" ht="15" customHeight="1" x14ac:dyDescent="0.2">
      <c r="A875" s="108"/>
      <c r="B875" s="108"/>
      <c r="C875" s="45" t="s">
        <v>40</v>
      </c>
      <c r="D875" s="82" t="s">
        <v>53</v>
      </c>
      <c r="E875" s="44" t="s">
        <v>42</v>
      </c>
    </row>
    <row r="876" spans="1:5" ht="15" customHeight="1" x14ac:dyDescent="0.2">
      <c r="A876" s="130"/>
      <c r="B876" s="109"/>
      <c r="C876" s="103">
        <v>5273</v>
      </c>
      <c r="D876" s="110" t="s">
        <v>113</v>
      </c>
      <c r="E876" s="104">
        <v>-600000</v>
      </c>
    </row>
    <row r="877" spans="1:5" ht="15" customHeight="1" x14ac:dyDescent="0.2">
      <c r="A877" s="130"/>
      <c r="B877" s="109"/>
      <c r="C877" s="103">
        <v>6172</v>
      </c>
      <c r="D877" s="110" t="s">
        <v>114</v>
      </c>
      <c r="E877" s="104">
        <v>600000</v>
      </c>
    </row>
    <row r="878" spans="1:5" ht="15" customHeight="1" x14ac:dyDescent="0.2">
      <c r="A878" s="105"/>
      <c r="B878" s="105"/>
      <c r="C878" s="53" t="s">
        <v>44</v>
      </c>
      <c r="D878" s="90"/>
      <c r="E878" s="55">
        <f>SUM(E876:E877)</f>
        <v>0</v>
      </c>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5" t="s">
        <v>115</v>
      </c>
    </row>
    <row r="887" spans="1:5" ht="15" customHeight="1" x14ac:dyDescent="0.2">
      <c r="A887" s="176" t="s">
        <v>116</v>
      </c>
      <c r="B887" s="176"/>
      <c r="C887" s="176"/>
      <c r="D887" s="176"/>
      <c r="E887" s="176"/>
    </row>
    <row r="888" spans="1:5" ht="15" customHeight="1" x14ac:dyDescent="0.2">
      <c r="A888" s="176"/>
      <c r="B888" s="176"/>
      <c r="C888" s="176"/>
      <c r="D888" s="176"/>
      <c r="E888" s="176"/>
    </row>
    <row r="889" spans="1:5" ht="15" customHeight="1" x14ac:dyDescent="0.2">
      <c r="A889" s="178" t="s">
        <v>168</v>
      </c>
      <c r="B889" s="178"/>
      <c r="C889" s="178"/>
      <c r="D889" s="178"/>
      <c r="E889" s="178"/>
    </row>
    <row r="890" spans="1:5" ht="15" customHeight="1" x14ac:dyDescent="0.2">
      <c r="A890" s="178"/>
      <c r="B890" s="178"/>
      <c r="C890" s="178"/>
      <c r="D890" s="178"/>
      <c r="E890" s="178"/>
    </row>
    <row r="891" spans="1:5" ht="15" customHeight="1" x14ac:dyDescent="0.2">
      <c r="A891" s="178"/>
      <c r="B891" s="178"/>
      <c r="C891" s="178"/>
      <c r="D891" s="178"/>
      <c r="E891" s="178"/>
    </row>
    <row r="892" spans="1:5" ht="15" customHeight="1" x14ac:dyDescent="0.2">
      <c r="A892" s="178"/>
      <c r="B892" s="178"/>
      <c r="C892" s="178"/>
      <c r="D892" s="178"/>
      <c r="E892" s="178"/>
    </row>
    <row r="893" spans="1:5" ht="15" customHeight="1" x14ac:dyDescent="0.2">
      <c r="A893" s="178"/>
      <c r="B893" s="178"/>
      <c r="C893" s="178"/>
      <c r="D893" s="178"/>
      <c r="E893" s="178"/>
    </row>
    <row r="894" spans="1:5" ht="15" customHeight="1" x14ac:dyDescent="0.2">
      <c r="A894" s="178"/>
      <c r="B894" s="178"/>
      <c r="C894" s="178"/>
      <c r="D894" s="178"/>
      <c r="E894" s="178"/>
    </row>
    <row r="895" spans="1:5" ht="15" customHeight="1" x14ac:dyDescent="0.2">
      <c r="A895" s="178"/>
      <c r="B895" s="178"/>
      <c r="C895" s="178"/>
      <c r="D895" s="178"/>
      <c r="E895" s="178"/>
    </row>
    <row r="896" spans="1:5" ht="15" customHeight="1" x14ac:dyDescent="0.2">
      <c r="A896" s="178"/>
      <c r="B896" s="178"/>
      <c r="C896" s="178"/>
      <c r="D896" s="178"/>
      <c r="E896" s="178"/>
    </row>
    <row r="897" spans="1:5" ht="15" customHeight="1" x14ac:dyDescent="0.2">
      <c r="A897" s="178"/>
      <c r="B897" s="178"/>
      <c r="C897" s="178"/>
      <c r="D897" s="178"/>
      <c r="E897" s="178"/>
    </row>
    <row r="898" spans="1:5" ht="15" customHeight="1" x14ac:dyDescent="0.2">
      <c r="A898" s="56"/>
      <c r="B898" s="131"/>
      <c r="C898" s="56"/>
      <c r="D898" s="56"/>
      <c r="E898" s="56"/>
    </row>
    <row r="899" spans="1:5" ht="15" customHeight="1" x14ac:dyDescent="0.25">
      <c r="A899" s="38" t="s">
        <v>17</v>
      </c>
      <c r="B899" s="39"/>
      <c r="C899" s="39"/>
      <c r="D899" s="39"/>
      <c r="E899" s="39"/>
    </row>
    <row r="900" spans="1:5" ht="15" customHeight="1" x14ac:dyDescent="0.2">
      <c r="A900" s="40" t="s">
        <v>37</v>
      </c>
      <c r="B900" s="39"/>
      <c r="C900" s="39"/>
      <c r="D900" s="39"/>
      <c r="E900" s="42" t="s">
        <v>38</v>
      </c>
    </row>
    <row r="901" spans="1:5" ht="15" customHeight="1" x14ac:dyDescent="0.25">
      <c r="A901" s="38"/>
      <c r="B901" s="56"/>
      <c r="C901" s="39"/>
      <c r="D901" s="39"/>
      <c r="E901" s="43"/>
    </row>
    <row r="902" spans="1:5" ht="15" customHeight="1" x14ac:dyDescent="0.2">
      <c r="A902" s="108"/>
      <c r="B902" s="108"/>
      <c r="C902" s="45" t="s">
        <v>40</v>
      </c>
      <c r="D902" s="82" t="s">
        <v>53</v>
      </c>
      <c r="E902" s="47" t="s">
        <v>42</v>
      </c>
    </row>
    <row r="903" spans="1:5" ht="15" customHeight="1" x14ac:dyDescent="0.2">
      <c r="A903" s="130"/>
      <c r="B903" s="109"/>
      <c r="C903" s="132">
        <v>6409</v>
      </c>
      <c r="D903" s="117" t="s">
        <v>117</v>
      </c>
      <c r="E903" s="133">
        <v>-200000</v>
      </c>
    </row>
    <row r="904" spans="1:5" ht="15" customHeight="1" x14ac:dyDescent="0.2">
      <c r="A904" s="134"/>
      <c r="B904" s="135"/>
      <c r="C904" s="53" t="s">
        <v>44</v>
      </c>
      <c r="D904" s="54"/>
      <c r="E904" s="55">
        <f>E903</f>
        <v>-200000</v>
      </c>
    </row>
    <row r="905" spans="1:5" ht="15" customHeight="1" x14ac:dyDescent="0.2">
      <c r="A905" s="56"/>
      <c r="B905" s="131"/>
      <c r="C905" s="56"/>
      <c r="D905" s="56"/>
      <c r="E905" s="56"/>
    </row>
    <row r="906" spans="1:5" ht="15" customHeight="1" x14ac:dyDescent="0.25">
      <c r="A906" s="38" t="s">
        <v>17</v>
      </c>
      <c r="B906" s="41"/>
      <c r="C906" s="39"/>
      <c r="D906" s="39"/>
      <c r="E906" s="39"/>
    </row>
    <row r="907" spans="1:5" ht="15" customHeight="1" x14ac:dyDescent="0.2">
      <c r="A907" s="57" t="s">
        <v>64</v>
      </c>
      <c r="B907" s="70"/>
      <c r="C907" s="70"/>
      <c r="D907" s="70"/>
      <c r="E907" s="71" t="s">
        <v>118</v>
      </c>
    </row>
    <row r="908" spans="1:5" ht="15" customHeight="1" x14ac:dyDescent="0.2">
      <c r="A908" s="56"/>
      <c r="B908" s="136"/>
      <c r="C908" s="39"/>
      <c r="D908" s="56"/>
      <c r="E908" s="59"/>
    </row>
    <row r="909" spans="1:5" ht="15" customHeight="1" x14ac:dyDescent="0.2">
      <c r="B909" s="98"/>
      <c r="C909" s="45" t="s">
        <v>40</v>
      </c>
      <c r="D909" s="125" t="s">
        <v>53</v>
      </c>
      <c r="E909" s="45" t="s">
        <v>42</v>
      </c>
    </row>
    <row r="910" spans="1:5" ht="15" customHeight="1" x14ac:dyDescent="0.2">
      <c r="B910" s="105"/>
      <c r="C910" s="103">
        <v>3299</v>
      </c>
      <c r="D910" s="110" t="s">
        <v>117</v>
      </c>
      <c r="E910" s="89">
        <v>150000</v>
      </c>
    </row>
    <row r="911" spans="1:5" ht="15" customHeight="1" x14ac:dyDescent="0.2">
      <c r="B911" s="105"/>
      <c r="C911" s="103">
        <v>2125</v>
      </c>
      <c r="D911" s="110" t="s">
        <v>117</v>
      </c>
      <c r="E911" s="89">
        <v>50000</v>
      </c>
    </row>
    <row r="912" spans="1:5" ht="15" customHeight="1" x14ac:dyDescent="0.2">
      <c r="B912" s="137"/>
      <c r="C912" s="53" t="s">
        <v>44</v>
      </c>
      <c r="D912" s="66"/>
      <c r="E912" s="67">
        <f>SUM(E910:E911)</f>
        <v>200000</v>
      </c>
    </row>
    <row r="913" spans="1:5" ht="15" customHeight="1" x14ac:dyDescent="0.2"/>
    <row r="914" spans="1:5" ht="15" customHeight="1" x14ac:dyDescent="0.2"/>
    <row r="915" spans="1:5" ht="15" customHeight="1" x14ac:dyDescent="0.25">
      <c r="A915" s="35" t="s">
        <v>119</v>
      </c>
    </row>
    <row r="916" spans="1:5" ht="15" customHeight="1" x14ac:dyDescent="0.2">
      <c r="A916" s="176" t="s">
        <v>120</v>
      </c>
      <c r="B916" s="176"/>
      <c r="C916" s="176"/>
      <c r="D916" s="176"/>
      <c r="E916" s="176"/>
    </row>
    <row r="917" spans="1:5" ht="15" customHeight="1" x14ac:dyDescent="0.2">
      <c r="A917" s="176"/>
      <c r="B917" s="176"/>
      <c r="C917" s="176"/>
      <c r="D917" s="176"/>
      <c r="E917" s="176"/>
    </row>
    <row r="918" spans="1:5" ht="15" customHeight="1" x14ac:dyDescent="0.2">
      <c r="A918" s="178" t="s">
        <v>169</v>
      </c>
      <c r="B918" s="178"/>
      <c r="C918" s="178"/>
      <c r="D918" s="178"/>
      <c r="E918" s="178"/>
    </row>
    <row r="919" spans="1:5" ht="15" customHeight="1" x14ac:dyDescent="0.2">
      <c r="A919" s="178"/>
      <c r="B919" s="178"/>
      <c r="C919" s="178"/>
      <c r="D919" s="178"/>
      <c r="E919" s="178"/>
    </row>
    <row r="920" spans="1:5" ht="15" customHeight="1" x14ac:dyDescent="0.2">
      <c r="A920" s="178"/>
      <c r="B920" s="178"/>
      <c r="C920" s="178"/>
      <c r="D920" s="178"/>
      <c r="E920" s="178"/>
    </row>
    <row r="921" spans="1:5" ht="15" customHeight="1" x14ac:dyDescent="0.2">
      <c r="A921" s="178"/>
      <c r="B921" s="178"/>
      <c r="C921" s="178"/>
      <c r="D921" s="178"/>
      <c r="E921" s="178"/>
    </row>
    <row r="922" spans="1:5" ht="15" customHeight="1" x14ac:dyDescent="0.2">
      <c r="A922" s="178"/>
      <c r="B922" s="178"/>
      <c r="C922" s="178"/>
      <c r="D922" s="178"/>
      <c r="E922" s="178"/>
    </row>
    <row r="923" spans="1:5" ht="15" customHeight="1" x14ac:dyDescent="0.2">
      <c r="A923" s="178"/>
      <c r="B923" s="178"/>
      <c r="C923" s="178"/>
      <c r="D923" s="178"/>
      <c r="E923" s="178"/>
    </row>
    <row r="924" spans="1:5" ht="15" customHeight="1" x14ac:dyDescent="0.2">
      <c r="A924" s="178"/>
      <c r="B924" s="178"/>
      <c r="C924" s="178"/>
      <c r="D924" s="178"/>
      <c r="E924" s="178"/>
    </row>
    <row r="925" spans="1:5" ht="15" customHeight="1" x14ac:dyDescent="0.2">
      <c r="A925" s="178"/>
      <c r="B925" s="178"/>
      <c r="C925" s="178"/>
      <c r="D925" s="178"/>
      <c r="E925" s="178"/>
    </row>
    <row r="926" spans="1:5" ht="15" customHeight="1" x14ac:dyDescent="0.2">
      <c r="A926" s="178"/>
      <c r="B926" s="178"/>
      <c r="C926" s="178"/>
      <c r="D926" s="178"/>
      <c r="E926" s="178"/>
    </row>
    <row r="927" spans="1:5" ht="15" customHeight="1" x14ac:dyDescent="0.2">
      <c r="A927" s="121"/>
      <c r="B927" s="121"/>
      <c r="C927" s="121"/>
      <c r="D927" s="121"/>
      <c r="E927" s="121"/>
    </row>
    <row r="928" spans="1:5" ht="15" customHeight="1" x14ac:dyDescent="0.25">
      <c r="A928" s="38" t="s">
        <v>17</v>
      </c>
      <c r="B928" s="39"/>
      <c r="C928" s="39"/>
      <c r="D928" s="39"/>
      <c r="E928" s="39"/>
    </row>
    <row r="929" spans="1:5" ht="15" customHeight="1" x14ac:dyDescent="0.2">
      <c r="A929" s="40" t="s">
        <v>37</v>
      </c>
      <c r="B929" s="39"/>
      <c r="C929" s="39"/>
      <c r="D929" s="39"/>
      <c r="E929" s="42" t="s">
        <v>38</v>
      </c>
    </row>
    <row r="930" spans="1:5" ht="15" customHeight="1" x14ac:dyDescent="0.25">
      <c r="A930" s="38"/>
      <c r="B930" s="56"/>
      <c r="C930" s="39"/>
      <c r="D930" s="39"/>
      <c r="E930" s="43"/>
    </row>
    <row r="931" spans="1:5" ht="15" customHeight="1" x14ac:dyDescent="0.2">
      <c r="A931" s="108"/>
      <c r="B931" s="108"/>
      <c r="C931" s="45" t="s">
        <v>40</v>
      </c>
      <c r="D931" s="82" t="s">
        <v>53</v>
      </c>
      <c r="E931" s="47" t="s">
        <v>42</v>
      </c>
    </row>
    <row r="932" spans="1:5" ht="15" customHeight="1" x14ac:dyDescent="0.2">
      <c r="A932" s="130"/>
      <c r="B932" s="109"/>
      <c r="C932" s="132">
        <v>6409</v>
      </c>
      <c r="D932" s="110" t="s">
        <v>117</v>
      </c>
      <c r="E932" s="133">
        <v>-350000</v>
      </c>
    </row>
    <row r="933" spans="1:5" ht="15" customHeight="1" x14ac:dyDescent="0.2">
      <c r="A933" s="134"/>
      <c r="B933" s="135"/>
      <c r="C933" s="53" t="s">
        <v>44</v>
      </c>
      <c r="D933" s="54"/>
      <c r="E933" s="55">
        <f>E932</f>
        <v>-350000</v>
      </c>
    </row>
    <row r="934" spans="1:5" ht="15" customHeight="1" x14ac:dyDescent="0.2"/>
    <row r="935" spans="1:5" ht="15" customHeight="1" x14ac:dyDescent="0.2"/>
    <row r="936" spans="1:5" ht="15" customHeight="1" x14ac:dyDescent="0.2"/>
    <row r="937" spans="1:5" ht="15" customHeight="1" x14ac:dyDescent="0.2"/>
    <row r="938" spans="1:5" ht="15" customHeight="1" x14ac:dyDescent="0.25">
      <c r="A938" s="38" t="s">
        <v>17</v>
      </c>
      <c r="B938" s="39"/>
      <c r="C938" s="39"/>
      <c r="D938" s="39"/>
      <c r="E938" s="56"/>
    </row>
    <row r="939" spans="1:5" ht="15" customHeight="1" x14ac:dyDescent="0.2">
      <c r="A939" s="57" t="s">
        <v>45</v>
      </c>
      <c r="B939" s="39"/>
      <c r="C939" s="39"/>
      <c r="D939" s="39"/>
      <c r="E939" s="71" t="s">
        <v>46</v>
      </c>
    </row>
    <row r="940" spans="1:5" ht="15" customHeight="1" x14ac:dyDescent="0.2">
      <c r="A940" s="40"/>
      <c r="B940" s="56"/>
      <c r="C940" s="39"/>
      <c r="D940" s="39"/>
      <c r="E940" s="43"/>
    </row>
    <row r="941" spans="1:5" ht="15" customHeight="1" x14ac:dyDescent="0.2">
      <c r="A941" s="108"/>
      <c r="B941" s="108"/>
      <c r="C941" s="45" t="s">
        <v>40</v>
      </c>
      <c r="D941" s="82" t="s">
        <v>53</v>
      </c>
      <c r="E941" s="47" t="s">
        <v>42</v>
      </c>
    </row>
    <row r="942" spans="1:5" ht="15" customHeight="1" x14ac:dyDescent="0.2">
      <c r="A942" s="108"/>
      <c r="B942" s="108"/>
      <c r="C942" s="62">
        <v>3311</v>
      </c>
      <c r="D942" s="90" t="s">
        <v>55</v>
      </c>
      <c r="E942" s="138">
        <v>100000</v>
      </c>
    </row>
    <row r="943" spans="1:5" ht="15" customHeight="1" x14ac:dyDescent="0.2">
      <c r="A943" s="108"/>
      <c r="B943" s="108"/>
      <c r="C943" s="62">
        <v>3312</v>
      </c>
      <c r="D943" s="90" t="s">
        <v>55</v>
      </c>
      <c r="E943" s="138">
        <v>200000</v>
      </c>
    </row>
    <row r="944" spans="1:5" ht="15" customHeight="1" x14ac:dyDescent="0.2">
      <c r="A944" s="108"/>
      <c r="B944" s="108"/>
      <c r="C944" s="62">
        <v>3429</v>
      </c>
      <c r="D944" s="110" t="s">
        <v>114</v>
      </c>
      <c r="E944" s="138">
        <v>50000</v>
      </c>
    </row>
    <row r="945" spans="1:5" ht="15" customHeight="1" x14ac:dyDescent="0.2">
      <c r="A945" s="105"/>
      <c r="B945" s="105"/>
      <c r="C945" s="53" t="s">
        <v>44</v>
      </c>
      <c r="D945" s="54"/>
      <c r="E945" s="55">
        <f>SUM(E942:E944)</f>
        <v>350000</v>
      </c>
    </row>
    <row r="946" spans="1:5" ht="15" customHeight="1" x14ac:dyDescent="0.2"/>
    <row r="947" spans="1:5" ht="15" customHeight="1" x14ac:dyDescent="0.2"/>
    <row r="948" spans="1:5" ht="15" customHeight="1" x14ac:dyDescent="0.25">
      <c r="A948" s="35" t="s">
        <v>121</v>
      </c>
    </row>
    <row r="949" spans="1:5" ht="15" customHeight="1" x14ac:dyDescent="0.2">
      <c r="A949" s="176" t="s">
        <v>110</v>
      </c>
      <c r="B949" s="176"/>
      <c r="C949" s="176"/>
      <c r="D949" s="176"/>
      <c r="E949" s="176"/>
    </row>
    <row r="950" spans="1:5" ht="15" customHeight="1" x14ac:dyDescent="0.2">
      <c r="A950" s="176"/>
      <c r="B950" s="176"/>
      <c r="C950" s="176"/>
      <c r="D950" s="176"/>
      <c r="E950" s="176"/>
    </row>
    <row r="951" spans="1:5" ht="15" customHeight="1" x14ac:dyDescent="0.2">
      <c r="A951" s="178" t="s">
        <v>170</v>
      </c>
      <c r="B951" s="178"/>
      <c r="C951" s="178"/>
      <c r="D951" s="178"/>
      <c r="E951" s="178"/>
    </row>
    <row r="952" spans="1:5" ht="15" customHeight="1" x14ac:dyDescent="0.2">
      <c r="A952" s="178"/>
      <c r="B952" s="178"/>
      <c r="C952" s="178"/>
      <c r="D952" s="178"/>
      <c r="E952" s="178"/>
    </row>
    <row r="953" spans="1:5" ht="15" customHeight="1" x14ac:dyDescent="0.2">
      <c r="A953" s="178"/>
      <c r="B953" s="178"/>
      <c r="C953" s="178"/>
      <c r="D953" s="178"/>
      <c r="E953" s="178"/>
    </row>
    <row r="954" spans="1:5" ht="15" customHeight="1" x14ac:dyDescent="0.2">
      <c r="A954" s="178"/>
      <c r="B954" s="178"/>
      <c r="C954" s="178"/>
      <c r="D954" s="178"/>
      <c r="E954" s="178"/>
    </row>
    <row r="955" spans="1:5" ht="15" customHeight="1" x14ac:dyDescent="0.2">
      <c r="A955" s="178"/>
      <c r="B955" s="178"/>
      <c r="C955" s="178"/>
      <c r="D955" s="178"/>
      <c r="E955" s="178"/>
    </row>
    <row r="956" spans="1:5" ht="15" customHeight="1" x14ac:dyDescent="0.2">
      <c r="A956" s="178"/>
      <c r="B956" s="178"/>
      <c r="C956" s="178"/>
      <c r="D956" s="178"/>
      <c r="E956" s="178"/>
    </row>
    <row r="957" spans="1:5" ht="15" customHeight="1" x14ac:dyDescent="0.2">
      <c r="A957" s="178"/>
      <c r="B957" s="178"/>
      <c r="C957" s="178"/>
      <c r="D957" s="178"/>
      <c r="E957" s="178"/>
    </row>
    <row r="958" spans="1:5" ht="15" customHeight="1" x14ac:dyDescent="0.2">
      <c r="A958" s="178"/>
      <c r="B958" s="178"/>
      <c r="C958" s="178"/>
      <c r="D958" s="178"/>
      <c r="E958" s="178"/>
    </row>
    <row r="959" spans="1:5" ht="15" customHeight="1" x14ac:dyDescent="0.2">
      <c r="A959" s="39"/>
      <c r="B959" s="128"/>
      <c r="C959" s="106"/>
      <c r="D959" s="39"/>
      <c r="E959" s="129"/>
    </row>
    <row r="960" spans="1:5" ht="15" customHeight="1" x14ac:dyDescent="0.25">
      <c r="A960" s="38" t="s">
        <v>17</v>
      </c>
      <c r="B960" s="39"/>
      <c r="C960" s="39"/>
      <c r="D960" s="39"/>
      <c r="E960" s="56"/>
    </row>
    <row r="961" spans="1:5" ht="15" customHeight="1" x14ac:dyDescent="0.2">
      <c r="A961" s="40" t="s">
        <v>111</v>
      </c>
      <c r="B961" s="39"/>
      <c r="C961" s="39"/>
      <c r="D961" s="39"/>
      <c r="E961" s="42" t="s">
        <v>112</v>
      </c>
    </row>
    <row r="962" spans="1:5" ht="15" customHeight="1" x14ac:dyDescent="0.2">
      <c r="A962" s="40"/>
      <c r="B962" s="56"/>
      <c r="C962" s="39"/>
      <c r="D962" s="39"/>
      <c r="E962" s="43"/>
    </row>
    <row r="963" spans="1:5" ht="15" customHeight="1" x14ac:dyDescent="0.2">
      <c r="A963" s="108"/>
      <c r="B963" s="108"/>
      <c r="C963" s="45" t="s">
        <v>40</v>
      </c>
      <c r="D963" s="82" t="s">
        <v>53</v>
      </c>
      <c r="E963" s="44" t="s">
        <v>42</v>
      </c>
    </row>
    <row r="964" spans="1:5" ht="15" customHeight="1" x14ac:dyDescent="0.2">
      <c r="A964" s="130"/>
      <c r="B964" s="109"/>
      <c r="C964" s="103">
        <v>5273</v>
      </c>
      <c r="D964" s="110" t="s">
        <v>113</v>
      </c>
      <c r="E964" s="104">
        <v>-150000</v>
      </c>
    </row>
    <row r="965" spans="1:5" ht="15" customHeight="1" x14ac:dyDescent="0.2">
      <c r="A965" s="130"/>
      <c r="B965" s="109"/>
      <c r="C965" s="103">
        <v>5512</v>
      </c>
      <c r="D965" s="110" t="s">
        <v>122</v>
      </c>
      <c r="E965" s="104">
        <v>150000</v>
      </c>
    </row>
    <row r="966" spans="1:5" ht="15" customHeight="1" x14ac:dyDescent="0.2">
      <c r="A966" s="105"/>
      <c r="B966" s="105"/>
      <c r="C966" s="53" t="s">
        <v>44</v>
      </c>
      <c r="D966" s="90"/>
      <c r="E966" s="55">
        <f>SUM(E964:E965)</f>
        <v>0</v>
      </c>
    </row>
    <row r="967" spans="1:5" ht="15" customHeight="1" x14ac:dyDescent="0.2"/>
    <row r="968" spans="1:5" ht="15" customHeight="1" x14ac:dyDescent="0.2"/>
    <row r="969" spans="1:5" ht="15" customHeight="1" x14ac:dyDescent="0.25">
      <c r="A969" s="35" t="s">
        <v>123</v>
      </c>
    </row>
    <row r="970" spans="1:5" ht="15" customHeight="1" x14ac:dyDescent="0.2">
      <c r="A970" s="176" t="s">
        <v>124</v>
      </c>
      <c r="B970" s="176"/>
      <c r="C970" s="176"/>
      <c r="D970" s="176"/>
      <c r="E970" s="176"/>
    </row>
    <row r="971" spans="1:5" ht="15" customHeight="1" x14ac:dyDescent="0.2">
      <c r="A971" s="176"/>
      <c r="B971" s="176"/>
      <c r="C971" s="176"/>
      <c r="D971" s="176"/>
      <c r="E971" s="176"/>
    </row>
    <row r="972" spans="1:5" ht="15" customHeight="1" x14ac:dyDescent="0.2">
      <c r="A972" s="178" t="s">
        <v>125</v>
      </c>
      <c r="B972" s="178"/>
      <c r="C972" s="178"/>
      <c r="D972" s="178"/>
      <c r="E972" s="178"/>
    </row>
    <row r="973" spans="1:5" ht="15" customHeight="1" x14ac:dyDescent="0.2">
      <c r="A973" s="178"/>
      <c r="B973" s="178"/>
      <c r="C973" s="178"/>
      <c r="D973" s="178"/>
      <c r="E973" s="178"/>
    </row>
    <row r="974" spans="1:5" ht="15" customHeight="1" x14ac:dyDescent="0.2">
      <c r="A974" s="178"/>
      <c r="B974" s="178"/>
      <c r="C974" s="178"/>
      <c r="D974" s="178"/>
      <c r="E974" s="178"/>
    </row>
    <row r="975" spans="1:5" ht="15" customHeight="1" x14ac:dyDescent="0.2">
      <c r="A975" s="178"/>
      <c r="B975" s="178"/>
      <c r="C975" s="178"/>
      <c r="D975" s="178"/>
      <c r="E975" s="178"/>
    </row>
    <row r="976" spans="1:5" ht="15" customHeight="1" x14ac:dyDescent="0.2">
      <c r="A976" s="178"/>
      <c r="B976" s="178"/>
      <c r="C976" s="178"/>
      <c r="D976" s="178"/>
      <c r="E976" s="178"/>
    </row>
    <row r="977" spans="1:5" ht="15" customHeight="1" x14ac:dyDescent="0.2">
      <c r="A977" s="178"/>
      <c r="B977" s="178"/>
      <c r="C977" s="178"/>
      <c r="D977" s="178"/>
      <c r="E977" s="178"/>
    </row>
    <row r="978" spans="1:5" ht="15" customHeight="1" x14ac:dyDescent="0.2">
      <c r="A978" s="178"/>
      <c r="B978" s="178"/>
      <c r="C978" s="178"/>
      <c r="D978" s="178"/>
      <c r="E978" s="178"/>
    </row>
    <row r="979" spans="1:5" ht="15" customHeight="1" x14ac:dyDescent="0.2"/>
    <row r="980" spans="1:5" ht="15" customHeight="1" x14ac:dyDescent="0.2"/>
    <row r="981" spans="1:5" ht="15" customHeight="1" x14ac:dyDescent="0.2"/>
    <row r="982" spans="1:5" ht="15" customHeight="1" x14ac:dyDescent="0.2"/>
    <row r="983" spans="1:5" ht="15" customHeight="1" x14ac:dyDescent="0.2"/>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8" t="s">
        <v>17</v>
      </c>
      <c r="B990" s="39"/>
      <c r="C990" s="39"/>
      <c r="D990" s="39"/>
      <c r="E990" s="56"/>
    </row>
    <row r="991" spans="1:5" ht="15" customHeight="1" x14ac:dyDescent="0.2">
      <c r="A991" s="57" t="s">
        <v>45</v>
      </c>
      <c r="B991" s="39"/>
      <c r="C991" s="39"/>
      <c r="D991" s="39"/>
      <c r="E991" s="42" t="s">
        <v>46</v>
      </c>
    </row>
    <row r="992" spans="1:5" ht="15" customHeight="1" x14ac:dyDescent="0.2">
      <c r="A992" s="40"/>
      <c r="B992" s="56"/>
      <c r="C992" s="39"/>
      <c r="D992" s="39"/>
      <c r="E992" s="43"/>
    </row>
    <row r="993" spans="1:5" ht="15" customHeight="1" x14ac:dyDescent="0.2">
      <c r="A993" s="108"/>
      <c r="B993" s="108"/>
      <c r="C993" s="45" t="s">
        <v>40</v>
      </c>
      <c r="D993" s="82" t="s">
        <v>53</v>
      </c>
      <c r="E993" s="47" t="s">
        <v>42</v>
      </c>
    </row>
    <row r="994" spans="1:5" ht="15" customHeight="1" x14ac:dyDescent="0.2">
      <c r="A994" s="108"/>
      <c r="B994" s="108"/>
      <c r="C994" s="62">
        <v>3319</v>
      </c>
      <c r="D994" s="117" t="s">
        <v>117</v>
      </c>
      <c r="E994" s="76">
        <v>-1120000</v>
      </c>
    </row>
    <row r="995" spans="1:5" ht="15" customHeight="1" x14ac:dyDescent="0.2">
      <c r="A995" s="108"/>
      <c r="B995" s="108"/>
      <c r="C995" s="62">
        <v>3311</v>
      </c>
      <c r="D995" s="117" t="s">
        <v>117</v>
      </c>
      <c r="E995" s="76">
        <v>135000</v>
      </c>
    </row>
    <row r="996" spans="1:5" ht="15" customHeight="1" x14ac:dyDescent="0.2">
      <c r="A996" s="108"/>
      <c r="B996" s="108"/>
      <c r="C996" s="62">
        <v>3312</v>
      </c>
      <c r="D996" s="117" t="s">
        <v>117</v>
      </c>
      <c r="E996" s="76">
        <v>565000</v>
      </c>
    </row>
    <row r="997" spans="1:5" ht="15" customHeight="1" x14ac:dyDescent="0.2">
      <c r="A997" s="108"/>
      <c r="B997" s="108"/>
      <c r="C997" s="62">
        <v>3313</v>
      </c>
      <c r="D997" s="117" t="s">
        <v>117</v>
      </c>
      <c r="E997" s="76">
        <v>180000</v>
      </c>
    </row>
    <row r="998" spans="1:5" ht="15" customHeight="1" x14ac:dyDescent="0.2">
      <c r="A998" s="108"/>
      <c r="B998" s="108"/>
      <c r="C998" s="62">
        <v>3315</v>
      </c>
      <c r="D998" s="117" t="s">
        <v>117</v>
      </c>
      <c r="E998" s="76">
        <v>55000</v>
      </c>
    </row>
    <row r="999" spans="1:5" ht="15" customHeight="1" x14ac:dyDescent="0.2">
      <c r="A999" s="108"/>
      <c r="B999" s="108"/>
      <c r="C999" s="62">
        <v>3316</v>
      </c>
      <c r="D999" s="117" t="s">
        <v>117</v>
      </c>
      <c r="E999" s="76">
        <v>65000</v>
      </c>
    </row>
    <row r="1000" spans="1:5" ht="15" customHeight="1" x14ac:dyDescent="0.2">
      <c r="A1000" s="108"/>
      <c r="B1000" s="108"/>
      <c r="C1000" s="62">
        <v>3317</v>
      </c>
      <c r="D1000" s="117" t="s">
        <v>117</v>
      </c>
      <c r="E1000" s="76">
        <v>120000</v>
      </c>
    </row>
    <row r="1001" spans="1:5" ht="15" customHeight="1" x14ac:dyDescent="0.2">
      <c r="A1001" s="105"/>
      <c r="B1001" s="105"/>
      <c r="C1001" s="53" t="s">
        <v>44</v>
      </c>
      <c r="D1001" s="54"/>
      <c r="E1001" s="55">
        <f>SUM(E994:E1000)</f>
        <v>0</v>
      </c>
    </row>
    <row r="1002" spans="1:5" ht="15" customHeight="1" x14ac:dyDescent="0.2"/>
    <row r="1003" spans="1:5" ht="15" customHeight="1" x14ac:dyDescent="0.2"/>
    <row r="1004" spans="1:5" ht="15" customHeight="1" x14ac:dyDescent="0.25">
      <c r="A1004" s="35" t="s">
        <v>126</v>
      </c>
    </row>
    <row r="1005" spans="1:5" ht="15" customHeight="1" x14ac:dyDescent="0.2">
      <c r="A1005" s="176" t="s">
        <v>127</v>
      </c>
      <c r="B1005" s="176"/>
      <c r="C1005" s="176"/>
      <c r="D1005" s="176"/>
      <c r="E1005" s="176"/>
    </row>
    <row r="1006" spans="1:5" ht="15" customHeight="1" x14ac:dyDescent="0.2">
      <c r="A1006" s="176"/>
      <c r="B1006" s="176"/>
      <c r="C1006" s="176"/>
      <c r="D1006" s="176"/>
      <c r="E1006" s="176"/>
    </row>
    <row r="1007" spans="1:5" ht="15" customHeight="1" x14ac:dyDescent="0.2">
      <c r="A1007" s="178" t="s">
        <v>128</v>
      </c>
      <c r="B1007" s="178"/>
      <c r="C1007" s="178"/>
      <c r="D1007" s="178"/>
      <c r="E1007" s="178"/>
    </row>
    <row r="1008" spans="1:5" ht="15" customHeight="1" x14ac:dyDescent="0.2">
      <c r="A1008" s="178"/>
      <c r="B1008" s="178"/>
      <c r="C1008" s="178"/>
      <c r="D1008" s="178"/>
      <c r="E1008" s="178"/>
    </row>
    <row r="1009" spans="1:5" ht="15" customHeight="1" x14ac:dyDescent="0.2">
      <c r="A1009" s="178"/>
      <c r="B1009" s="178"/>
      <c r="C1009" s="178"/>
      <c r="D1009" s="178"/>
      <c r="E1009" s="178"/>
    </row>
    <row r="1010" spans="1:5" ht="15" customHeight="1" x14ac:dyDescent="0.2">
      <c r="A1010" s="178"/>
      <c r="B1010" s="178"/>
      <c r="C1010" s="178"/>
      <c r="D1010" s="178"/>
      <c r="E1010" s="178"/>
    </row>
    <row r="1011" spans="1:5" ht="15" customHeight="1" x14ac:dyDescent="0.2">
      <c r="A1011" s="178"/>
      <c r="B1011" s="178"/>
      <c r="C1011" s="178"/>
      <c r="D1011" s="178"/>
      <c r="E1011" s="178"/>
    </row>
    <row r="1012" spans="1:5" ht="15" customHeight="1" x14ac:dyDescent="0.2">
      <c r="A1012" s="178"/>
      <c r="B1012" s="178"/>
      <c r="C1012" s="178"/>
      <c r="D1012" s="178"/>
      <c r="E1012" s="178"/>
    </row>
    <row r="1013" spans="1:5" ht="15" customHeight="1" x14ac:dyDescent="0.2">
      <c r="A1013" s="178"/>
      <c r="B1013" s="178"/>
      <c r="C1013" s="178"/>
      <c r="D1013" s="178"/>
      <c r="E1013" s="178"/>
    </row>
    <row r="1014" spans="1:5" ht="15" customHeight="1" x14ac:dyDescent="0.2">
      <c r="A1014" s="121"/>
      <c r="B1014" s="121"/>
      <c r="C1014" s="121"/>
      <c r="D1014" s="121"/>
      <c r="E1014" s="121"/>
    </row>
    <row r="1015" spans="1:5" ht="15" customHeight="1" x14ac:dyDescent="0.25">
      <c r="A1015" s="69" t="s">
        <v>17</v>
      </c>
      <c r="B1015" s="70"/>
      <c r="C1015" s="70"/>
      <c r="D1015" s="56"/>
      <c r="E1015" s="56"/>
    </row>
    <row r="1016" spans="1:5" ht="15" customHeight="1" x14ac:dyDescent="0.2">
      <c r="A1016" s="57" t="s">
        <v>64</v>
      </c>
      <c r="B1016" s="70"/>
      <c r="C1016" s="70"/>
      <c r="D1016" s="70"/>
      <c r="E1016" s="71" t="s">
        <v>80</v>
      </c>
    </row>
    <row r="1017" spans="1:5" ht="15" customHeight="1" x14ac:dyDescent="0.2">
      <c r="A1017" s="72"/>
      <c r="B1017" s="96"/>
      <c r="C1017" s="70"/>
      <c r="D1017" s="72"/>
      <c r="E1017" s="97"/>
    </row>
    <row r="1018" spans="1:5" ht="15" customHeight="1" x14ac:dyDescent="0.2">
      <c r="A1018" s="98"/>
      <c r="B1018" s="98"/>
      <c r="C1018" s="44" t="s">
        <v>40</v>
      </c>
      <c r="D1018" s="82" t="s">
        <v>53</v>
      </c>
      <c r="E1018" s="44" t="s">
        <v>42</v>
      </c>
    </row>
    <row r="1019" spans="1:5" ht="15" customHeight="1" x14ac:dyDescent="0.2">
      <c r="A1019" s="114"/>
      <c r="B1019" s="109"/>
      <c r="C1019" s="62">
        <v>3122</v>
      </c>
      <c r="D1019" s="110" t="s">
        <v>81</v>
      </c>
      <c r="E1019" s="76">
        <v>-81305</v>
      </c>
    </row>
    <row r="1020" spans="1:5" ht="15" customHeight="1" x14ac:dyDescent="0.2">
      <c r="A1020" s="114"/>
      <c r="B1020" s="109"/>
      <c r="C1020" s="62">
        <v>3122</v>
      </c>
      <c r="D1020" s="110" t="s">
        <v>66</v>
      </c>
      <c r="E1020" s="76">
        <v>81305</v>
      </c>
    </row>
    <row r="1021" spans="1:5" ht="15" customHeight="1" x14ac:dyDescent="0.2">
      <c r="A1021" s="83"/>
      <c r="B1021" s="70"/>
      <c r="C1021" s="77" t="s">
        <v>44</v>
      </c>
      <c r="D1021" s="85"/>
      <c r="E1021" s="86">
        <f>SUM(E1019:E1020)</f>
        <v>0</v>
      </c>
    </row>
    <row r="1022" spans="1:5" ht="15" customHeight="1" x14ac:dyDescent="0.2"/>
    <row r="1023" spans="1:5" ht="15" customHeight="1" x14ac:dyDescent="0.2"/>
    <row r="1024" spans="1:5" ht="15" customHeight="1" x14ac:dyDescent="0.25">
      <c r="A1024" s="35" t="s">
        <v>129</v>
      </c>
    </row>
    <row r="1025" spans="1:5" ht="15" customHeight="1" x14ac:dyDescent="0.2">
      <c r="A1025" s="176" t="s">
        <v>127</v>
      </c>
      <c r="B1025" s="176"/>
      <c r="C1025" s="176"/>
      <c r="D1025" s="176"/>
      <c r="E1025" s="176"/>
    </row>
    <row r="1026" spans="1:5" ht="15" customHeight="1" x14ac:dyDescent="0.2">
      <c r="A1026" s="176"/>
      <c r="B1026" s="176"/>
      <c r="C1026" s="176"/>
      <c r="D1026" s="176"/>
      <c r="E1026" s="176"/>
    </row>
    <row r="1027" spans="1:5" ht="15" customHeight="1" x14ac:dyDescent="0.2">
      <c r="A1027" s="178" t="s">
        <v>130</v>
      </c>
      <c r="B1027" s="178"/>
      <c r="C1027" s="178"/>
      <c r="D1027" s="178"/>
      <c r="E1027" s="178"/>
    </row>
    <row r="1028" spans="1:5" ht="15" customHeight="1" x14ac:dyDescent="0.2">
      <c r="A1028" s="178"/>
      <c r="B1028" s="178"/>
      <c r="C1028" s="178"/>
      <c r="D1028" s="178"/>
      <c r="E1028" s="178"/>
    </row>
    <row r="1029" spans="1:5" ht="15" customHeight="1" x14ac:dyDescent="0.2">
      <c r="A1029" s="178"/>
      <c r="B1029" s="178"/>
      <c r="C1029" s="178"/>
      <c r="D1029" s="178"/>
      <c r="E1029" s="178"/>
    </row>
    <row r="1030" spans="1:5" ht="15" customHeight="1" x14ac:dyDescent="0.2">
      <c r="A1030" s="178"/>
      <c r="B1030" s="178"/>
      <c r="C1030" s="178"/>
      <c r="D1030" s="178"/>
      <c r="E1030" s="178"/>
    </row>
    <row r="1031" spans="1:5" ht="15" customHeight="1" x14ac:dyDescent="0.2">
      <c r="A1031" s="178"/>
      <c r="B1031" s="178"/>
      <c r="C1031" s="178"/>
      <c r="D1031" s="178"/>
      <c r="E1031" s="178"/>
    </row>
    <row r="1032" spans="1:5" ht="15" customHeight="1" x14ac:dyDescent="0.2">
      <c r="A1032" s="178"/>
      <c r="B1032" s="178"/>
      <c r="C1032" s="178"/>
      <c r="D1032" s="178"/>
      <c r="E1032" s="178"/>
    </row>
    <row r="1033" spans="1:5" ht="15" customHeight="1" x14ac:dyDescent="0.2">
      <c r="A1033" s="178"/>
      <c r="B1033" s="178"/>
      <c r="C1033" s="178"/>
      <c r="D1033" s="178"/>
      <c r="E1033" s="178"/>
    </row>
    <row r="1034" spans="1:5" ht="15" customHeight="1" x14ac:dyDescent="0.2">
      <c r="A1034" s="121"/>
      <c r="B1034" s="121"/>
      <c r="C1034" s="121"/>
      <c r="D1034" s="121"/>
      <c r="E1034" s="121"/>
    </row>
    <row r="1035" spans="1:5" ht="15" customHeight="1" x14ac:dyDescent="0.2">
      <c r="A1035" s="121"/>
      <c r="B1035" s="121"/>
      <c r="C1035" s="121"/>
      <c r="D1035" s="121"/>
      <c r="E1035" s="121"/>
    </row>
    <row r="1036" spans="1:5" ht="15" customHeight="1" x14ac:dyDescent="0.2">
      <c r="A1036" s="121"/>
      <c r="B1036" s="121"/>
      <c r="C1036" s="121"/>
      <c r="D1036" s="121"/>
      <c r="E1036" s="121"/>
    </row>
    <row r="1037" spans="1:5" ht="15" customHeight="1" x14ac:dyDescent="0.2">
      <c r="A1037" s="121"/>
      <c r="B1037" s="121"/>
      <c r="C1037" s="121"/>
      <c r="D1037" s="121"/>
      <c r="E1037" s="121"/>
    </row>
    <row r="1038" spans="1:5" ht="15" customHeight="1" x14ac:dyDescent="0.2">
      <c r="A1038" s="121"/>
      <c r="B1038" s="121"/>
      <c r="C1038" s="121"/>
      <c r="D1038" s="121"/>
      <c r="E1038" s="121"/>
    </row>
    <row r="1039" spans="1:5" ht="15" customHeight="1" x14ac:dyDescent="0.2">
      <c r="A1039" s="121"/>
      <c r="B1039" s="121"/>
      <c r="C1039" s="121"/>
      <c r="D1039" s="121"/>
      <c r="E1039" s="121"/>
    </row>
    <row r="1040" spans="1:5" ht="15" customHeight="1" x14ac:dyDescent="0.2">
      <c r="A1040" s="121"/>
      <c r="B1040" s="121"/>
      <c r="C1040" s="121"/>
      <c r="D1040" s="121"/>
      <c r="E1040" s="121"/>
    </row>
    <row r="1041" spans="1:5" ht="15" customHeight="1" x14ac:dyDescent="0.2">
      <c r="A1041" s="121"/>
      <c r="B1041" s="121"/>
      <c r="C1041" s="121"/>
      <c r="D1041" s="121"/>
      <c r="E1041" s="121"/>
    </row>
    <row r="1042" spans="1:5" ht="15" customHeight="1" x14ac:dyDescent="0.25">
      <c r="A1042" s="69" t="s">
        <v>17</v>
      </c>
      <c r="B1042" s="70"/>
      <c r="C1042" s="70"/>
      <c r="D1042" s="56"/>
      <c r="E1042" s="56"/>
    </row>
    <row r="1043" spans="1:5" ht="15" customHeight="1" x14ac:dyDescent="0.2">
      <c r="A1043" s="57" t="s">
        <v>64</v>
      </c>
      <c r="B1043" s="70"/>
      <c r="C1043" s="70"/>
      <c r="D1043" s="70"/>
      <c r="E1043" s="71" t="s">
        <v>80</v>
      </c>
    </row>
    <row r="1044" spans="1:5" ht="15" customHeight="1" x14ac:dyDescent="0.2">
      <c r="A1044" s="72"/>
      <c r="B1044" s="96"/>
      <c r="C1044" s="70"/>
      <c r="D1044" s="72"/>
      <c r="E1044" s="97"/>
    </row>
    <row r="1045" spans="1:5" ht="15" customHeight="1" x14ac:dyDescent="0.2">
      <c r="A1045" s="98"/>
      <c r="B1045" s="98"/>
      <c r="C1045" s="44" t="s">
        <v>40</v>
      </c>
      <c r="D1045" s="82" t="s">
        <v>53</v>
      </c>
      <c r="E1045" s="44" t="s">
        <v>42</v>
      </c>
    </row>
    <row r="1046" spans="1:5" ht="15" customHeight="1" x14ac:dyDescent="0.2">
      <c r="A1046" s="114"/>
      <c r="B1046" s="109"/>
      <c r="C1046" s="62">
        <v>3233</v>
      </c>
      <c r="D1046" s="110" t="s">
        <v>81</v>
      </c>
      <c r="E1046" s="76">
        <v>-6400</v>
      </c>
    </row>
    <row r="1047" spans="1:5" ht="15" customHeight="1" x14ac:dyDescent="0.2">
      <c r="A1047" s="114"/>
      <c r="B1047" s="109"/>
      <c r="C1047" s="62">
        <v>3233</v>
      </c>
      <c r="D1047" s="110" t="s">
        <v>66</v>
      </c>
      <c r="E1047" s="76">
        <v>6400</v>
      </c>
    </row>
    <row r="1048" spans="1:5" ht="15" customHeight="1" x14ac:dyDescent="0.2">
      <c r="A1048" s="83"/>
      <c r="B1048" s="70"/>
      <c r="C1048" s="77" t="s">
        <v>44</v>
      </c>
      <c r="D1048" s="85"/>
      <c r="E1048" s="86">
        <f>SUM(E1046:E1047)</f>
        <v>0</v>
      </c>
    </row>
    <row r="1049" spans="1:5" ht="15" customHeight="1" x14ac:dyDescent="0.2"/>
    <row r="1050" spans="1:5" ht="15" customHeight="1" x14ac:dyDescent="0.2"/>
    <row r="1051" spans="1:5" ht="15" customHeight="1" x14ac:dyDescent="0.25">
      <c r="A1051" s="35" t="s">
        <v>131</v>
      </c>
    </row>
    <row r="1052" spans="1:5" ht="15" customHeight="1" x14ac:dyDescent="0.2">
      <c r="A1052" s="176" t="s">
        <v>127</v>
      </c>
      <c r="B1052" s="176"/>
      <c r="C1052" s="176"/>
      <c r="D1052" s="176"/>
      <c r="E1052" s="176"/>
    </row>
    <row r="1053" spans="1:5" ht="15" customHeight="1" x14ac:dyDescent="0.2">
      <c r="A1053" s="176"/>
      <c r="B1053" s="176"/>
      <c r="C1053" s="176"/>
      <c r="D1053" s="176"/>
      <c r="E1053" s="176"/>
    </row>
    <row r="1054" spans="1:5" ht="15" customHeight="1" x14ac:dyDescent="0.2">
      <c r="A1054" s="178" t="s">
        <v>132</v>
      </c>
      <c r="B1054" s="178"/>
      <c r="C1054" s="178"/>
      <c r="D1054" s="178"/>
      <c r="E1054" s="178"/>
    </row>
    <row r="1055" spans="1:5" ht="15" customHeight="1" x14ac:dyDescent="0.2">
      <c r="A1055" s="178"/>
      <c r="B1055" s="178"/>
      <c r="C1055" s="178"/>
      <c r="D1055" s="178"/>
      <c r="E1055" s="178"/>
    </row>
    <row r="1056" spans="1:5" ht="15" customHeight="1" x14ac:dyDescent="0.2">
      <c r="A1056" s="178"/>
      <c r="B1056" s="178"/>
      <c r="C1056" s="178"/>
      <c r="D1056" s="178"/>
      <c r="E1056" s="178"/>
    </row>
    <row r="1057" spans="1:5" ht="15" customHeight="1" x14ac:dyDescent="0.2">
      <c r="A1057" s="178"/>
      <c r="B1057" s="178"/>
      <c r="C1057" s="178"/>
      <c r="D1057" s="178"/>
      <c r="E1057" s="178"/>
    </row>
    <row r="1058" spans="1:5" ht="15" customHeight="1" x14ac:dyDescent="0.2">
      <c r="A1058" s="178"/>
      <c r="B1058" s="178"/>
      <c r="C1058" s="178"/>
      <c r="D1058" s="178"/>
      <c r="E1058" s="178"/>
    </row>
    <row r="1059" spans="1:5" ht="15" customHeight="1" x14ac:dyDescent="0.2">
      <c r="A1059" s="178"/>
      <c r="B1059" s="178"/>
      <c r="C1059" s="178"/>
      <c r="D1059" s="178"/>
      <c r="E1059" s="178"/>
    </row>
    <row r="1060" spans="1:5" ht="15" customHeight="1" x14ac:dyDescent="0.2">
      <c r="A1060" s="178"/>
      <c r="B1060" s="178"/>
      <c r="C1060" s="178"/>
      <c r="D1060" s="178"/>
      <c r="E1060" s="178"/>
    </row>
    <row r="1061" spans="1:5" ht="15" customHeight="1" x14ac:dyDescent="0.2"/>
    <row r="1062" spans="1:5" ht="15" customHeight="1" x14ac:dyDescent="0.25">
      <c r="A1062" s="69" t="s">
        <v>17</v>
      </c>
      <c r="B1062" s="70"/>
      <c r="C1062" s="70"/>
      <c r="D1062" s="56"/>
      <c r="E1062" s="56"/>
    </row>
    <row r="1063" spans="1:5" ht="15" customHeight="1" x14ac:dyDescent="0.2">
      <c r="A1063" s="57" t="s">
        <v>64</v>
      </c>
      <c r="B1063" s="70"/>
      <c r="C1063" s="70"/>
      <c r="D1063" s="70"/>
      <c r="E1063" s="71" t="s">
        <v>80</v>
      </c>
    </row>
    <row r="1064" spans="1:5" ht="15" customHeight="1" x14ac:dyDescent="0.2">
      <c r="A1064" s="72"/>
      <c r="B1064" s="96"/>
      <c r="C1064" s="70"/>
      <c r="D1064" s="72"/>
      <c r="E1064" s="97"/>
    </row>
    <row r="1065" spans="1:5" ht="15" customHeight="1" x14ac:dyDescent="0.2">
      <c r="A1065" s="98"/>
      <c r="B1065" s="98"/>
      <c r="C1065" s="44" t="s">
        <v>40</v>
      </c>
      <c r="D1065" s="82" t="s">
        <v>53</v>
      </c>
      <c r="E1065" s="44" t="s">
        <v>42</v>
      </c>
    </row>
    <row r="1066" spans="1:5" ht="15" customHeight="1" x14ac:dyDescent="0.2">
      <c r="A1066" s="114"/>
      <c r="B1066" s="109"/>
      <c r="C1066" s="62">
        <v>3121</v>
      </c>
      <c r="D1066" s="110" t="s">
        <v>81</v>
      </c>
      <c r="E1066" s="76">
        <f>-29700-42500</f>
        <v>-72200</v>
      </c>
    </row>
    <row r="1067" spans="1:5" ht="15" customHeight="1" x14ac:dyDescent="0.2">
      <c r="A1067" s="114"/>
      <c r="B1067" s="109"/>
      <c r="C1067" s="62">
        <v>3121</v>
      </c>
      <c r="D1067" s="110" t="s">
        <v>66</v>
      </c>
      <c r="E1067" s="76">
        <v>-20100</v>
      </c>
    </row>
    <row r="1068" spans="1:5" ht="15" customHeight="1" x14ac:dyDescent="0.2">
      <c r="A1068" s="114"/>
      <c r="B1068" s="109"/>
      <c r="C1068" s="62">
        <v>6172</v>
      </c>
      <c r="D1068" s="110" t="s">
        <v>81</v>
      </c>
      <c r="E1068" s="76">
        <v>-110000</v>
      </c>
    </row>
    <row r="1069" spans="1:5" ht="15" customHeight="1" x14ac:dyDescent="0.2">
      <c r="A1069" s="114"/>
      <c r="B1069" s="109"/>
      <c r="C1069" s="62">
        <v>3121</v>
      </c>
      <c r="D1069" s="110" t="s">
        <v>66</v>
      </c>
      <c r="E1069" s="76">
        <f>110000+29700+42500+20100</f>
        <v>202300</v>
      </c>
    </row>
    <row r="1070" spans="1:5" ht="15" customHeight="1" x14ac:dyDescent="0.2">
      <c r="A1070" s="83"/>
      <c r="B1070" s="70"/>
      <c r="C1070" s="77" t="s">
        <v>44</v>
      </c>
      <c r="D1070" s="85"/>
      <c r="E1070" s="86">
        <f>SUM(E1066:E1069)</f>
        <v>0</v>
      </c>
    </row>
    <row r="1071" spans="1:5" ht="15" customHeight="1" x14ac:dyDescent="0.2"/>
    <row r="1072" spans="1:5" ht="15" customHeight="1" x14ac:dyDescent="0.2"/>
    <row r="1073" spans="1:5" ht="15" customHeight="1" x14ac:dyDescent="0.25">
      <c r="A1073" s="35" t="s">
        <v>133</v>
      </c>
    </row>
    <row r="1074" spans="1:5" ht="15" customHeight="1" x14ac:dyDescent="0.2">
      <c r="A1074" s="176" t="s">
        <v>134</v>
      </c>
      <c r="B1074" s="176"/>
      <c r="C1074" s="176"/>
      <c r="D1074" s="176"/>
      <c r="E1074" s="176"/>
    </row>
    <row r="1075" spans="1:5" ht="15" customHeight="1" x14ac:dyDescent="0.2">
      <c r="A1075" s="176"/>
      <c r="B1075" s="176"/>
      <c r="C1075" s="176"/>
      <c r="D1075" s="176"/>
      <c r="E1075" s="176"/>
    </row>
    <row r="1076" spans="1:5" ht="15" customHeight="1" x14ac:dyDescent="0.2">
      <c r="A1076" s="178" t="s">
        <v>171</v>
      </c>
      <c r="B1076" s="178"/>
      <c r="C1076" s="178"/>
      <c r="D1076" s="178"/>
      <c r="E1076" s="178"/>
    </row>
    <row r="1077" spans="1:5" ht="15" customHeight="1" x14ac:dyDescent="0.2">
      <c r="A1077" s="178"/>
      <c r="B1077" s="178"/>
      <c r="C1077" s="178"/>
      <c r="D1077" s="178"/>
      <c r="E1077" s="178"/>
    </row>
    <row r="1078" spans="1:5" ht="15" customHeight="1" x14ac:dyDescent="0.2">
      <c r="A1078" s="178"/>
      <c r="B1078" s="178"/>
      <c r="C1078" s="178"/>
      <c r="D1078" s="178"/>
      <c r="E1078" s="178"/>
    </row>
    <row r="1079" spans="1:5" ht="15" customHeight="1" x14ac:dyDescent="0.2">
      <c r="A1079" s="178"/>
      <c r="B1079" s="178"/>
      <c r="C1079" s="178"/>
      <c r="D1079" s="178"/>
      <c r="E1079" s="178"/>
    </row>
    <row r="1080" spans="1:5" ht="15" customHeight="1" x14ac:dyDescent="0.2">
      <c r="A1080" s="178"/>
      <c r="B1080" s="178"/>
      <c r="C1080" s="178"/>
      <c r="D1080" s="178"/>
      <c r="E1080" s="178"/>
    </row>
    <row r="1081" spans="1:5" ht="15" customHeight="1" x14ac:dyDescent="0.2">
      <c r="A1081" s="178"/>
      <c r="B1081" s="178"/>
      <c r="C1081" s="178"/>
      <c r="D1081" s="178"/>
      <c r="E1081" s="178"/>
    </row>
    <row r="1082" spans="1:5" ht="15" customHeight="1" x14ac:dyDescent="0.2">
      <c r="A1082" s="178"/>
      <c r="B1082" s="178"/>
      <c r="C1082" s="178"/>
      <c r="D1082" s="178"/>
      <c r="E1082" s="178"/>
    </row>
    <row r="1083" spans="1:5" ht="15" customHeight="1" x14ac:dyDescent="0.2">
      <c r="A1083" s="139"/>
      <c r="B1083" s="139"/>
      <c r="C1083" s="139"/>
      <c r="D1083" s="139"/>
      <c r="E1083" s="139"/>
    </row>
    <row r="1084" spans="1:5" ht="15" customHeight="1" x14ac:dyDescent="0.25">
      <c r="A1084" s="69" t="s">
        <v>17</v>
      </c>
      <c r="B1084" s="70"/>
      <c r="C1084" s="70"/>
      <c r="D1084" s="70"/>
      <c r="E1084" s="70"/>
    </row>
    <row r="1085" spans="1:5" ht="15" customHeight="1" x14ac:dyDescent="0.2">
      <c r="A1085" s="57" t="s">
        <v>37</v>
      </c>
      <c r="B1085" s="70"/>
      <c r="C1085" s="70"/>
      <c r="D1085" s="70"/>
      <c r="E1085" s="71" t="s">
        <v>38</v>
      </c>
    </row>
    <row r="1086" spans="1:5" ht="15" customHeight="1" x14ac:dyDescent="0.25">
      <c r="A1086" s="72"/>
      <c r="B1086" s="69"/>
      <c r="C1086" s="70"/>
      <c r="D1086" s="70"/>
      <c r="E1086" s="73"/>
    </row>
    <row r="1087" spans="1:5" ht="15" customHeight="1" x14ac:dyDescent="0.2">
      <c r="A1087" s="98"/>
      <c r="B1087" s="108"/>
      <c r="C1087" s="44" t="s">
        <v>40</v>
      </c>
      <c r="D1087" s="82" t="s">
        <v>53</v>
      </c>
      <c r="E1087" s="44" t="s">
        <v>42</v>
      </c>
    </row>
    <row r="1088" spans="1:5" ht="15" customHeight="1" x14ac:dyDescent="0.2">
      <c r="A1088" s="99"/>
      <c r="B1088" s="116"/>
      <c r="C1088" s="62">
        <v>6409</v>
      </c>
      <c r="D1088" s="110" t="s">
        <v>113</v>
      </c>
      <c r="E1088" s="76">
        <v>-423500</v>
      </c>
    </row>
    <row r="1089" spans="1:5" ht="15" customHeight="1" x14ac:dyDescent="0.2">
      <c r="A1089" s="83"/>
      <c r="B1089" s="137"/>
      <c r="C1089" s="77" t="s">
        <v>44</v>
      </c>
      <c r="D1089" s="85"/>
      <c r="E1089" s="86">
        <f>SUM(E1088:E1088)</f>
        <v>-423500</v>
      </c>
    </row>
    <row r="1090" spans="1:5" ht="15" customHeight="1" x14ac:dyDescent="0.2">
      <c r="A1090" s="139"/>
      <c r="B1090" s="139"/>
      <c r="C1090" s="139"/>
      <c r="D1090" s="139"/>
      <c r="E1090" s="139"/>
    </row>
    <row r="1091" spans="1:5" ht="15" customHeight="1" x14ac:dyDescent="0.2">
      <c r="A1091" s="139"/>
      <c r="B1091" s="139"/>
      <c r="C1091" s="139"/>
      <c r="D1091" s="139"/>
      <c r="E1091" s="139"/>
    </row>
    <row r="1092" spans="1:5" ht="15" customHeight="1" x14ac:dyDescent="0.2">
      <c r="A1092" s="139"/>
      <c r="B1092" s="139"/>
      <c r="C1092" s="139"/>
      <c r="D1092" s="139"/>
      <c r="E1092" s="139"/>
    </row>
    <row r="1093" spans="1:5" ht="15" customHeight="1" x14ac:dyDescent="0.2">
      <c r="A1093" s="139"/>
      <c r="B1093" s="139"/>
      <c r="C1093" s="139"/>
      <c r="D1093" s="139"/>
      <c r="E1093" s="139"/>
    </row>
    <row r="1094" spans="1:5" ht="15" customHeight="1" x14ac:dyDescent="0.25">
      <c r="A1094" s="69" t="s">
        <v>17</v>
      </c>
      <c r="B1094" s="139"/>
      <c r="C1094" s="139"/>
      <c r="D1094" s="139"/>
      <c r="E1094" s="139"/>
    </row>
    <row r="1095" spans="1:5" ht="15" customHeight="1" x14ac:dyDescent="0.2">
      <c r="A1095" s="40" t="s">
        <v>135</v>
      </c>
      <c r="B1095" s="39"/>
      <c r="C1095" s="39"/>
      <c r="D1095" s="39"/>
      <c r="E1095" s="42" t="s">
        <v>136</v>
      </c>
    </row>
    <row r="1096" spans="1:5" ht="15" customHeight="1" x14ac:dyDescent="0.2">
      <c r="A1096" s="40"/>
      <c r="B1096" s="118"/>
      <c r="C1096" s="39"/>
      <c r="D1096" s="39"/>
      <c r="E1096" s="43"/>
    </row>
    <row r="1097" spans="1:5" ht="15" customHeight="1" x14ac:dyDescent="0.2">
      <c r="A1097" s="108"/>
      <c r="B1097" s="108"/>
      <c r="C1097" s="45" t="s">
        <v>40</v>
      </c>
      <c r="D1097" s="82" t="s">
        <v>53</v>
      </c>
      <c r="E1097" s="44" t="s">
        <v>42</v>
      </c>
    </row>
    <row r="1098" spans="1:5" ht="15" customHeight="1" x14ac:dyDescent="0.2">
      <c r="A1098" s="140"/>
      <c r="B1098" s="141"/>
      <c r="C1098" s="142">
        <v>6172</v>
      </c>
      <c r="D1098" s="110" t="s">
        <v>66</v>
      </c>
      <c r="E1098" s="104">
        <v>423500</v>
      </c>
    </row>
    <row r="1099" spans="1:5" ht="15" customHeight="1" x14ac:dyDescent="0.2">
      <c r="A1099" s="143"/>
      <c r="B1099" s="143"/>
      <c r="C1099" s="53" t="s">
        <v>44</v>
      </c>
      <c r="D1099" s="90"/>
      <c r="E1099" s="55">
        <f>SUM(E1098:E1098)</f>
        <v>423500</v>
      </c>
    </row>
    <row r="1100" spans="1:5" ht="15" customHeight="1" x14ac:dyDescent="0.2"/>
    <row r="1101" spans="1:5" ht="15" customHeight="1" x14ac:dyDescent="0.2"/>
    <row r="1102" spans="1:5" ht="15" customHeight="1" x14ac:dyDescent="0.25">
      <c r="A1102" s="35" t="s">
        <v>137</v>
      </c>
    </row>
    <row r="1103" spans="1:5" ht="15" customHeight="1" x14ac:dyDescent="0.2">
      <c r="A1103" s="176" t="s">
        <v>138</v>
      </c>
      <c r="B1103" s="176"/>
      <c r="C1103" s="176"/>
      <c r="D1103" s="176"/>
      <c r="E1103" s="176"/>
    </row>
    <row r="1104" spans="1:5" ht="15" customHeight="1" x14ac:dyDescent="0.2">
      <c r="A1104" s="176"/>
      <c r="B1104" s="176"/>
      <c r="C1104" s="176"/>
      <c r="D1104" s="176"/>
      <c r="E1104" s="176"/>
    </row>
    <row r="1105" spans="1:5" ht="15" customHeight="1" x14ac:dyDescent="0.2">
      <c r="A1105" s="177" t="s">
        <v>139</v>
      </c>
      <c r="B1105" s="177"/>
      <c r="C1105" s="177"/>
      <c r="D1105" s="177"/>
      <c r="E1105" s="177"/>
    </row>
    <row r="1106" spans="1:5" ht="15" customHeight="1" x14ac:dyDescent="0.2">
      <c r="A1106" s="177"/>
      <c r="B1106" s="177"/>
      <c r="C1106" s="177"/>
      <c r="D1106" s="177"/>
      <c r="E1106" s="177"/>
    </row>
    <row r="1107" spans="1:5" ht="15" customHeight="1" x14ac:dyDescent="0.2">
      <c r="A1107" s="177"/>
      <c r="B1107" s="177"/>
      <c r="C1107" s="177"/>
      <c r="D1107" s="177"/>
      <c r="E1107" s="177"/>
    </row>
    <row r="1108" spans="1:5" ht="15" customHeight="1" x14ac:dyDescent="0.2">
      <c r="A1108" s="177"/>
      <c r="B1108" s="177"/>
      <c r="C1108" s="177"/>
      <c r="D1108" s="177"/>
      <c r="E1108" s="177"/>
    </row>
    <row r="1109" spans="1:5" ht="15" customHeight="1" x14ac:dyDescent="0.2">
      <c r="A1109" s="177"/>
      <c r="B1109" s="177"/>
      <c r="C1109" s="177"/>
      <c r="D1109" s="177"/>
      <c r="E1109" s="177"/>
    </row>
    <row r="1110" spans="1:5" ht="15" customHeight="1" x14ac:dyDescent="0.2">
      <c r="A1110" s="177"/>
      <c r="B1110" s="177"/>
      <c r="C1110" s="177"/>
      <c r="D1110" s="177"/>
      <c r="E1110" s="177"/>
    </row>
    <row r="1111" spans="1:5" ht="15" customHeight="1" x14ac:dyDescent="0.2">
      <c r="A1111" s="177"/>
      <c r="B1111" s="177"/>
      <c r="C1111" s="177"/>
      <c r="D1111" s="177"/>
      <c r="E1111" s="177"/>
    </row>
    <row r="1112" spans="1:5" ht="15" customHeight="1" x14ac:dyDescent="0.2">
      <c r="A1112" s="144"/>
      <c r="B1112" s="144"/>
      <c r="C1112" s="144"/>
      <c r="D1112" s="144"/>
      <c r="E1112" s="144"/>
    </row>
    <row r="1113" spans="1:5" ht="15" customHeight="1" x14ac:dyDescent="0.25">
      <c r="A1113" s="38" t="s">
        <v>17</v>
      </c>
      <c r="B1113" s="39"/>
      <c r="C1113" s="39"/>
      <c r="D1113" s="39"/>
      <c r="E1113" s="39"/>
    </row>
    <row r="1114" spans="1:5" ht="15" customHeight="1" x14ac:dyDescent="0.2">
      <c r="A1114" s="40" t="s">
        <v>140</v>
      </c>
      <c r="B1114" s="39"/>
      <c r="C1114" s="39"/>
      <c r="D1114" s="39"/>
      <c r="E1114" s="42" t="s">
        <v>141</v>
      </c>
    </row>
    <row r="1115" spans="1:5" ht="15" customHeight="1" x14ac:dyDescent="0.2">
      <c r="A1115" s="128"/>
      <c r="B1115" s="145"/>
      <c r="C1115" s="39"/>
      <c r="D1115" s="39"/>
      <c r="E1115" s="43"/>
    </row>
    <row r="1116" spans="1:5" ht="15" customHeight="1" x14ac:dyDescent="0.2">
      <c r="A1116" s="108"/>
      <c r="B1116" s="108"/>
      <c r="C1116" s="45" t="s">
        <v>40</v>
      </c>
      <c r="D1116" s="46" t="s">
        <v>53</v>
      </c>
      <c r="E1116" s="44" t="s">
        <v>42</v>
      </c>
    </row>
    <row r="1117" spans="1:5" ht="15" customHeight="1" x14ac:dyDescent="0.2">
      <c r="A1117" s="99"/>
      <c r="B1117" s="135"/>
      <c r="C1117" s="62">
        <v>1037</v>
      </c>
      <c r="D1117" s="110" t="s">
        <v>117</v>
      </c>
      <c r="E1117" s="76">
        <v>-192710</v>
      </c>
    </row>
    <row r="1118" spans="1:5" ht="15" customHeight="1" x14ac:dyDescent="0.2">
      <c r="A1118" s="99"/>
      <c r="B1118" s="135"/>
      <c r="C1118" s="62">
        <v>1037</v>
      </c>
      <c r="D1118" s="90" t="s">
        <v>114</v>
      </c>
      <c r="E1118" s="76">
        <v>192710</v>
      </c>
    </row>
    <row r="1119" spans="1:5" ht="15" customHeight="1" x14ac:dyDescent="0.2">
      <c r="C1119" s="53" t="s">
        <v>44</v>
      </c>
      <c r="D1119" s="54"/>
      <c r="E1119" s="55">
        <f>SUM(E1117:E1118)</f>
        <v>0</v>
      </c>
    </row>
    <row r="1120" spans="1:5"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spans="2:2" ht="15" customHeight="1" x14ac:dyDescent="0.2"/>
    <row r="1170" spans="2:2" ht="15" customHeight="1" x14ac:dyDescent="0.2"/>
    <row r="1171" spans="2:2" ht="15" customHeight="1" x14ac:dyDescent="0.2"/>
    <row r="1172" spans="2:2" ht="15" customHeight="1" x14ac:dyDescent="0.2"/>
    <row r="1173" spans="2:2" ht="15" customHeight="1" x14ac:dyDescent="0.2"/>
    <row r="1174" spans="2:2" ht="15" customHeight="1" x14ac:dyDescent="0.2"/>
    <row r="1175" spans="2:2" ht="15" customHeight="1" x14ac:dyDescent="0.2"/>
    <row r="1176" spans="2:2" ht="15" customHeight="1" x14ac:dyDescent="0.2"/>
    <row r="1177" spans="2:2" ht="15" customHeight="1" x14ac:dyDescent="0.2"/>
    <row r="1178" spans="2:2" ht="15" customHeight="1" x14ac:dyDescent="0.2">
      <c r="B1178" s="146"/>
    </row>
    <row r="1179" spans="2:2" ht="15" customHeight="1" x14ac:dyDescent="0.2"/>
    <row r="1180" spans="2:2" ht="15" customHeight="1" x14ac:dyDescent="0.2"/>
    <row r="1181" spans="2:2" ht="15" customHeight="1" x14ac:dyDescent="0.2"/>
    <row r="1182" spans="2:2" ht="15" customHeight="1" x14ac:dyDescent="0.2"/>
    <row r="1183" spans="2:2" ht="15" customHeight="1" x14ac:dyDescent="0.2"/>
    <row r="1184" spans="2:2"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sheetData>
  <mergeCells count="86">
    <mergeCell ref="A29:E33"/>
    <mergeCell ref="A2:E2"/>
    <mergeCell ref="A3:E3"/>
    <mergeCell ref="A4:E9"/>
    <mergeCell ref="A27:E27"/>
    <mergeCell ref="A28:E28"/>
    <mergeCell ref="A188:E196"/>
    <mergeCell ref="A66:E66"/>
    <mergeCell ref="A67:E67"/>
    <mergeCell ref="A68:E73"/>
    <mergeCell ref="A93:E93"/>
    <mergeCell ref="A94:E101"/>
    <mergeCell ref="A123:E123"/>
    <mergeCell ref="A124:E131"/>
    <mergeCell ref="A159:E159"/>
    <mergeCell ref="A160:E160"/>
    <mergeCell ref="A161:E168"/>
    <mergeCell ref="A187:E187"/>
    <mergeCell ref="A357:E364"/>
    <mergeCell ref="A218:E218"/>
    <mergeCell ref="A219:E226"/>
    <mergeCell ref="A244:E244"/>
    <mergeCell ref="A245:E253"/>
    <mergeCell ref="A271:E271"/>
    <mergeCell ref="A272:E280"/>
    <mergeCell ref="A298:E298"/>
    <mergeCell ref="A299:E308"/>
    <mergeCell ref="A330:E330"/>
    <mergeCell ref="A331:E338"/>
    <mergeCell ref="A356:E356"/>
    <mergeCell ref="A524:E530"/>
    <mergeCell ref="A382:E382"/>
    <mergeCell ref="A383:E390"/>
    <mergeCell ref="A419:E419"/>
    <mergeCell ref="A420:E427"/>
    <mergeCell ref="A445:E445"/>
    <mergeCell ref="A446:E453"/>
    <mergeCell ref="A471:E471"/>
    <mergeCell ref="A472:E479"/>
    <mergeCell ref="A497:E497"/>
    <mergeCell ref="A498:E504"/>
    <mergeCell ref="A523:E523"/>
    <mergeCell ref="A680:E687"/>
    <mergeCell ref="A548:E548"/>
    <mergeCell ref="A549:E555"/>
    <mergeCell ref="A575:E575"/>
    <mergeCell ref="A576:E583"/>
    <mergeCell ref="A601:E601"/>
    <mergeCell ref="A602:E609"/>
    <mergeCell ref="A627:E627"/>
    <mergeCell ref="A628:E634"/>
    <mergeCell ref="A652:E652"/>
    <mergeCell ref="A653:E660"/>
    <mergeCell ref="A679:E679"/>
    <mergeCell ref="A836:E843"/>
    <mergeCell ref="A705:E705"/>
    <mergeCell ref="A706:E713"/>
    <mergeCell ref="A731:E731"/>
    <mergeCell ref="A732:E739"/>
    <mergeCell ref="A757:E757"/>
    <mergeCell ref="A758:E765"/>
    <mergeCell ref="A783:E783"/>
    <mergeCell ref="A784:E791"/>
    <mergeCell ref="A809:E809"/>
    <mergeCell ref="A810:E817"/>
    <mergeCell ref="A835:E835"/>
    <mergeCell ref="A1007:E1013"/>
    <mergeCell ref="A861:E862"/>
    <mergeCell ref="A863:E870"/>
    <mergeCell ref="A887:E888"/>
    <mergeCell ref="A889:E897"/>
    <mergeCell ref="A916:E917"/>
    <mergeCell ref="A918:E926"/>
    <mergeCell ref="A949:E950"/>
    <mergeCell ref="A951:E958"/>
    <mergeCell ref="A970:E971"/>
    <mergeCell ref="A972:E978"/>
    <mergeCell ref="A1005:E1006"/>
    <mergeCell ref="A1103:E1104"/>
    <mergeCell ref="A1105:E1111"/>
    <mergeCell ref="A1025:E1026"/>
    <mergeCell ref="A1027:E1033"/>
    <mergeCell ref="A1052:E1053"/>
    <mergeCell ref="A1054:E1060"/>
    <mergeCell ref="A1074:E1075"/>
    <mergeCell ref="A1076:E1082"/>
  </mergeCells>
  <phoneticPr fontId="1" type="noConversion"/>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1: Rozpočtové změny č. 657/18 - 697/18 schválené Radou Olomouckého kraje 17.9.2018</oddHeader>
    <oddFooter xml:space="preserve">&amp;L&amp;"Arial,Kurzíva"Zastupitelstvo OK 17.12.2018
5.1. - Rozpočet Olomouckého kraje 2018 - rozpočtové změny 
Příloha č.1: Rozpočtové změny č. 657/18 - 697/18 schválené Radou Olomouckého kraje 17.9.2018&amp;R&amp;"Arial,Kurzíva"Strana &amp;P (celkem 188)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2"/>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85546875" bestFit="1" customWidth="1"/>
  </cols>
  <sheetData>
    <row r="1" spans="1:5" ht="15" customHeight="1" x14ac:dyDescent="0.25">
      <c r="A1" s="35" t="s">
        <v>172</v>
      </c>
    </row>
    <row r="2" spans="1:5" ht="15" customHeight="1" x14ac:dyDescent="0.2">
      <c r="A2" s="179" t="s">
        <v>34</v>
      </c>
      <c r="B2" s="179"/>
      <c r="C2" s="179"/>
      <c r="D2" s="179"/>
      <c r="E2" s="179"/>
    </row>
    <row r="3" spans="1:5" ht="15" customHeight="1" x14ac:dyDescent="0.2">
      <c r="A3" s="179" t="s">
        <v>49</v>
      </c>
      <c r="B3" s="179"/>
      <c r="C3" s="179"/>
      <c r="D3" s="179"/>
      <c r="E3" s="179"/>
    </row>
    <row r="4" spans="1:5" ht="15" customHeight="1" x14ac:dyDescent="0.2">
      <c r="A4" s="178" t="s">
        <v>173</v>
      </c>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68"/>
      <c r="B9" s="68"/>
      <c r="C9" s="68"/>
      <c r="D9" s="68"/>
      <c r="E9" s="68"/>
    </row>
    <row r="10" spans="1:5" ht="15" customHeight="1" x14ac:dyDescent="0.25">
      <c r="A10" s="69" t="s">
        <v>1</v>
      </c>
      <c r="B10" s="70"/>
      <c r="C10" s="70"/>
      <c r="D10" s="70"/>
      <c r="E10" s="70"/>
    </row>
    <row r="11" spans="1:5" ht="15" customHeight="1" x14ac:dyDescent="0.2">
      <c r="A11" s="57" t="s">
        <v>51</v>
      </c>
      <c r="B11" s="70"/>
      <c r="C11" s="70"/>
      <c r="D11" s="70"/>
      <c r="E11" s="71" t="s">
        <v>52</v>
      </c>
    </row>
    <row r="12" spans="1:5" ht="15" customHeight="1" x14ac:dyDescent="0.25">
      <c r="A12" s="72"/>
      <c r="B12" s="69"/>
      <c r="C12" s="70"/>
      <c r="D12" s="70"/>
      <c r="E12" s="73"/>
    </row>
    <row r="13" spans="1:5" ht="15" customHeight="1" x14ac:dyDescent="0.2">
      <c r="B13" s="44" t="s">
        <v>39</v>
      </c>
      <c r="C13" s="44" t="s">
        <v>40</v>
      </c>
      <c r="D13" s="74" t="s">
        <v>41</v>
      </c>
      <c r="E13" s="44" t="s">
        <v>42</v>
      </c>
    </row>
    <row r="14" spans="1:5" ht="15" customHeight="1" x14ac:dyDescent="0.2">
      <c r="B14" s="48">
        <v>33353</v>
      </c>
      <c r="C14" s="75"/>
      <c r="D14" s="50" t="s">
        <v>43</v>
      </c>
      <c r="E14" s="76">
        <v>23977943</v>
      </c>
    </row>
    <row r="15" spans="1:5" ht="15" customHeight="1" x14ac:dyDescent="0.2">
      <c r="B15" s="52"/>
      <c r="C15" s="77" t="s">
        <v>44</v>
      </c>
      <c r="D15" s="78"/>
      <c r="E15" s="79">
        <f>SUM(E14:E14)</f>
        <v>23977943</v>
      </c>
    </row>
    <row r="16" spans="1:5" ht="15" customHeight="1" x14ac:dyDescent="0.25">
      <c r="A16" s="80"/>
      <c r="B16" s="81"/>
      <c r="C16" s="81"/>
      <c r="D16" s="81"/>
      <c r="E16" s="81"/>
    </row>
    <row r="17" spans="1:5" ht="15" customHeight="1" x14ac:dyDescent="0.25">
      <c r="A17" s="38" t="s">
        <v>17</v>
      </c>
      <c r="B17" s="39"/>
      <c r="C17" s="39"/>
      <c r="D17" s="39"/>
      <c r="E17" s="56"/>
    </row>
    <row r="18" spans="1:5" ht="15" customHeight="1" x14ac:dyDescent="0.2">
      <c r="A18" s="57" t="s">
        <v>51</v>
      </c>
      <c r="B18" s="39"/>
      <c r="C18" s="39"/>
      <c r="D18" s="39"/>
      <c r="E18" s="42" t="s">
        <v>52</v>
      </c>
    </row>
    <row r="19" spans="1:5" ht="15" customHeight="1" x14ac:dyDescent="0.2"/>
    <row r="20" spans="1:5" ht="15" customHeight="1" x14ac:dyDescent="0.2">
      <c r="A20" s="147" t="s">
        <v>174</v>
      </c>
      <c r="E20" s="148">
        <v>23977943</v>
      </c>
    </row>
    <row r="21" spans="1:5" ht="15" customHeight="1" x14ac:dyDescent="0.2"/>
    <row r="22" spans="1:5" ht="15" customHeight="1" x14ac:dyDescent="0.2"/>
    <row r="23" spans="1:5" ht="15" customHeight="1" x14ac:dyDescent="0.25">
      <c r="A23" s="35" t="s">
        <v>175</v>
      </c>
    </row>
    <row r="24" spans="1:5" ht="15" customHeight="1" x14ac:dyDescent="0.2">
      <c r="A24" s="179" t="s">
        <v>34</v>
      </c>
      <c r="B24" s="179"/>
      <c r="C24" s="179"/>
      <c r="D24" s="179"/>
      <c r="E24" s="179"/>
    </row>
    <row r="25" spans="1:5" ht="15" customHeight="1" x14ac:dyDescent="0.2">
      <c r="A25" s="179" t="s">
        <v>49</v>
      </c>
      <c r="B25" s="179"/>
      <c r="C25" s="179"/>
      <c r="D25" s="179"/>
      <c r="E25" s="179"/>
    </row>
    <row r="26" spans="1:5" ht="15" customHeight="1" x14ac:dyDescent="0.2">
      <c r="A26" s="178" t="s">
        <v>176</v>
      </c>
      <c r="B26" s="178"/>
      <c r="C26" s="178"/>
      <c r="D26" s="178"/>
      <c r="E26" s="178"/>
    </row>
    <row r="27" spans="1:5" ht="15" customHeight="1" x14ac:dyDescent="0.2">
      <c r="A27" s="178"/>
      <c r="B27" s="178"/>
      <c r="C27" s="178"/>
      <c r="D27" s="178"/>
      <c r="E27" s="178"/>
    </row>
    <row r="28" spans="1:5" ht="15" customHeight="1" x14ac:dyDescent="0.2">
      <c r="A28" s="178"/>
      <c r="B28" s="178"/>
      <c r="C28" s="178"/>
      <c r="D28" s="178"/>
      <c r="E28" s="178"/>
    </row>
    <row r="29" spans="1:5" ht="15" customHeight="1" x14ac:dyDescent="0.2">
      <c r="A29" s="178"/>
      <c r="B29" s="178"/>
      <c r="C29" s="178"/>
      <c r="D29" s="178"/>
      <c r="E29" s="178"/>
    </row>
    <row r="30" spans="1:5" ht="15" customHeight="1" x14ac:dyDescent="0.2">
      <c r="A30" s="178"/>
      <c r="B30" s="178"/>
      <c r="C30" s="178"/>
      <c r="D30" s="178"/>
      <c r="E30" s="178"/>
    </row>
    <row r="31" spans="1:5" ht="15" customHeight="1" x14ac:dyDescent="0.2">
      <c r="A31" s="178"/>
      <c r="B31" s="178"/>
      <c r="C31" s="178"/>
      <c r="D31" s="178"/>
      <c r="E31" s="178"/>
    </row>
    <row r="32" spans="1:5" ht="15" customHeight="1" x14ac:dyDescent="0.2">
      <c r="A32" s="149"/>
      <c r="B32" s="149"/>
      <c r="C32" s="149"/>
      <c r="D32" s="149"/>
      <c r="E32" s="149"/>
    </row>
    <row r="33" spans="1:5" ht="15" customHeight="1" x14ac:dyDescent="0.25">
      <c r="A33" s="69" t="s">
        <v>1</v>
      </c>
      <c r="B33" s="70"/>
      <c r="C33" s="70"/>
      <c r="D33" s="70"/>
      <c r="E33" s="70"/>
    </row>
    <row r="34" spans="1:5" ht="15" customHeight="1" x14ac:dyDescent="0.2">
      <c r="A34" s="57" t="s">
        <v>51</v>
      </c>
      <c r="B34" s="70"/>
      <c r="C34" s="70"/>
      <c r="D34" s="70"/>
      <c r="E34" s="71" t="s">
        <v>52</v>
      </c>
    </row>
    <row r="35" spans="1:5" ht="15" customHeight="1" x14ac:dyDescent="0.25">
      <c r="A35" s="72"/>
      <c r="B35" s="69"/>
      <c r="C35" s="70"/>
      <c r="D35" s="70"/>
      <c r="E35" s="73"/>
    </row>
    <row r="36" spans="1:5" ht="15" customHeight="1" x14ac:dyDescent="0.2">
      <c r="A36" s="56"/>
      <c r="B36" s="44" t="s">
        <v>39</v>
      </c>
      <c r="C36" s="44" t="s">
        <v>40</v>
      </c>
      <c r="D36" s="74" t="s">
        <v>41</v>
      </c>
      <c r="E36" s="44" t="s">
        <v>42</v>
      </c>
    </row>
    <row r="37" spans="1:5" ht="15" customHeight="1" x14ac:dyDescent="0.2">
      <c r="A37" s="56"/>
      <c r="B37" s="48">
        <v>33160</v>
      </c>
      <c r="C37" s="75"/>
      <c r="D37" s="50" t="s">
        <v>43</v>
      </c>
      <c r="E37" s="76">
        <v>675100</v>
      </c>
    </row>
    <row r="38" spans="1:5" ht="15" customHeight="1" x14ac:dyDescent="0.2">
      <c r="A38" s="56"/>
      <c r="B38" s="52"/>
      <c r="C38" s="77" t="s">
        <v>44</v>
      </c>
      <c r="D38" s="78"/>
      <c r="E38" s="79">
        <f>SUM(E37:E37)</f>
        <v>675100</v>
      </c>
    </row>
    <row r="39" spans="1:5" ht="15" customHeight="1" x14ac:dyDescent="0.2">
      <c r="A39" s="56"/>
      <c r="B39" s="83"/>
      <c r="C39" s="122"/>
      <c r="D39" s="70"/>
      <c r="E39" s="123"/>
    </row>
    <row r="40" spans="1:5" ht="15" customHeight="1" x14ac:dyDescent="0.25">
      <c r="A40" s="69" t="s">
        <v>17</v>
      </c>
      <c r="B40" s="70"/>
      <c r="C40" s="70"/>
      <c r="D40" s="70"/>
      <c r="E40" s="72"/>
    </row>
    <row r="41" spans="1:5" ht="15" customHeight="1" x14ac:dyDescent="0.2">
      <c r="A41" s="57" t="s">
        <v>51</v>
      </c>
      <c r="B41" s="70"/>
      <c r="C41" s="70"/>
      <c r="D41" s="70"/>
      <c r="E41" s="71" t="s">
        <v>52</v>
      </c>
    </row>
    <row r="42" spans="1:5" ht="15" customHeight="1" x14ac:dyDescent="0.2"/>
    <row r="43" spans="1:5" ht="15" customHeight="1" x14ac:dyDescent="0.2">
      <c r="A43" s="147"/>
      <c r="B43" s="44" t="s">
        <v>39</v>
      </c>
      <c r="C43" s="44" t="s">
        <v>40</v>
      </c>
      <c r="D43" s="74" t="s">
        <v>41</v>
      </c>
      <c r="E43" s="44" t="s">
        <v>42</v>
      </c>
    </row>
    <row r="44" spans="1:5" ht="15" customHeight="1" x14ac:dyDescent="0.2">
      <c r="B44" s="48">
        <v>33160</v>
      </c>
      <c r="C44" s="75"/>
      <c r="D44" s="50" t="s">
        <v>177</v>
      </c>
      <c r="E44" s="76">
        <v>675100</v>
      </c>
    </row>
    <row r="45" spans="1:5" ht="15" customHeight="1" x14ac:dyDescent="0.2">
      <c r="B45" s="52"/>
      <c r="C45" s="77" t="s">
        <v>44</v>
      </c>
      <c r="D45" s="78"/>
      <c r="E45" s="79">
        <f>SUM(E44:E44)</f>
        <v>675100</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178</v>
      </c>
    </row>
    <row r="55" spans="1:5" ht="15" customHeight="1" x14ac:dyDescent="0.2">
      <c r="A55" s="179" t="s">
        <v>34</v>
      </c>
      <c r="B55" s="179"/>
      <c r="C55" s="179"/>
      <c r="D55" s="179"/>
      <c r="E55" s="179"/>
    </row>
    <row r="56" spans="1:5" ht="15" customHeight="1" x14ac:dyDescent="0.2">
      <c r="A56" s="179" t="s">
        <v>49</v>
      </c>
      <c r="B56" s="179"/>
      <c r="C56" s="179"/>
      <c r="D56" s="179"/>
      <c r="E56" s="179"/>
    </row>
    <row r="57" spans="1:5" ht="15" customHeight="1" x14ac:dyDescent="0.2">
      <c r="A57" s="178" t="s">
        <v>179</v>
      </c>
      <c r="B57" s="178"/>
      <c r="C57" s="178"/>
      <c r="D57" s="178"/>
      <c r="E57" s="178"/>
    </row>
    <row r="58" spans="1:5" ht="15" customHeight="1" x14ac:dyDescent="0.2">
      <c r="A58" s="178"/>
      <c r="B58" s="178"/>
      <c r="C58" s="178"/>
      <c r="D58" s="178"/>
      <c r="E58" s="178"/>
    </row>
    <row r="59" spans="1:5" ht="15" customHeight="1" x14ac:dyDescent="0.2">
      <c r="A59" s="178"/>
      <c r="B59" s="178"/>
      <c r="C59" s="178"/>
      <c r="D59" s="178"/>
      <c r="E59" s="178"/>
    </row>
    <row r="60" spans="1:5" ht="15" customHeight="1" x14ac:dyDescent="0.2">
      <c r="A60" s="178"/>
      <c r="B60" s="178"/>
      <c r="C60" s="178"/>
      <c r="D60" s="178"/>
      <c r="E60" s="178"/>
    </row>
    <row r="61" spans="1:5" ht="15" customHeight="1" x14ac:dyDescent="0.2">
      <c r="A61" s="178"/>
      <c r="B61" s="178"/>
      <c r="C61" s="178"/>
      <c r="D61" s="178"/>
      <c r="E61" s="178"/>
    </row>
    <row r="62" spans="1:5" ht="15" customHeight="1" x14ac:dyDescent="0.2">
      <c r="A62" s="178"/>
      <c r="B62" s="178"/>
      <c r="C62" s="178"/>
      <c r="D62" s="178"/>
      <c r="E62" s="178"/>
    </row>
    <row r="63" spans="1:5" ht="15" customHeight="1" x14ac:dyDescent="0.2">
      <c r="A63" s="68"/>
      <c r="B63" s="68"/>
      <c r="C63" s="68"/>
      <c r="D63" s="68"/>
      <c r="E63" s="68"/>
    </row>
    <row r="64" spans="1:5" ht="15" customHeight="1" x14ac:dyDescent="0.25">
      <c r="A64" s="69" t="s">
        <v>1</v>
      </c>
      <c r="B64" s="70"/>
      <c r="C64" s="70"/>
      <c r="D64" s="70"/>
      <c r="E64" s="70"/>
    </row>
    <row r="65" spans="1:5" ht="15" customHeight="1" x14ac:dyDescent="0.2">
      <c r="A65" s="57" t="s">
        <v>51</v>
      </c>
      <c r="B65" s="39"/>
      <c r="C65" s="39"/>
      <c r="D65" s="39"/>
      <c r="E65" s="42" t="s">
        <v>52</v>
      </c>
    </row>
    <row r="66" spans="1:5" ht="15" customHeight="1" x14ac:dyDescent="0.25">
      <c r="A66" s="92"/>
      <c r="B66" s="69"/>
      <c r="C66" s="70"/>
      <c r="D66" s="70"/>
      <c r="E66" s="73"/>
    </row>
    <row r="67" spans="1:5" ht="15" customHeight="1" x14ac:dyDescent="0.2">
      <c r="B67" s="44" t="s">
        <v>39</v>
      </c>
      <c r="C67" s="44" t="s">
        <v>40</v>
      </c>
      <c r="D67" s="74" t="s">
        <v>41</v>
      </c>
      <c r="E67" s="44" t="s">
        <v>42</v>
      </c>
    </row>
    <row r="68" spans="1:5" ht="15" customHeight="1" x14ac:dyDescent="0.2">
      <c r="B68" s="93">
        <v>103533063</v>
      </c>
      <c r="C68" s="94"/>
      <c r="D68" s="50" t="s">
        <v>43</v>
      </c>
      <c r="E68" s="76">
        <v>4611468.83</v>
      </c>
    </row>
    <row r="69" spans="1:5" ht="15" customHeight="1" x14ac:dyDescent="0.2">
      <c r="B69" s="93">
        <v>103133063</v>
      </c>
      <c r="C69" s="94"/>
      <c r="D69" s="50" t="s">
        <v>43</v>
      </c>
      <c r="E69" s="76">
        <v>813788.62</v>
      </c>
    </row>
    <row r="70" spans="1:5" ht="15" customHeight="1" x14ac:dyDescent="0.2">
      <c r="B70" s="95"/>
      <c r="C70" s="77" t="s">
        <v>44</v>
      </c>
      <c r="D70" s="78"/>
      <c r="E70" s="79">
        <f>SUM(E68:E69)</f>
        <v>5425257.4500000002</v>
      </c>
    </row>
    <row r="71" spans="1:5" ht="15" customHeight="1" x14ac:dyDescent="0.25">
      <c r="A71" s="80"/>
      <c r="B71" s="81"/>
      <c r="C71" s="81"/>
      <c r="D71" s="81"/>
      <c r="E71" s="81"/>
    </row>
    <row r="72" spans="1:5" ht="15" customHeight="1" x14ac:dyDescent="0.25">
      <c r="A72" s="69" t="s">
        <v>17</v>
      </c>
      <c r="B72" s="70"/>
      <c r="C72" s="70"/>
      <c r="D72" s="70"/>
      <c r="E72" s="92"/>
    </row>
    <row r="73" spans="1:5" ht="15" customHeight="1" x14ac:dyDescent="0.2">
      <c r="A73" s="57" t="s">
        <v>51</v>
      </c>
      <c r="B73" s="39"/>
      <c r="C73" s="39"/>
      <c r="D73" s="39"/>
      <c r="E73" s="71" t="s">
        <v>52</v>
      </c>
    </row>
    <row r="74" spans="1:5" ht="15" customHeight="1" x14ac:dyDescent="0.25">
      <c r="A74" s="92"/>
      <c r="B74" s="69"/>
      <c r="C74" s="70"/>
      <c r="D74" s="70"/>
      <c r="E74" s="73"/>
    </row>
    <row r="75" spans="1:5" ht="15" customHeight="1" x14ac:dyDescent="0.2">
      <c r="B75" s="44" t="s">
        <v>39</v>
      </c>
      <c r="C75" s="44" t="s">
        <v>40</v>
      </c>
      <c r="D75" s="74" t="s">
        <v>41</v>
      </c>
      <c r="E75" s="44" t="s">
        <v>42</v>
      </c>
    </row>
    <row r="76" spans="1:5" ht="15" customHeight="1" x14ac:dyDescent="0.2">
      <c r="B76" s="93">
        <v>103533063</v>
      </c>
      <c r="C76" s="94"/>
      <c r="D76" s="63" t="s">
        <v>47</v>
      </c>
      <c r="E76" s="76">
        <v>4611468.83</v>
      </c>
    </row>
    <row r="77" spans="1:5" ht="15" customHeight="1" x14ac:dyDescent="0.2">
      <c r="B77" s="93">
        <v>103133063</v>
      </c>
      <c r="C77" s="94"/>
      <c r="D77" s="63" t="s">
        <v>47</v>
      </c>
      <c r="E77" s="76">
        <v>813788.62</v>
      </c>
    </row>
    <row r="78" spans="1:5" ht="15" customHeight="1" x14ac:dyDescent="0.2">
      <c r="B78" s="95"/>
      <c r="C78" s="77" t="s">
        <v>44</v>
      </c>
      <c r="D78" s="78"/>
      <c r="E78" s="79">
        <f>SUM(E76:E77)</f>
        <v>5425257.4500000002</v>
      </c>
    </row>
    <row r="79" spans="1:5" ht="15" customHeight="1" x14ac:dyDescent="0.2"/>
    <row r="80" spans="1:5" ht="15" customHeight="1" x14ac:dyDescent="0.2"/>
    <row r="81" spans="1:5" ht="15" customHeight="1" x14ac:dyDescent="0.25">
      <c r="A81" s="35" t="s">
        <v>180</v>
      </c>
    </row>
    <row r="82" spans="1:5" ht="15" customHeight="1" x14ac:dyDescent="0.2">
      <c r="A82" s="179" t="s">
        <v>34</v>
      </c>
      <c r="B82" s="179"/>
      <c r="C82" s="179"/>
      <c r="D82" s="179"/>
      <c r="E82" s="179"/>
    </row>
    <row r="83" spans="1:5" ht="15" customHeight="1" x14ac:dyDescent="0.2">
      <c r="A83" s="179" t="s">
        <v>181</v>
      </c>
      <c r="B83" s="179"/>
      <c r="C83" s="179"/>
      <c r="D83" s="179"/>
      <c r="E83" s="179"/>
    </row>
    <row r="84" spans="1:5" ht="15" customHeight="1" x14ac:dyDescent="0.2">
      <c r="A84" s="178" t="s">
        <v>182</v>
      </c>
      <c r="B84" s="178"/>
      <c r="C84" s="178"/>
      <c r="D84" s="178"/>
      <c r="E84" s="178"/>
    </row>
    <row r="85" spans="1:5" ht="15" customHeight="1" x14ac:dyDescent="0.2">
      <c r="A85" s="178"/>
      <c r="B85" s="178"/>
      <c r="C85" s="178"/>
      <c r="D85" s="178"/>
      <c r="E85" s="178"/>
    </row>
    <row r="86" spans="1:5" ht="15" customHeight="1" x14ac:dyDescent="0.2">
      <c r="A86" s="178"/>
      <c r="B86" s="178"/>
      <c r="C86" s="178"/>
      <c r="D86" s="178"/>
      <c r="E86" s="178"/>
    </row>
    <row r="87" spans="1:5" ht="15" customHeight="1" x14ac:dyDescent="0.2">
      <c r="A87" s="178"/>
      <c r="B87" s="178"/>
      <c r="C87" s="178"/>
      <c r="D87" s="178"/>
      <c r="E87" s="178"/>
    </row>
    <row r="88" spans="1:5" ht="15" customHeight="1" x14ac:dyDescent="0.2">
      <c r="A88" s="178"/>
      <c r="B88" s="178"/>
      <c r="C88" s="178"/>
      <c r="D88" s="178"/>
      <c r="E88" s="178"/>
    </row>
    <row r="89" spans="1:5" ht="15" customHeight="1" x14ac:dyDescent="0.2">
      <c r="A89" s="178"/>
      <c r="B89" s="178"/>
      <c r="C89" s="178"/>
      <c r="D89" s="178"/>
      <c r="E89" s="178"/>
    </row>
    <row r="90" spans="1:5" ht="15" customHeight="1" x14ac:dyDescent="0.2">
      <c r="A90" s="37"/>
      <c r="B90" s="37"/>
      <c r="C90" s="37"/>
      <c r="D90" s="37"/>
      <c r="E90" s="37"/>
    </row>
    <row r="91" spans="1:5" ht="15" customHeight="1" x14ac:dyDescent="0.25">
      <c r="A91" s="38" t="s">
        <v>1</v>
      </c>
      <c r="B91" s="39"/>
      <c r="C91" s="39"/>
      <c r="D91" s="39"/>
      <c r="E91" s="39"/>
    </row>
    <row r="92" spans="1:5" ht="15" customHeight="1" x14ac:dyDescent="0.2">
      <c r="A92" s="40" t="s">
        <v>37</v>
      </c>
      <c r="B92" s="39"/>
      <c r="C92" s="39"/>
      <c r="D92" s="39"/>
      <c r="E92" s="42" t="s">
        <v>38</v>
      </c>
    </row>
    <row r="93" spans="1:5" ht="15" customHeight="1" x14ac:dyDescent="0.25">
      <c r="B93" s="38"/>
      <c r="C93" s="39"/>
      <c r="D93" s="39"/>
      <c r="E93" s="43"/>
    </row>
    <row r="94" spans="1:5" ht="15" customHeight="1" x14ac:dyDescent="0.2">
      <c r="B94" s="45" t="s">
        <v>39</v>
      </c>
      <c r="C94" s="45" t="s">
        <v>40</v>
      </c>
      <c r="D94" s="46" t="s">
        <v>41</v>
      </c>
      <c r="E94" s="47" t="s">
        <v>42</v>
      </c>
    </row>
    <row r="95" spans="1:5" ht="15" customHeight="1" x14ac:dyDescent="0.2">
      <c r="B95" s="61">
        <v>98187</v>
      </c>
      <c r="C95" s="49"/>
      <c r="D95" s="150" t="s">
        <v>183</v>
      </c>
      <c r="E95" s="51">
        <v>200000</v>
      </c>
    </row>
    <row r="96" spans="1:5" ht="15" customHeight="1" x14ac:dyDescent="0.2">
      <c r="B96" s="65"/>
      <c r="C96" s="53" t="s">
        <v>44</v>
      </c>
      <c r="D96" s="54"/>
      <c r="E96" s="55">
        <f>SUM(E95:E95)</f>
        <v>200000</v>
      </c>
    </row>
    <row r="97" spans="1:5" ht="15" customHeight="1" x14ac:dyDescent="0.2">
      <c r="A97" s="56"/>
      <c r="B97" s="56"/>
      <c r="C97" s="56"/>
      <c r="D97" s="56"/>
    </row>
    <row r="98" spans="1:5" ht="15" customHeight="1" x14ac:dyDescent="0.25">
      <c r="A98" s="69" t="s">
        <v>17</v>
      </c>
      <c r="B98" s="70"/>
      <c r="C98" s="70"/>
      <c r="D98" s="70"/>
      <c r="E98" s="70"/>
    </row>
    <row r="99" spans="1:5" ht="15" customHeight="1" x14ac:dyDescent="0.2">
      <c r="A99" s="57" t="s">
        <v>135</v>
      </c>
      <c r="B99" s="81"/>
      <c r="C99" s="81"/>
      <c r="D99" s="81"/>
      <c r="E99" s="81" t="s">
        <v>136</v>
      </c>
    </row>
    <row r="100" spans="1:5" ht="15" customHeight="1" x14ac:dyDescent="0.2">
      <c r="A100" s="72"/>
      <c r="B100" s="96"/>
      <c r="C100" s="70"/>
      <c r="D100" s="81"/>
      <c r="E100" s="97"/>
    </row>
    <row r="101" spans="1:5" ht="15" customHeight="1" x14ac:dyDescent="0.2">
      <c r="B101" s="98"/>
      <c r="C101" s="44" t="s">
        <v>40</v>
      </c>
      <c r="D101" s="125" t="s">
        <v>53</v>
      </c>
      <c r="E101" s="151" t="s">
        <v>42</v>
      </c>
    </row>
    <row r="102" spans="1:5" ht="15" customHeight="1" x14ac:dyDescent="0.2">
      <c r="B102" s="152"/>
      <c r="C102" s="62">
        <v>6115</v>
      </c>
      <c r="D102" s="126" t="s">
        <v>66</v>
      </c>
      <c r="E102" s="89">
        <v>200000</v>
      </c>
    </row>
    <row r="103" spans="1:5" ht="15" customHeight="1" x14ac:dyDescent="0.2">
      <c r="B103" s="152"/>
      <c r="C103" s="77" t="s">
        <v>44</v>
      </c>
      <c r="D103" s="153"/>
      <c r="E103" s="86">
        <f>SUM(E102:E102)</f>
        <v>200000</v>
      </c>
    </row>
    <row r="104" spans="1:5" ht="15" customHeight="1" x14ac:dyDescent="0.2"/>
    <row r="105" spans="1:5" ht="15" customHeight="1" x14ac:dyDescent="0.25">
      <c r="A105" s="35" t="s">
        <v>184</v>
      </c>
    </row>
    <row r="106" spans="1:5" ht="15" customHeight="1" x14ac:dyDescent="0.2">
      <c r="A106" s="179" t="s">
        <v>34</v>
      </c>
      <c r="B106" s="179"/>
      <c r="C106" s="179"/>
      <c r="D106" s="179"/>
      <c r="E106" s="179"/>
    </row>
    <row r="107" spans="1:5" ht="15" customHeight="1" x14ac:dyDescent="0.2">
      <c r="A107" s="179" t="s">
        <v>185</v>
      </c>
      <c r="B107" s="179"/>
      <c r="C107" s="179"/>
      <c r="D107" s="179"/>
      <c r="E107" s="179"/>
    </row>
    <row r="108" spans="1:5" ht="15" customHeight="1" x14ac:dyDescent="0.2">
      <c r="A108" s="178" t="s">
        <v>186</v>
      </c>
      <c r="B108" s="178"/>
      <c r="C108" s="178"/>
      <c r="D108" s="178"/>
      <c r="E108" s="178"/>
    </row>
    <row r="109" spans="1:5" ht="15" customHeight="1" x14ac:dyDescent="0.2">
      <c r="A109" s="178"/>
      <c r="B109" s="178"/>
      <c r="C109" s="178"/>
      <c r="D109" s="178"/>
      <c r="E109" s="178"/>
    </row>
    <row r="110" spans="1:5" ht="15" customHeight="1" x14ac:dyDescent="0.2">
      <c r="A110" s="178"/>
      <c r="B110" s="178"/>
      <c r="C110" s="178"/>
      <c r="D110" s="178"/>
      <c r="E110" s="178"/>
    </row>
    <row r="111" spans="1:5" ht="15" customHeight="1" x14ac:dyDescent="0.2">
      <c r="A111" s="178"/>
      <c r="B111" s="178"/>
      <c r="C111" s="178"/>
      <c r="D111" s="178"/>
      <c r="E111" s="178"/>
    </row>
    <row r="112" spans="1:5" ht="15" customHeight="1" x14ac:dyDescent="0.2">
      <c r="A112" s="178"/>
      <c r="B112" s="178"/>
      <c r="C112" s="178"/>
      <c r="D112" s="178"/>
      <c r="E112" s="178"/>
    </row>
    <row r="113" spans="1:5" ht="15" customHeight="1" x14ac:dyDescent="0.2">
      <c r="A113" s="178"/>
      <c r="B113" s="178"/>
      <c r="C113" s="178"/>
      <c r="D113" s="178"/>
      <c r="E113" s="178"/>
    </row>
    <row r="114" spans="1:5" ht="15" customHeight="1" x14ac:dyDescent="0.2">
      <c r="A114" s="178"/>
      <c r="B114" s="178"/>
      <c r="C114" s="178"/>
      <c r="D114" s="178"/>
      <c r="E114" s="178"/>
    </row>
    <row r="115" spans="1:5" ht="15" customHeight="1" x14ac:dyDescent="0.2">
      <c r="A115" s="144"/>
      <c r="B115" s="154"/>
      <c r="C115" s="144"/>
      <c r="D115" s="144"/>
      <c r="E115" s="144"/>
    </row>
    <row r="116" spans="1:5" ht="15" customHeight="1" x14ac:dyDescent="0.25">
      <c r="A116" s="69" t="s">
        <v>1</v>
      </c>
      <c r="B116" s="155"/>
      <c r="C116" s="70"/>
      <c r="D116" s="70"/>
      <c r="E116" s="70"/>
    </row>
    <row r="117" spans="1:5" ht="15" customHeight="1" x14ac:dyDescent="0.2">
      <c r="A117" s="57" t="s">
        <v>87</v>
      </c>
      <c r="B117" s="70"/>
      <c r="C117" s="70"/>
      <c r="D117" s="70"/>
      <c r="E117" s="71" t="s">
        <v>88</v>
      </c>
    </row>
    <row r="118" spans="1:5" ht="15" customHeight="1" x14ac:dyDescent="0.25">
      <c r="A118" s="56"/>
      <c r="B118" s="156"/>
      <c r="C118" s="39"/>
      <c r="D118" s="39"/>
      <c r="E118" s="43"/>
    </row>
    <row r="119" spans="1:5" ht="15" customHeight="1" x14ac:dyDescent="0.2">
      <c r="B119" s="45" t="s">
        <v>39</v>
      </c>
      <c r="C119" s="45" t="s">
        <v>40</v>
      </c>
      <c r="D119" s="46" t="s">
        <v>41</v>
      </c>
      <c r="E119" s="47" t="s">
        <v>42</v>
      </c>
    </row>
    <row r="120" spans="1:5" ht="15" customHeight="1" x14ac:dyDescent="0.2">
      <c r="B120" s="102">
        <v>106515974</v>
      </c>
      <c r="C120" s="49"/>
      <c r="D120" s="117" t="s">
        <v>187</v>
      </c>
      <c r="E120" s="76">
        <v>1870814.4</v>
      </c>
    </row>
    <row r="121" spans="1:5" ht="15" customHeight="1" x14ac:dyDescent="0.2">
      <c r="B121" s="157"/>
      <c r="C121" s="53" t="s">
        <v>44</v>
      </c>
      <c r="D121" s="54"/>
      <c r="E121" s="55">
        <f>SUM(E120:E120)</f>
        <v>1870814.4</v>
      </c>
    </row>
    <row r="122" spans="1:5" ht="15" customHeight="1" x14ac:dyDescent="0.2"/>
    <row r="123" spans="1:5" ht="15" customHeight="1" x14ac:dyDescent="0.25">
      <c r="A123" s="38" t="s">
        <v>17</v>
      </c>
      <c r="B123" s="39"/>
      <c r="C123" s="39"/>
      <c r="D123" s="39"/>
      <c r="E123" s="39"/>
    </row>
    <row r="124" spans="1:5" ht="15" customHeight="1" x14ac:dyDescent="0.2">
      <c r="A124" s="40" t="s">
        <v>37</v>
      </c>
      <c r="B124" s="39"/>
      <c r="C124" s="39"/>
      <c r="D124" s="39"/>
      <c r="E124" s="42" t="s">
        <v>38</v>
      </c>
    </row>
    <row r="125" spans="1:5" ht="15" customHeight="1" x14ac:dyDescent="0.25">
      <c r="A125" s="38"/>
      <c r="B125" s="56"/>
      <c r="C125" s="39"/>
      <c r="D125" s="39"/>
      <c r="E125" s="43"/>
    </row>
    <row r="126" spans="1:5" ht="15" customHeight="1" x14ac:dyDescent="0.2">
      <c r="A126" s="108"/>
      <c r="B126" s="108"/>
      <c r="C126" s="45" t="s">
        <v>40</v>
      </c>
      <c r="D126" s="46" t="s">
        <v>41</v>
      </c>
      <c r="E126" s="47" t="s">
        <v>42</v>
      </c>
    </row>
    <row r="127" spans="1:5" ht="15" customHeight="1" x14ac:dyDescent="0.2">
      <c r="A127" s="130"/>
      <c r="B127" s="109"/>
      <c r="C127" s="132"/>
      <c r="D127" s="117" t="s">
        <v>188</v>
      </c>
      <c r="E127" s="76">
        <v>1870814.4</v>
      </c>
    </row>
    <row r="128" spans="1:5" ht="15" customHeight="1" x14ac:dyDescent="0.2">
      <c r="A128" s="134"/>
      <c r="B128" s="135"/>
      <c r="C128" s="53" t="s">
        <v>44</v>
      </c>
      <c r="D128" s="54"/>
      <c r="E128" s="55">
        <f>SUM(E127:E127)</f>
        <v>1870814.4</v>
      </c>
    </row>
    <row r="129" spans="1:5" ht="15" customHeight="1" x14ac:dyDescent="0.2"/>
    <row r="130" spans="1:5" ht="15" customHeight="1" x14ac:dyDescent="0.2"/>
    <row r="131" spans="1:5" ht="15" customHeight="1" x14ac:dyDescent="0.25">
      <c r="A131" s="35" t="s">
        <v>189</v>
      </c>
    </row>
    <row r="132" spans="1:5" ht="15" customHeight="1" x14ac:dyDescent="0.2">
      <c r="A132" s="179" t="s">
        <v>34</v>
      </c>
      <c r="B132" s="179"/>
      <c r="C132" s="179"/>
      <c r="D132" s="179"/>
      <c r="E132" s="179"/>
    </row>
    <row r="133" spans="1:5" ht="15" customHeight="1" x14ac:dyDescent="0.2">
      <c r="A133" s="179" t="s">
        <v>185</v>
      </c>
      <c r="B133" s="179"/>
      <c r="C133" s="179"/>
      <c r="D133" s="179"/>
      <c r="E133" s="179"/>
    </row>
    <row r="134" spans="1:5" ht="15" customHeight="1" x14ac:dyDescent="0.2">
      <c r="A134" s="177" t="s">
        <v>190</v>
      </c>
      <c r="B134" s="177"/>
      <c r="C134" s="177"/>
      <c r="D134" s="177"/>
      <c r="E134" s="177"/>
    </row>
    <row r="135" spans="1:5" ht="15" customHeight="1" x14ac:dyDescent="0.2">
      <c r="A135" s="177"/>
      <c r="B135" s="177"/>
      <c r="C135" s="177"/>
      <c r="D135" s="177"/>
      <c r="E135" s="177"/>
    </row>
    <row r="136" spans="1:5" ht="15" customHeight="1" x14ac:dyDescent="0.2">
      <c r="A136" s="177"/>
      <c r="B136" s="177"/>
      <c r="C136" s="177"/>
      <c r="D136" s="177"/>
      <c r="E136" s="177"/>
    </row>
    <row r="137" spans="1:5" ht="15" customHeight="1" x14ac:dyDescent="0.2">
      <c r="A137" s="177"/>
      <c r="B137" s="177"/>
      <c r="C137" s="177"/>
      <c r="D137" s="177"/>
      <c r="E137" s="177"/>
    </row>
    <row r="138" spans="1:5" ht="15" customHeight="1" x14ac:dyDescent="0.2">
      <c r="A138" s="177"/>
      <c r="B138" s="177"/>
      <c r="C138" s="177"/>
      <c r="D138" s="177"/>
      <c r="E138" s="177"/>
    </row>
    <row r="139" spans="1:5" ht="15" customHeight="1" x14ac:dyDescent="0.2">
      <c r="A139" s="177"/>
      <c r="B139" s="177"/>
      <c r="C139" s="177"/>
      <c r="D139" s="177"/>
      <c r="E139" s="177"/>
    </row>
    <row r="140" spans="1:5" ht="15" customHeight="1" x14ac:dyDescent="0.2">
      <c r="A140" s="177"/>
      <c r="B140" s="177"/>
      <c r="C140" s="177"/>
      <c r="D140" s="177"/>
      <c r="E140" s="177"/>
    </row>
    <row r="141" spans="1:5" ht="15" customHeight="1" x14ac:dyDescent="0.2">
      <c r="A141" s="177"/>
      <c r="B141" s="177"/>
      <c r="C141" s="177"/>
      <c r="D141" s="177"/>
      <c r="E141" s="177"/>
    </row>
    <row r="142" spans="1:5" ht="15" customHeight="1" x14ac:dyDescent="0.2">
      <c r="A142" s="144"/>
      <c r="B142" s="154"/>
      <c r="C142" s="144"/>
      <c r="D142" s="144"/>
      <c r="E142" s="144"/>
    </row>
    <row r="143" spans="1:5" ht="15" customHeight="1" x14ac:dyDescent="0.25">
      <c r="A143" s="69" t="s">
        <v>1</v>
      </c>
      <c r="B143" s="155"/>
      <c r="C143" s="70"/>
      <c r="D143" s="70"/>
      <c r="E143" s="70"/>
    </row>
    <row r="144" spans="1:5" ht="15" customHeight="1" x14ac:dyDescent="0.2">
      <c r="A144" s="57" t="s">
        <v>87</v>
      </c>
      <c r="B144" s="70"/>
      <c r="C144" s="70"/>
      <c r="D144" s="70"/>
      <c r="E144" s="71" t="s">
        <v>88</v>
      </c>
    </row>
    <row r="145" spans="1:5" ht="15" customHeight="1" x14ac:dyDescent="0.25">
      <c r="A145" s="56"/>
      <c r="B145" s="156"/>
      <c r="C145" s="39"/>
      <c r="D145" s="39"/>
      <c r="E145" s="43"/>
    </row>
    <row r="146" spans="1:5" ht="15" customHeight="1" x14ac:dyDescent="0.2">
      <c r="B146" s="45" t="s">
        <v>39</v>
      </c>
      <c r="C146" s="45" t="s">
        <v>40</v>
      </c>
      <c r="D146" s="46" t="s">
        <v>41</v>
      </c>
      <c r="E146" s="47" t="s">
        <v>42</v>
      </c>
    </row>
    <row r="147" spans="1:5" ht="15" customHeight="1" x14ac:dyDescent="0.2">
      <c r="B147" s="102">
        <v>106515974</v>
      </c>
      <c r="C147" s="49"/>
      <c r="D147" s="117" t="s">
        <v>187</v>
      </c>
      <c r="E147" s="76">
        <v>2232246.52</v>
      </c>
    </row>
    <row r="148" spans="1:5" ht="15" customHeight="1" x14ac:dyDescent="0.2">
      <c r="B148" s="157"/>
      <c r="C148" s="53" t="s">
        <v>44</v>
      </c>
      <c r="D148" s="54"/>
      <c r="E148" s="55">
        <f>SUM(E147:E147)</f>
        <v>2232246.52</v>
      </c>
    </row>
    <row r="149" spans="1:5" ht="15" customHeight="1" x14ac:dyDescent="0.2"/>
    <row r="150" spans="1:5" ht="15" customHeight="1" x14ac:dyDescent="0.25">
      <c r="A150" s="38" t="s">
        <v>17</v>
      </c>
      <c r="B150" s="39"/>
      <c r="C150" s="39"/>
      <c r="D150" s="39"/>
      <c r="E150" s="39"/>
    </row>
    <row r="151" spans="1:5" ht="15" customHeight="1" x14ac:dyDescent="0.2">
      <c r="A151" s="40" t="s">
        <v>37</v>
      </c>
      <c r="B151" s="39"/>
      <c r="C151" s="39"/>
      <c r="D151" s="39"/>
      <c r="E151" s="42" t="s">
        <v>38</v>
      </c>
    </row>
    <row r="152" spans="1:5" ht="15" customHeight="1" x14ac:dyDescent="0.25">
      <c r="A152" s="38"/>
      <c r="B152" s="56"/>
      <c r="C152" s="39"/>
      <c r="D152" s="39"/>
      <c r="E152" s="43"/>
    </row>
    <row r="153" spans="1:5" ht="15" customHeight="1" x14ac:dyDescent="0.2">
      <c r="A153" s="108"/>
      <c r="B153" s="108"/>
      <c r="C153" s="45" t="s">
        <v>40</v>
      </c>
      <c r="D153" s="46" t="s">
        <v>41</v>
      </c>
      <c r="E153" s="47" t="s">
        <v>42</v>
      </c>
    </row>
    <row r="154" spans="1:5" ht="15" customHeight="1" x14ac:dyDescent="0.2">
      <c r="A154" s="130"/>
      <c r="B154" s="109"/>
      <c r="C154" s="132"/>
      <c r="D154" s="117" t="s">
        <v>188</v>
      </c>
      <c r="E154" s="76">
        <v>2232246.52</v>
      </c>
    </row>
    <row r="155" spans="1:5" ht="15" customHeight="1" x14ac:dyDescent="0.2">
      <c r="A155" s="134"/>
      <c r="B155" s="135"/>
      <c r="C155" s="53" t="s">
        <v>44</v>
      </c>
      <c r="D155" s="54"/>
      <c r="E155" s="55">
        <f>SUM(E154:E154)</f>
        <v>2232246.52</v>
      </c>
    </row>
    <row r="156" spans="1:5" ht="15" customHeight="1" x14ac:dyDescent="0.2"/>
    <row r="157" spans="1:5" ht="15" customHeight="1" x14ac:dyDescent="0.2"/>
    <row r="158" spans="1:5" ht="15" customHeight="1" x14ac:dyDescent="0.25">
      <c r="A158" s="35" t="s">
        <v>191</v>
      </c>
    </row>
    <row r="159" spans="1:5" ht="15" customHeight="1" x14ac:dyDescent="0.2">
      <c r="A159" s="176" t="s">
        <v>62</v>
      </c>
      <c r="B159" s="176"/>
      <c r="C159" s="176"/>
      <c r="D159" s="176"/>
      <c r="E159" s="176"/>
    </row>
    <row r="160" spans="1:5" ht="15" customHeight="1" x14ac:dyDescent="0.2">
      <c r="A160" s="179" t="s">
        <v>49</v>
      </c>
      <c r="B160" s="179"/>
      <c r="C160" s="179"/>
      <c r="D160" s="179"/>
      <c r="E160" s="179"/>
    </row>
    <row r="161" spans="1:5" ht="15" customHeight="1" x14ac:dyDescent="0.2">
      <c r="A161" s="177" t="s">
        <v>192</v>
      </c>
      <c r="B161" s="177"/>
      <c r="C161" s="177"/>
      <c r="D161" s="177"/>
      <c r="E161" s="177"/>
    </row>
    <row r="162" spans="1:5" ht="15" customHeight="1" x14ac:dyDescent="0.2">
      <c r="A162" s="177"/>
      <c r="B162" s="177"/>
      <c r="C162" s="177"/>
      <c r="D162" s="177"/>
      <c r="E162" s="177"/>
    </row>
    <row r="163" spans="1:5" ht="15" customHeight="1" x14ac:dyDescent="0.2">
      <c r="A163" s="177"/>
      <c r="B163" s="177"/>
      <c r="C163" s="177"/>
      <c r="D163" s="177"/>
      <c r="E163" s="177"/>
    </row>
    <row r="164" spans="1:5" ht="15" customHeight="1" x14ac:dyDescent="0.2">
      <c r="A164" s="177"/>
      <c r="B164" s="177"/>
      <c r="C164" s="177"/>
      <c r="D164" s="177"/>
      <c r="E164" s="177"/>
    </row>
    <row r="165" spans="1:5" ht="15" customHeight="1" x14ac:dyDescent="0.2">
      <c r="A165" s="177"/>
      <c r="B165" s="177"/>
      <c r="C165" s="177"/>
      <c r="D165" s="177"/>
      <c r="E165" s="177"/>
    </row>
    <row r="166" spans="1:5" ht="15" customHeight="1" x14ac:dyDescent="0.2">
      <c r="A166" s="177"/>
      <c r="B166" s="177"/>
      <c r="C166" s="177"/>
      <c r="D166" s="177"/>
      <c r="E166" s="177"/>
    </row>
    <row r="167" spans="1:5" ht="15" customHeight="1" x14ac:dyDescent="0.2">
      <c r="A167" s="177"/>
      <c r="B167" s="177"/>
      <c r="C167" s="177"/>
      <c r="D167" s="177"/>
      <c r="E167" s="177"/>
    </row>
    <row r="168" spans="1:5" ht="15" customHeight="1" x14ac:dyDescent="0.2">
      <c r="A168" s="177"/>
      <c r="B168" s="177"/>
      <c r="C168" s="177"/>
      <c r="D168" s="177"/>
      <c r="E168" s="177"/>
    </row>
    <row r="169" spans="1:5" ht="15" customHeight="1" x14ac:dyDescent="0.2"/>
    <row r="170" spans="1:5" ht="15" customHeight="1" x14ac:dyDescent="0.25">
      <c r="A170" s="69" t="s">
        <v>1</v>
      </c>
      <c r="B170" s="39"/>
      <c r="C170" s="39"/>
      <c r="D170" s="39"/>
      <c r="E170" s="39"/>
    </row>
    <row r="171" spans="1:5" ht="15" customHeight="1" x14ac:dyDescent="0.2">
      <c r="A171" s="100" t="s">
        <v>64</v>
      </c>
      <c r="B171" s="39"/>
      <c r="C171" s="39"/>
      <c r="D171" s="39"/>
      <c r="E171" s="42" t="s">
        <v>70</v>
      </c>
    </row>
    <row r="172" spans="1:5" ht="15" customHeight="1" x14ac:dyDescent="0.25">
      <c r="A172" s="38"/>
      <c r="B172" s="56"/>
      <c r="C172" s="39"/>
      <c r="D172" s="39"/>
      <c r="E172" s="43"/>
    </row>
    <row r="173" spans="1:5" ht="15" customHeight="1" x14ac:dyDescent="0.2">
      <c r="B173" s="45" t="s">
        <v>39</v>
      </c>
      <c r="C173" s="45" t="s">
        <v>40</v>
      </c>
      <c r="D173" s="46" t="s">
        <v>41</v>
      </c>
      <c r="E173" s="44" t="s">
        <v>42</v>
      </c>
    </row>
    <row r="174" spans="1:5" ht="15" customHeight="1" x14ac:dyDescent="0.2">
      <c r="B174" s="111">
        <v>103133063</v>
      </c>
      <c r="C174" s="103"/>
      <c r="D174" s="112" t="s">
        <v>71</v>
      </c>
      <c r="E174" s="104">
        <v>720000</v>
      </c>
    </row>
    <row r="175" spans="1:5" ht="15" customHeight="1" x14ac:dyDescent="0.2">
      <c r="B175" s="111">
        <v>103533063</v>
      </c>
      <c r="C175" s="103"/>
      <c r="D175" s="112" t="s">
        <v>71</v>
      </c>
      <c r="E175" s="104">
        <v>6120000</v>
      </c>
    </row>
    <row r="176" spans="1:5" ht="15" customHeight="1" x14ac:dyDescent="0.2">
      <c r="B176" s="113"/>
      <c r="C176" s="53" t="s">
        <v>44</v>
      </c>
      <c r="D176" s="54"/>
      <c r="E176" s="55">
        <f>SUM(E174:E175)</f>
        <v>6840000</v>
      </c>
    </row>
    <row r="177" spans="1:5" ht="15" customHeight="1" x14ac:dyDescent="0.2"/>
    <row r="178" spans="1:5" ht="15" customHeight="1" x14ac:dyDescent="0.25">
      <c r="A178" s="38" t="s">
        <v>17</v>
      </c>
      <c r="B178" s="39"/>
      <c r="C178" s="39"/>
      <c r="D178" s="39"/>
      <c r="E178" s="39"/>
    </row>
    <row r="179" spans="1:5" ht="15" customHeight="1" x14ac:dyDescent="0.2">
      <c r="A179" s="100" t="s">
        <v>64</v>
      </c>
      <c r="B179" s="39"/>
      <c r="C179" s="39"/>
      <c r="D179" s="39"/>
      <c r="E179" s="42" t="s">
        <v>70</v>
      </c>
    </row>
    <row r="180" spans="1:5" ht="15" customHeight="1" x14ac:dyDescent="0.25">
      <c r="A180" s="38"/>
      <c r="B180" s="56"/>
      <c r="C180" s="39"/>
      <c r="D180" s="39"/>
      <c r="E180" s="43"/>
    </row>
    <row r="181" spans="1:5" ht="15" customHeight="1" x14ac:dyDescent="0.2">
      <c r="A181" s="101"/>
      <c r="B181" s="108"/>
      <c r="C181" s="45" t="s">
        <v>40</v>
      </c>
      <c r="D181" s="46" t="s">
        <v>53</v>
      </c>
      <c r="E181" s="44" t="s">
        <v>42</v>
      </c>
    </row>
    <row r="182" spans="1:5" ht="15" customHeight="1" x14ac:dyDescent="0.2">
      <c r="A182" s="114"/>
      <c r="B182" s="109"/>
      <c r="C182" s="103">
        <v>3299</v>
      </c>
      <c r="D182" s="110" t="s">
        <v>193</v>
      </c>
      <c r="E182" s="104">
        <f>23100+196350+25400+215900+12125+103062.5+4365+37102.5-100</f>
        <v>617305</v>
      </c>
    </row>
    <row r="183" spans="1:5" ht="15" customHeight="1" x14ac:dyDescent="0.2">
      <c r="A183" s="114"/>
      <c r="B183" s="109"/>
      <c r="C183" s="103">
        <v>3299</v>
      </c>
      <c r="D183" s="117" t="s">
        <v>117</v>
      </c>
      <c r="E183" s="104">
        <f>654810+5565885</f>
        <v>6220695</v>
      </c>
    </row>
    <row r="184" spans="1:5" ht="15" customHeight="1" x14ac:dyDescent="0.2">
      <c r="A184" s="114"/>
      <c r="B184" s="109"/>
      <c r="C184" s="103">
        <v>3299</v>
      </c>
      <c r="D184" s="110" t="s">
        <v>114</v>
      </c>
      <c r="E184" s="104">
        <f>100+200+1700</f>
        <v>2000</v>
      </c>
    </row>
    <row r="185" spans="1:5" ht="15" customHeight="1" x14ac:dyDescent="0.2">
      <c r="A185" s="105"/>
      <c r="B185" s="115"/>
      <c r="C185" s="53" t="s">
        <v>44</v>
      </c>
      <c r="D185" s="54"/>
      <c r="E185" s="55">
        <f>SUM(E182:E184)</f>
        <v>6840000</v>
      </c>
    </row>
    <row r="186" spans="1:5" ht="15" customHeight="1" x14ac:dyDescent="0.2"/>
    <row r="187" spans="1:5" ht="15" customHeight="1" x14ac:dyDescent="0.2"/>
    <row r="188" spans="1:5" ht="15" customHeight="1" x14ac:dyDescent="0.25">
      <c r="A188" s="35" t="s">
        <v>194</v>
      </c>
    </row>
    <row r="189" spans="1:5" ht="15" customHeight="1" x14ac:dyDescent="0.2">
      <c r="A189" s="179" t="s">
        <v>59</v>
      </c>
      <c r="B189" s="179"/>
      <c r="C189" s="179"/>
      <c r="D189" s="179"/>
      <c r="E189" s="179"/>
    </row>
    <row r="190" spans="1:5" ht="15" customHeight="1" x14ac:dyDescent="0.2">
      <c r="A190" s="178" t="s">
        <v>195</v>
      </c>
      <c r="B190" s="178"/>
      <c r="C190" s="178"/>
      <c r="D190" s="178"/>
      <c r="E190" s="178"/>
    </row>
    <row r="191" spans="1:5" ht="15" customHeight="1" x14ac:dyDescent="0.2">
      <c r="A191" s="178"/>
      <c r="B191" s="178"/>
      <c r="C191" s="178"/>
      <c r="D191" s="178"/>
      <c r="E191" s="178"/>
    </row>
    <row r="192" spans="1:5" ht="15" customHeight="1" x14ac:dyDescent="0.2">
      <c r="A192" s="178"/>
      <c r="B192" s="178"/>
      <c r="C192" s="178"/>
      <c r="D192" s="178"/>
      <c r="E192" s="178"/>
    </row>
    <row r="193" spans="1:5" ht="15" customHeight="1" x14ac:dyDescent="0.2">
      <c r="A193" s="178"/>
      <c r="B193" s="178"/>
      <c r="C193" s="178"/>
      <c r="D193" s="178"/>
      <c r="E193" s="178"/>
    </row>
    <row r="194" spans="1:5" ht="15" customHeight="1" x14ac:dyDescent="0.2">
      <c r="A194" s="178"/>
      <c r="B194" s="178"/>
      <c r="C194" s="178"/>
      <c r="D194" s="178"/>
      <c r="E194" s="178"/>
    </row>
    <row r="195" spans="1:5" ht="15" customHeight="1" x14ac:dyDescent="0.2">
      <c r="A195" s="178"/>
      <c r="B195" s="178"/>
      <c r="C195" s="178"/>
      <c r="D195" s="178"/>
      <c r="E195" s="178"/>
    </row>
    <row r="196" spans="1:5" ht="15" customHeight="1" x14ac:dyDescent="0.2">
      <c r="A196" s="178"/>
      <c r="B196" s="178"/>
      <c r="C196" s="178"/>
      <c r="D196" s="178"/>
      <c r="E196" s="178"/>
    </row>
    <row r="197" spans="1:5" ht="15" customHeight="1" x14ac:dyDescent="0.2">
      <c r="A197" s="178"/>
      <c r="B197" s="178"/>
      <c r="C197" s="178"/>
      <c r="D197" s="178"/>
      <c r="E197" s="178"/>
    </row>
    <row r="198" spans="1:5" ht="15" customHeight="1" x14ac:dyDescent="0.2">
      <c r="A198" s="178"/>
      <c r="B198" s="178"/>
      <c r="C198" s="178"/>
      <c r="D198" s="178"/>
      <c r="E198" s="178"/>
    </row>
    <row r="199" spans="1:5" ht="15" customHeight="1" x14ac:dyDescent="0.2">
      <c r="A199" s="178"/>
      <c r="B199" s="178"/>
      <c r="C199" s="178"/>
      <c r="D199" s="178"/>
      <c r="E199" s="178"/>
    </row>
    <row r="200" spans="1:5" ht="15" customHeight="1" x14ac:dyDescent="0.2"/>
    <row r="201" spans="1:5" ht="15" customHeight="1" x14ac:dyDescent="0.25">
      <c r="A201" s="69" t="s">
        <v>1</v>
      </c>
      <c r="B201" s="70"/>
      <c r="C201" s="70"/>
      <c r="D201" s="70"/>
      <c r="E201" s="70"/>
    </row>
    <row r="202" spans="1:5" ht="15" customHeight="1" x14ac:dyDescent="0.2">
      <c r="A202" s="57" t="s">
        <v>51</v>
      </c>
      <c r="B202" s="39"/>
      <c r="C202" s="39"/>
      <c r="D202" s="39"/>
      <c r="E202" s="42" t="s">
        <v>52</v>
      </c>
    </row>
    <row r="203" spans="1:5" ht="15" customHeight="1" x14ac:dyDescent="0.25">
      <c r="A203" s="72"/>
      <c r="B203" s="69"/>
      <c r="C203" s="70"/>
      <c r="D203" s="70"/>
      <c r="E203" s="73"/>
    </row>
    <row r="204" spans="1:5" ht="15" customHeight="1" x14ac:dyDescent="0.2">
      <c r="A204" s="56"/>
      <c r="B204" s="44" t="s">
        <v>39</v>
      </c>
      <c r="C204" s="44" t="s">
        <v>40</v>
      </c>
      <c r="D204" s="74" t="s">
        <v>41</v>
      </c>
      <c r="E204" s="44" t="s">
        <v>42</v>
      </c>
    </row>
    <row r="205" spans="1:5" ht="15" customHeight="1" x14ac:dyDescent="0.2">
      <c r="A205" s="56"/>
      <c r="B205" s="48">
        <v>33068</v>
      </c>
      <c r="C205" s="75"/>
      <c r="D205" s="50" t="s">
        <v>43</v>
      </c>
      <c r="E205" s="76">
        <v>-73777.78</v>
      </c>
    </row>
    <row r="206" spans="1:5" ht="15" customHeight="1" x14ac:dyDescent="0.2">
      <c r="A206" s="56"/>
      <c r="B206" s="52"/>
      <c r="C206" s="77" t="s">
        <v>44</v>
      </c>
      <c r="D206" s="78"/>
      <c r="E206" s="79">
        <f>SUM(E205:E205)</f>
        <v>-73777.78</v>
      </c>
    </row>
    <row r="207" spans="1:5" ht="15" customHeight="1" x14ac:dyDescent="0.2">
      <c r="A207" s="56"/>
      <c r="B207" s="83"/>
      <c r="C207" s="122"/>
      <c r="D207" s="70"/>
      <c r="E207" s="123"/>
    </row>
    <row r="208" spans="1:5" ht="15" customHeight="1" x14ac:dyDescent="0.2">
      <c r="A208" s="56"/>
      <c r="B208" s="83"/>
      <c r="C208" s="122"/>
      <c r="D208" s="70"/>
      <c r="E208" s="123"/>
    </row>
    <row r="209" spans="1:5" ht="15" customHeight="1" x14ac:dyDescent="0.2">
      <c r="A209" s="56"/>
      <c r="B209" s="83"/>
      <c r="C209" s="122"/>
      <c r="D209" s="70"/>
      <c r="E209" s="123"/>
    </row>
    <row r="210" spans="1:5" ht="15" customHeight="1" x14ac:dyDescent="0.25">
      <c r="A210" s="69" t="s">
        <v>17</v>
      </c>
      <c r="B210" s="70"/>
      <c r="C210" s="70"/>
      <c r="D210" s="70"/>
      <c r="E210" s="72"/>
    </row>
    <row r="211" spans="1:5" ht="15" customHeight="1" x14ac:dyDescent="0.2">
      <c r="A211" s="57" t="s">
        <v>51</v>
      </c>
      <c r="B211" s="39"/>
      <c r="C211" s="39"/>
      <c r="D211" s="39"/>
      <c r="E211" s="42" t="s">
        <v>52</v>
      </c>
    </row>
    <row r="212" spans="1:5" ht="15" customHeight="1" x14ac:dyDescent="0.2">
      <c r="A212" s="56"/>
      <c r="B212" s="56"/>
      <c r="C212" s="56"/>
      <c r="D212" s="56"/>
      <c r="E212" s="56"/>
    </row>
    <row r="213" spans="1:5" ht="15" customHeight="1" x14ac:dyDescent="0.2">
      <c r="A213" s="56"/>
      <c r="B213" s="158"/>
      <c r="C213" s="44" t="s">
        <v>40</v>
      </c>
      <c r="D213" s="46" t="s">
        <v>53</v>
      </c>
      <c r="E213" s="44" t="s">
        <v>42</v>
      </c>
    </row>
    <row r="214" spans="1:5" ht="15" customHeight="1" x14ac:dyDescent="0.2">
      <c r="A214" s="56"/>
      <c r="B214" s="159"/>
      <c r="C214" s="75">
        <v>3113</v>
      </c>
      <c r="D214" s="90" t="s">
        <v>55</v>
      </c>
      <c r="E214" s="76">
        <v>-73777.78</v>
      </c>
    </row>
    <row r="215" spans="1:5" ht="15" customHeight="1" x14ac:dyDescent="0.2">
      <c r="A215" s="56"/>
      <c r="B215" s="160"/>
      <c r="C215" s="77" t="s">
        <v>44</v>
      </c>
      <c r="D215" s="78"/>
      <c r="E215" s="79">
        <f>SUM(E214:E214)</f>
        <v>-73777.78</v>
      </c>
    </row>
    <row r="216" spans="1:5" ht="15" customHeight="1" x14ac:dyDescent="0.2"/>
    <row r="217" spans="1:5" ht="15" customHeight="1" x14ac:dyDescent="0.2"/>
    <row r="218" spans="1:5" ht="15" customHeight="1" x14ac:dyDescent="0.25">
      <c r="A218" s="35" t="s">
        <v>196</v>
      </c>
    </row>
    <row r="219" spans="1:5" ht="15" customHeight="1" x14ac:dyDescent="0.2">
      <c r="A219" s="179" t="s">
        <v>59</v>
      </c>
      <c r="B219" s="179"/>
      <c r="C219" s="179"/>
      <c r="D219" s="179"/>
      <c r="E219" s="179"/>
    </row>
    <row r="220" spans="1:5" ht="15" customHeight="1" x14ac:dyDescent="0.2">
      <c r="A220" s="178" t="s">
        <v>197</v>
      </c>
      <c r="B220" s="178"/>
      <c r="C220" s="178"/>
      <c r="D220" s="178"/>
      <c r="E220" s="178"/>
    </row>
    <row r="221" spans="1:5" ht="15" customHeight="1" x14ac:dyDescent="0.2">
      <c r="A221" s="178"/>
      <c r="B221" s="178"/>
      <c r="C221" s="178"/>
      <c r="D221" s="178"/>
      <c r="E221" s="178"/>
    </row>
    <row r="222" spans="1:5" ht="15" customHeight="1" x14ac:dyDescent="0.2">
      <c r="A222" s="178"/>
      <c r="B222" s="178"/>
      <c r="C222" s="178"/>
      <c r="D222" s="178"/>
      <c r="E222" s="178"/>
    </row>
    <row r="223" spans="1:5" ht="15" customHeight="1" x14ac:dyDescent="0.2">
      <c r="A223" s="178"/>
      <c r="B223" s="178"/>
      <c r="C223" s="178"/>
      <c r="D223" s="178"/>
      <c r="E223" s="178"/>
    </row>
    <row r="224" spans="1:5" ht="15" customHeight="1" x14ac:dyDescent="0.2">
      <c r="A224" s="178"/>
      <c r="B224" s="178"/>
      <c r="C224" s="178"/>
      <c r="D224" s="178"/>
      <c r="E224" s="178"/>
    </row>
    <row r="225" spans="1:5" ht="15" customHeight="1" x14ac:dyDescent="0.2">
      <c r="A225" s="178"/>
      <c r="B225" s="178"/>
      <c r="C225" s="178"/>
      <c r="D225" s="178"/>
      <c r="E225" s="178"/>
    </row>
    <row r="226" spans="1:5" ht="15" customHeight="1" x14ac:dyDescent="0.2">
      <c r="A226" s="178"/>
      <c r="B226" s="178"/>
      <c r="C226" s="178"/>
      <c r="D226" s="178"/>
      <c r="E226" s="178"/>
    </row>
    <row r="227" spans="1:5" ht="15" customHeight="1" x14ac:dyDescent="0.2">
      <c r="A227" s="178"/>
      <c r="B227" s="178"/>
      <c r="C227" s="178"/>
      <c r="D227" s="178"/>
      <c r="E227" s="178"/>
    </row>
    <row r="228" spans="1:5" ht="15" customHeight="1" x14ac:dyDescent="0.2">
      <c r="A228" s="178"/>
      <c r="B228" s="178"/>
      <c r="C228" s="178"/>
      <c r="D228" s="178"/>
      <c r="E228" s="178"/>
    </row>
    <row r="229" spans="1:5" ht="15" customHeight="1" x14ac:dyDescent="0.2"/>
    <row r="230" spans="1:5" ht="15" customHeight="1" x14ac:dyDescent="0.25">
      <c r="A230" s="69" t="s">
        <v>1</v>
      </c>
      <c r="B230" s="70"/>
      <c r="C230" s="70"/>
      <c r="D230" s="70"/>
      <c r="E230" s="70"/>
    </row>
    <row r="231" spans="1:5" ht="15" customHeight="1" x14ac:dyDescent="0.2">
      <c r="A231" s="57" t="s">
        <v>51</v>
      </c>
      <c r="B231" s="39"/>
      <c r="C231" s="39"/>
      <c r="D231" s="39"/>
      <c r="E231" s="42" t="s">
        <v>52</v>
      </c>
    </row>
    <row r="232" spans="1:5" ht="15" customHeight="1" x14ac:dyDescent="0.25">
      <c r="A232" s="72"/>
      <c r="B232" s="69"/>
      <c r="C232" s="70"/>
      <c r="D232" s="70"/>
      <c r="E232" s="73"/>
    </row>
    <row r="233" spans="1:5" ht="15" customHeight="1" x14ac:dyDescent="0.2">
      <c r="A233" s="56"/>
      <c r="B233" s="44" t="s">
        <v>39</v>
      </c>
      <c r="C233" s="44" t="s">
        <v>40</v>
      </c>
      <c r="D233" s="74" t="s">
        <v>41</v>
      </c>
      <c r="E233" s="44" t="s">
        <v>42</v>
      </c>
    </row>
    <row r="234" spans="1:5" ht="15" customHeight="1" x14ac:dyDescent="0.2">
      <c r="A234" s="56"/>
      <c r="B234" s="48">
        <v>33457</v>
      </c>
      <c r="C234" s="75"/>
      <c r="D234" s="50" t="s">
        <v>43</v>
      </c>
      <c r="E234" s="76">
        <v>-46681.08</v>
      </c>
    </row>
    <row r="235" spans="1:5" ht="15" customHeight="1" x14ac:dyDescent="0.2">
      <c r="A235" s="56"/>
      <c r="B235" s="52"/>
      <c r="C235" s="77" t="s">
        <v>44</v>
      </c>
      <c r="D235" s="78"/>
      <c r="E235" s="79">
        <f>SUM(E234:E234)</f>
        <v>-46681.08</v>
      </c>
    </row>
    <row r="236" spans="1:5" ht="15" customHeight="1" x14ac:dyDescent="0.2">
      <c r="A236" s="56"/>
      <c r="B236" s="83"/>
      <c r="C236" s="122"/>
      <c r="D236" s="70"/>
      <c r="E236" s="123"/>
    </row>
    <row r="237" spans="1:5" ht="15" customHeight="1" x14ac:dyDescent="0.25">
      <c r="A237" s="69" t="s">
        <v>17</v>
      </c>
      <c r="B237" s="70"/>
      <c r="C237" s="70"/>
      <c r="D237" s="70"/>
      <c r="E237" s="72"/>
    </row>
    <row r="238" spans="1:5" ht="15" customHeight="1" x14ac:dyDescent="0.2">
      <c r="A238" s="57" t="s">
        <v>51</v>
      </c>
      <c r="B238" s="39"/>
      <c r="C238" s="39"/>
      <c r="D238" s="39"/>
      <c r="E238" s="42" t="s">
        <v>52</v>
      </c>
    </row>
    <row r="239" spans="1:5" ht="15" customHeight="1" x14ac:dyDescent="0.2">
      <c r="A239" s="56"/>
      <c r="B239" s="56"/>
      <c r="C239" s="56"/>
      <c r="D239" s="56"/>
      <c r="E239" s="56"/>
    </row>
    <row r="240" spans="1:5" ht="15" customHeight="1" x14ac:dyDescent="0.2">
      <c r="A240" s="56"/>
      <c r="B240" s="158"/>
      <c r="C240" s="44" t="s">
        <v>40</v>
      </c>
      <c r="D240" s="46" t="s">
        <v>53</v>
      </c>
      <c r="E240" s="44" t="s">
        <v>42</v>
      </c>
    </row>
    <row r="241" spans="1:5" ht="15" customHeight="1" x14ac:dyDescent="0.2">
      <c r="A241" s="56"/>
      <c r="B241" s="159"/>
      <c r="C241" s="75">
        <v>3111</v>
      </c>
      <c r="D241" s="90" t="s">
        <v>55</v>
      </c>
      <c r="E241" s="76">
        <v>-2</v>
      </c>
    </row>
    <row r="242" spans="1:5" ht="15" customHeight="1" x14ac:dyDescent="0.2">
      <c r="A242" s="56"/>
      <c r="B242" s="159"/>
      <c r="C242" s="75">
        <v>3113</v>
      </c>
      <c r="D242" s="90" t="s">
        <v>55</v>
      </c>
      <c r="E242" s="76">
        <f>-2100-2-24003</f>
        <v>-26105</v>
      </c>
    </row>
    <row r="243" spans="1:5" ht="15" customHeight="1" x14ac:dyDescent="0.2">
      <c r="A243" s="56"/>
      <c r="B243" s="161"/>
      <c r="C243" s="75">
        <v>3117</v>
      </c>
      <c r="D243" s="90" t="s">
        <v>55</v>
      </c>
      <c r="E243" s="162">
        <v>-20574.080000000002</v>
      </c>
    </row>
    <row r="244" spans="1:5" ht="15" customHeight="1" x14ac:dyDescent="0.2">
      <c r="A244" s="56"/>
      <c r="B244" s="160"/>
      <c r="C244" s="77" t="s">
        <v>44</v>
      </c>
      <c r="D244" s="78"/>
      <c r="E244" s="79">
        <f>SUM(E241:E243)</f>
        <v>-46681.08</v>
      </c>
    </row>
    <row r="245" spans="1:5" ht="15" customHeight="1" x14ac:dyDescent="0.2"/>
    <row r="246" spans="1:5" ht="15" customHeight="1" x14ac:dyDescent="0.2"/>
    <row r="247" spans="1:5" ht="15" customHeight="1" x14ac:dyDescent="0.25">
      <c r="A247" s="35" t="s">
        <v>198</v>
      </c>
    </row>
    <row r="248" spans="1:5" ht="15" customHeight="1" x14ac:dyDescent="0.2">
      <c r="A248" s="179" t="s">
        <v>34</v>
      </c>
      <c r="B248" s="179"/>
      <c r="C248" s="179"/>
      <c r="D248" s="179"/>
      <c r="E248" s="179"/>
    </row>
    <row r="249" spans="1:5" ht="15" customHeight="1" x14ac:dyDescent="0.2">
      <c r="A249" s="178" t="s">
        <v>341</v>
      </c>
      <c r="B249" s="178"/>
      <c r="C249" s="178"/>
      <c r="D249" s="178"/>
      <c r="E249" s="178"/>
    </row>
    <row r="250" spans="1:5" ht="15" customHeight="1" x14ac:dyDescent="0.2">
      <c r="A250" s="178"/>
      <c r="B250" s="178"/>
      <c r="C250" s="178"/>
      <c r="D250" s="178"/>
      <c r="E250" s="178"/>
    </row>
    <row r="251" spans="1:5" ht="15" customHeight="1" x14ac:dyDescent="0.2">
      <c r="A251" s="178"/>
      <c r="B251" s="178"/>
      <c r="C251" s="178"/>
      <c r="D251" s="178"/>
      <c r="E251" s="178"/>
    </row>
    <row r="252" spans="1:5" ht="15" customHeight="1" x14ac:dyDescent="0.2">
      <c r="A252" s="178"/>
      <c r="B252" s="178"/>
      <c r="C252" s="178"/>
      <c r="D252" s="178"/>
      <c r="E252" s="178"/>
    </row>
    <row r="253" spans="1:5" ht="15" customHeight="1" x14ac:dyDescent="0.2">
      <c r="A253" s="178"/>
      <c r="B253" s="178"/>
      <c r="C253" s="178"/>
      <c r="D253" s="178"/>
      <c r="E253" s="178"/>
    </row>
    <row r="254" spans="1:5" ht="15" customHeight="1" x14ac:dyDescent="0.2">
      <c r="A254" s="178"/>
      <c r="B254" s="178"/>
      <c r="C254" s="178"/>
      <c r="D254" s="178"/>
      <c r="E254" s="178"/>
    </row>
    <row r="255" spans="1:5" ht="15" customHeight="1" x14ac:dyDescent="0.2">
      <c r="A255" s="178"/>
      <c r="B255" s="178"/>
      <c r="C255" s="178"/>
      <c r="D255" s="178"/>
      <c r="E255" s="178"/>
    </row>
    <row r="256" spans="1:5" ht="15" customHeight="1" x14ac:dyDescent="0.2">
      <c r="A256" s="178"/>
      <c r="B256" s="178"/>
      <c r="C256" s="178"/>
      <c r="D256" s="178"/>
      <c r="E256" s="178"/>
    </row>
    <row r="257" spans="1:5" ht="15" customHeight="1" x14ac:dyDescent="0.2">
      <c r="A257" s="178"/>
      <c r="B257" s="178"/>
      <c r="C257" s="178"/>
      <c r="D257" s="178"/>
      <c r="E257" s="178"/>
    </row>
    <row r="258" spans="1:5" ht="15" customHeight="1" x14ac:dyDescent="0.2"/>
    <row r="259" spans="1:5" ht="15" customHeight="1" x14ac:dyDescent="0.2"/>
    <row r="260" spans="1:5" ht="15" customHeight="1" x14ac:dyDescent="0.2"/>
    <row r="261" spans="1:5" ht="15" customHeight="1" x14ac:dyDescent="0.2"/>
    <row r="262" spans="1:5" ht="15" customHeight="1" x14ac:dyDescent="0.25">
      <c r="A262" s="38" t="s">
        <v>1</v>
      </c>
      <c r="B262" s="39"/>
      <c r="C262" s="39"/>
      <c r="D262" s="39"/>
      <c r="E262" s="39"/>
    </row>
    <row r="263" spans="1:5" ht="15" customHeight="1" x14ac:dyDescent="0.2">
      <c r="A263" s="40" t="s">
        <v>37</v>
      </c>
      <c r="E263" t="s">
        <v>38</v>
      </c>
    </row>
    <row r="264" spans="1:5" ht="15" customHeight="1" x14ac:dyDescent="0.25">
      <c r="B264" s="38"/>
      <c r="C264" s="39"/>
      <c r="D264" s="39"/>
      <c r="E264" s="43"/>
    </row>
    <row r="265" spans="1:5" ht="15" customHeight="1" x14ac:dyDescent="0.2">
      <c r="A265" s="108"/>
      <c r="B265" s="108"/>
      <c r="C265" s="45" t="s">
        <v>40</v>
      </c>
      <c r="D265" s="46" t="s">
        <v>41</v>
      </c>
      <c r="E265" s="44" t="s">
        <v>42</v>
      </c>
    </row>
    <row r="266" spans="1:5" ht="15" customHeight="1" x14ac:dyDescent="0.2">
      <c r="A266" s="99"/>
      <c r="B266" s="116"/>
      <c r="C266" s="62"/>
      <c r="D266" s="117" t="s">
        <v>73</v>
      </c>
      <c r="E266" s="76">
        <v>483652.8</v>
      </c>
    </row>
    <row r="267" spans="1:5" ht="15" customHeight="1" x14ac:dyDescent="0.2">
      <c r="A267" s="99"/>
      <c r="B267" s="116"/>
      <c r="C267" s="77" t="s">
        <v>44</v>
      </c>
      <c r="D267" s="78"/>
      <c r="E267" s="79">
        <f>SUM(E266:E266)</f>
        <v>483652.8</v>
      </c>
    </row>
    <row r="268" spans="1:5" ht="15" customHeight="1" x14ac:dyDescent="0.2">
      <c r="A268" s="72"/>
      <c r="B268" s="72"/>
      <c r="C268" s="72"/>
      <c r="D268" s="72"/>
      <c r="E268" s="72"/>
    </row>
    <row r="269" spans="1:5" ht="15" customHeight="1" x14ac:dyDescent="0.25">
      <c r="A269" s="69" t="s">
        <v>17</v>
      </c>
      <c r="B269" s="70"/>
      <c r="C269" s="70"/>
      <c r="D269" s="56"/>
      <c r="E269" s="56"/>
    </row>
    <row r="270" spans="1:5" ht="15" customHeight="1" x14ac:dyDescent="0.2">
      <c r="A270" s="40" t="s">
        <v>74</v>
      </c>
      <c r="B270" s="118"/>
      <c r="C270" s="118"/>
      <c r="D270" s="118"/>
      <c r="E270" s="56" t="s">
        <v>75</v>
      </c>
    </row>
    <row r="271" spans="1:5" ht="15" customHeight="1" x14ac:dyDescent="0.2">
      <c r="A271" s="72"/>
      <c r="B271" s="96"/>
      <c r="C271" s="70"/>
      <c r="D271" s="72"/>
      <c r="E271" s="97"/>
    </row>
    <row r="272" spans="1:5" ht="15" customHeight="1" x14ac:dyDescent="0.2">
      <c r="B272" s="45" t="s">
        <v>39</v>
      </c>
      <c r="C272" s="45" t="s">
        <v>40</v>
      </c>
      <c r="D272" s="46" t="s">
        <v>41</v>
      </c>
      <c r="E272" s="47" t="s">
        <v>42</v>
      </c>
    </row>
    <row r="273" spans="1:5" ht="15" customHeight="1" x14ac:dyDescent="0.2">
      <c r="B273" s="119">
        <v>895</v>
      </c>
      <c r="C273" s="103"/>
      <c r="D273" s="110" t="s">
        <v>76</v>
      </c>
      <c r="E273" s="76">
        <v>483652.8</v>
      </c>
    </row>
    <row r="274" spans="1:5" ht="15" customHeight="1" x14ac:dyDescent="0.2">
      <c r="B274" s="119"/>
      <c r="C274" s="53" t="s">
        <v>44</v>
      </c>
      <c r="D274" s="54"/>
      <c r="E274" s="55">
        <f>SUM(E273:E273)</f>
        <v>483652.8</v>
      </c>
    </row>
    <row r="275" spans="1:5" ht="15" customHeight="1" x14ac:dyDescent="0.2"/>
    <row r="276" spans="1:5" ht="15" customHeight="1" x14ac:dyDescent="0.2"/>
    <row r="277" spans="1:5" ht="15" customHeight="1" x14ac:dyDescent="0.25">
      <c r="A277" s="35" t="s">
        <v>199</v>
      </c>
    </row>
    <row r="278" spans="1:5" ht="15" customHeight="1" x14ac:dyDescent="0.2">
      <c r="A278" s="179" t="s">
        <v>34</v>
      </c>
      <c r="B278" s="179"/>
      <c r="C278" s="179"/>
      <c r="D278" s="179"/>
      <c r="E278" s="179"/>
    </row>
    <row r="279" spans="1:5" ht="15" customHeight="1" x14ac:dyDescent="0.2">
      <c r="A279" s="178" t="s">
        <v>342</v>
      </c>
      <c r="B279" s="178"/>
      <c r="C279" s="178"/>
      <c r="D279" s="178"/>
      <c r="E279" s="178"/>
    </row>
    <row r="280" spans="1:5" ht="15" customHeight="1" x14ac:dyDescent="0.2">
      <c r="A280" s="178"/>
      <c r="B280" s="178"/>
      <c r="C280" s="178"/>
      <c r="D280" s="178"/>
      <c r="E280" s="178"/>
    </row>
    <row r="281" spans="1:5" ht="15" customHeight="1" x14ac:dyDescent="0.2">
      <c r="A281" s="178"/>
      <c r="B281" s="178"/>
      <c r="C281" s="178"/>
      <c r="D281" s="178"/>
      <c r="E281" s="178"/>
    </row>
    <row r="282" spans="1:5" ht="15" customHeight="1" x14ac:dyDescent="0.2">
      <c r="A282" s="178"/>
      <c r="B282" s="178"/>
      <c r="C282" s="178"/>
      <c r="D282" s="178"/>
      <c r="E282" s="178"/>
    </row>
    <row r="283" spans="1:5" ht="15" customHeight="1" x14ac:dyDescent="0.2">
      <c r="A283" s="178"/>
      <c r="B283" s="178"/>
      <c r="C283" s="178"/>
      <c r="D283" s="178"/>
      <c r="E283" s="178"/>
    </row>
    <row r="284" spans="1:5" ht="15" customHeight="1" x14ac:dyDescent="0.2">
      <c r="A284" s="178"/>
      <c r="B284" s="178"/>
      <c r="C284" s="178"/>
      <c r="D284" s="178"/>
      <c r="E284" s="178"/>
    </row>
    <row r="285" spans="1:5" ht="15" customHeight="1" x14ac:dyDescent="0.2">
      <c r="A285" s="178"/>
      <c r="B285" s="178"/>
      <c r="C285" s="178"/>
      <c r="D285" s="178"/>
      <c r="E285" s="178"/>
    </row>
    <row r="286" spans="1:5" ht="15" customHeight="1" x14ac:dyDescent="0.2">
      <c r="A286" s="178"/>
      <c r="B286" s="178"/>
      <c r="C286" s="178"/>
      <c r="D286" s="178"/>
      <c r="E286" s="178"/>
    </row>
    <row r="287" spans="1:5" ht="15" customHeight="1" x14ac:dyDescent="0.2"/>
    <row r="288" spans="1:5" ht="15" customHeight="1" x14ac:dyDescent="0.25">
      <c r="A288" s="38" t="s">
        <v>1</v>
      </c>
      <c r="B288" s="39"/>
      <c r="C288" s="39"/>
      <c r="D288" s="39"/>
      <c r="E288" s="39"/>
    </row>
    <row r="289" spans="1:5" ht="15" customHeight="1" x14ac:dyDescent="0.2">
      <c r="A289" s="40" t="s">
        <v>37</v>
      </c>
      <c r="E289" t="s">
        <v>38</v>
      </c>
    </row>
    <row r="290" spans="1:5" ht="15" customHeight="1" x14ac:dyDescent="0.25">
      <c r="B290" s="38"/>
      <c r="C290" s="39"/>
      <c r="D290" s="39"/>
      <c r="E290" s="43"/>
    </row>
    <row r="291" spans="1:5" ht="15" customHeight="1" x14ac:dyDescent="0.2">
      <c r="A291" s="108"/>
      <c r="B291" s="108"/>
      <c r="C291" s="45" t="s">
        <v>40</v>
      </c>
      <c r="D291" s="46" t="s">
        <v>41</v>
      </c>
      <c r="E291" s="44" t="s">
        <v>42</v>
      </c>
    </row>
    <row r="292" spans="1:5" ht="15" customHeight="1" x14ac:dyDescent="0.2">
      <c r="A292" s="99"/>
      <c r="B292" s="116"/>
      <c r="C292" s="62"/>
      <c r="D292" s="117" t="s">
        <v>73</v>
      </c>
      <c r="E292" s="120">
        <v>69804.899999999994</v>
      </c>
    </row>
    <row r="293" spans="1:5" ht="15" customHeight="1" x14ac:dyDescent="0.2">
      <c r="A293" s="99"/>
      <c r="B293" s="116"/>
      <c r="C293" s="77" t="s">
        <v>44</v>
      </c>
      <c r="D293" s="78"/>
      <c r="E293" s="79">
        <f>SUM(E292:E292)</f>
        <v>69804.899999999994</v>
      </c>
    </row>
    <row r="294" spans="1:5" ht="15" customHeight="1" x14ac:dyDescent="0.2">
      <c r="A294" s="72"/>
      <c r="B294" s="72"/>
      <c r="C294" s="72"/>
      <c r="D294" s="72"/>
      <c r="E294" s="72"/>
    </row>
    <row r="295" spans="1:5" ht="15" customHeight="1" x14ac:dyDescent="0.25">
      <c r="A295" s="69" t="s">
        <v>17</v>
      </c>
      <c r="B295" s="70"/>
      <c r="C295" s="70"/>
      <c r="D295" s="56"/>
      <c r="E295" s="56"/>
    </row>
    <row r="296" spans="1:5" ht="15" customHeight="1" x14ac:dyDescent="0.2">
      <c r="A296" s="40" t="s">
        <v>74</v>
      </c>
      <c r="B296" s="118"/>
      <c r="C296" s="118"/>
      <c r="D296" s="118"/>
      <c r="E296" s="56" t="s">
        <v>75</v>
      </c>
    </row>
    <row r="297" spans="1:5" ht="15" customHeight="1" x14ac:dyDescent="0.2">
      <c r="A297" s="72"/>
      <c r="B297" s="96"/>
      <c r="C297" s="70"/>
      <c r="D297" s="72"/>
      <c r="E297" s="97"/>
    </row>
    <row r="298" spans="1:5" ht="15" customHeight="1" x14ac:dyDescent="0.2">
      <c r="B298" s="45" t="s">
        <v>39</v>
      </c>
      <c r="C298" s="45" t="s">
        <v>40</v>
      </c>
      <c r="D298" s="46" t="s">
        <v>41</v>
      </c>
      <c r="E298" s="47" t="s">
        <v>42</v>
      </c>
    </row>
    <row r="299" spans="1:5" ht="15" customHeight="1" x14ac:dyDescent="0.2">
      <c r="B299" s="119">
        <v>895</v>
      </c>
      <c r="C299" s="103"/>
      <c r="D299" s="110" t="s">
        <v>76</v>
      </c>
      <c r="E299" s="76">
        <v>69804.899999999994</v>
      </c>
    </row>
    <row r="300" spans="1:5" ht="15" customHeight="1" x14ac:dyDescent="0.2">
      <c r="B300" s="119"/>
      <c r="C300" s="53" t="s">
        <v>44</v>
      </c>
      <c r="D300" s="54"/>
      <c r="E300" s="55">
        <f>SUM(E299:E299)</f>
        <v>69804.899999999994</v>
      </c>
    </row>
    <row r="301" spans="1:5" ht="15" customHeight="1" x14ac:dyDescent="0.2"/>
    <row r="302" spans="1:5" ht="15" customHeight="1" x14ac:dyDescent="0.2"/>
    <row r="303" spans="1:5" ht="15" customHeight="1" x14ac:dyDescent="0.2"/>
    <row r="304" spans="1:5" ht="15" customHeight="1" x14ac:dyDescent="0.2"/>
    <row r="305" spans="1:5" ht="15" customHeight="1" x14ac:dyDescent="0.2"/>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5" t="s">
        <v>200</v>
      </c>
    </row>
    <row r="315" spans="1:5" ht="15" customHeight="1" x14ac:dyDescent="0.2">
      <c r="A315" s="179" t="s">
        <v>34</v>
      </c>
      <c r="B315" s="179"/>
      <c r="C315" s="179"/>
      <c r="D315" s="179"/>
      <c r="E315" s="179"/>
    </row>
    <row r="316" spans="1:5" ht="15" customHeight="1" x14ac:dyDescent="0.2">
      <c r="A316" s="178" t="s">
        <v>343</v>
      </c>
      <c r="B316" s="178"/>
      <c r="C316" s="178"/>
      <c r="D316" s="178"/>
      <c r="E316" s="178"/>
    </row>
    <row r="317" spans="1:5" ht="15" customHeight="1" x14ac:dyDescent="0.2">
      <c r="A317" s="178"/>
      <c r="B317" s="178"/>
      <c r="C317" s="178"/>
      <c r="D317" s="178"/>
      <c r="E317" s="178"/>
    </row>
    <row r="318" spans="1:5" ht="15" customHeight="1" x14ac:dyDescent="0.2">
      <c r="A318" s="178"/>
      <c r="B318" s="178"/>
      <c r="C318" s="178"/>
      <c r="D318" s="178"/>
      <c r="E318" s="178"/>
    </row>
    <row r="319" spans="1:5" ht="15" customHeight="1" x14ac:dyDescent="0.2">
      <c r="A319" s="178"/>
      <c r="B319" s="178"/>
      <c r="C319" s="178"/>
      <c r="D319" s="178"/>
      <c r="E319" s="178"/>
    </row>
    <row r="320" spans="1:5" ht="15" customHeight="1" x14ac:dyDescent="0.2">
      <c r="A320" s="178"/>
      <c r="B320" s="178"/>
      <c r="C320" s="178"/>
      <c r="D320" s="178"/>
      <c r="E320" s="178"/>
    </row>
    <row r="321" spans="1:5" ht="15" customHeight="1" x14ac:dyDescent="0.2">
      <c r="A321" s="178"/>
      <c r="B321" s="178"/>
      <c r="C321" s="178"/>
      <c r="D321" s="178"/>
      <c r="E321" s="178"/>
    </row>
    <row r="322" spans="1:5" ht="15" customHeight="1" x14ac:dyDescent="0.2">
      <c r="A322" s="178"/>
      <c r="B322" s="178"/>
      <c r="C322" s="178"/>
      <c r="D322" s="178"/>
      <c r="E322" s="178"/>
    </row>
    <row r="323" spans="1:5" ht="15" customHeight="1" x14ac:dyDescent="0.2">
      <c r="A323" s="178"/>
      <c r="B323" s="178"/>
      <c r="C323" s="178"/>
      <c r="D323" s="178"/>
      <c r="E323" s="178"/>
    </row>
    <row r="324" spans="1:5" ht="15" customHeight="1" x14ac:dyDescent="0.2">
      <c r="A324" s="178"/>
      <c r="B324" s="178"/>
      <c r="C324" s="178"/>
      <c r="D324" s="178"/>
      <c r="E324" s="178"/>
    </row>
    <row r="325" spans="1:5" ht="15" customHeight="1" x14ac:dyDescent="0.2">
      <c r="A325" s="178"/>
      <c r="B325" s="178"/>
      <c r="C325" s="178"/>
      <c r="D325" s="178"/>
      <c r="E325" s="178"/>
    </row>
    <row r="326" spans="1:5" ht="15" customHeight="1" x14ac:dyDescent="0.2">
      <c r="A326" s="178"/>
      <c r="B326" s="178"/>
      <c r="C326" s="178"/>
      <c r="D326" s="178"/>
      <c r="E326" s="178"/>
    </row>
    <row r="327" spans="1:5" ht="15" customHeight="1" x14ac:dyDescent="0.2"/>
    <row r="328" spans="1:5" ht="15" customHeight="1" x14ac:dyDescent="0.25">
      <c r="A328" s="38" t="s">
        <v>1</v>
      </c>
      <c r="B328" s="39"/>
      <c r="C328" s="39"/>
      <c r="D328" s="39"/>
      <c r="E328" s="39"/>
    </row>
    <row r="329" spans="1:5" ht="15" customHeight="1" x14ac:dyDescent="0.2">
      <c r="A329" s="40" t="s">
        <v>37</v>
      </c>
      <c r="E329" t="s">
        <v>38</v>
      </c>
    </row>
    <row r="330" spans="1:5" ht="15" customHeight="1" x14ac:dyDescent="0.25">
      <c r="B330" s="38"/>
      <c r="C330" s="39"/>
      <c r="D330" s="39"/>
      <c r="E330" s="43"/>
    </row>
    <row r="331" spans="1:5" ht="15" customHeight="1" x14ac:dyDescent="0.2">
      <c r="A331" s="108"/>
      <c r="B331" s="108"/>
      <c r="C331" s="45" t="s">
        <v>40</v>
      </c>
      <c r="D331" s="46" t="s">
        <v>41</v>
      </c>
      <c r="E331" s="44" t="s">
        <v>42</v>
      </c>
    </row>
    <row r="332" spans="1:5" ht="15" customHeight="1" x14ac:dyDescent="0.2">
      <c r="A332" s="99"/>
      <c r="B332" s="116"/>
      <c r="C332" s="62"/>
      <c r="D332" s="117" t="s">
        <v>73</v>
      </c>
      <c r="E332" s="76">
        <v>1719788</v>
      </c>
    </row>
    <row r="333" spans="1:5" ht="15" customHeight="1" x14ac:dyDescent="0.2">
      <c r="A333" s="99"/>
      <c r="B333" s="116"/>
      <c r="C333" s="77" t="s">
        <v>44</v>
      </c>
      <c r="D333" s="78"/>
      <c r="E333" s="79">
        <f>SUM(E332:E332)</f>
        <v>1719788</v>
      </c>
    </row>
    <row r="334" spans="1:5" ht="15" customHeight="1" x14ac:dyDescent="0.2">
      <c r="A334" s="72"/>
      <c r="B334" s="72"/>
      <c r="C334" s="72"/>
      <c r="D334" s="72"/>
      <c r="E334" s="72"/>
    </row>
    <row r="335" spans="1:5" ht="15" customHeight="1" x14ac:dyDescent="0.25">
      <c r="A335" s="69" t="s">
        <v>17</v>
      </c>
      <c r="B335" s="70"/>
      <c r="C335" s="70"/>
      <c r="D335" s="56"/>
      <c r="E335" s="56"/>
    </row>
    <row r="336" spans="1:5" ht="15" customHeight="1" x14ac:dyDescent="0.2">
      <c r="A336" s="40" t="s">
        <v>74</v>
      </c>
      <c r="B336" s="118"/>
      <c r="C336" s="118"/>
      <c r="D336" s="118"/>
      <c r="E336" s="56" t="s">
        <v>75</v>
      </c>
    </row>
    <row r="337" spans="1:5" ht="15" customHeight="1" x14ac:dyDescent="0.2">
      <c r="A337" s="72"/>
      <c r="B337" s="96"/>
      <c r="C337" s="70"/>
      <c r="D337" s="72"/>
      <c r="E337" s="97"/>
    </row>
    <row r="338" spans="1:5" ht="15" customHeight="1" x14ac:dyDescent="0.2">
      <c r="B338" s="45" t="s">
        <v>39</v>
      </c>
      <c r="C338" s="45" t="s">
        <v>40</v>
      </c>
      <c r="D338" s="46" t="s">
        <v>41</v>
      </c>
      <c r="E338" s="47" t="s">
        <v>42</v>
      </c>
    </row>
    <row r="339" spans="1:5" ht="15" customHeight="1" x14ac:dyDescent="0.2">
      <c r="B339" s="119">
        <v>895</v>
      </c>
      <c r="C339" s="103"/>
      <c r="D339" s="110" t="s">
        <v>76</v>
      </c>
      <c r="E339" s="76">
        <v>1719788</v>
      </c>
    </row>
    <row r="340" spans="1:5" ht="15" customHeight="1" x14ac:dyDescent="0.2">
      <c r="B340" s="119"/>
      <c r="C340" s="53" t="s">
        <v>44</v>
      </c>
      <c r="D340" s="54"/>
      <c r="E340" s="55">
        <f>SUM(E339:E339)</f>
        <v>1719788</v>
      </c>
    </row>
    <row r="341" spans="1:5" ht="15" customHeight="1" x14ac:dyDescent="0.2"/>
    <row r="342" spans="1:5" ht="15" customHeight="1" x14ac:dyDescent="0.2"/>
    <row r="343" spans="1:5" ht="15" customHeight="1" x14ac:dyDescent="0.25">
      <c r="A343" s="35" t="s">
        <v>201</v>
      </c>
    </row>
    <row r="344" spans="1:5" ht="15" customHeight="1" x14ac:dyDescent="0.2">
      <c r="A344" s="179" t="s">
        <v>34</v>
      </c>
      <c r="B344" s="179"/>
      <c r="C344" s="179"/>
      <c r="D344" s="179"/>
      <c r="E344" s="179"/>
    </row>
    <row r="345" spans="1:5" ht="15" customHeight="1" x14ac:dyDescent="0.2">
      <c r="A345" s="178" t="s">
        <v>344</v>
      </c>
      <c r="B345" s="178"/>
      <c r="C345" s="178"/>
      <c r="D345" s="178"/>
      <c r="E345" s="178"/>
    </row>
    <row r="346" spans="1:5" ht="15" customHeight="1" x14ac:dyDescent="0.2">
      <c r="A346" s="178"/>
      <c r="B346" s="178"/>
      <c r="C346" s="178"/>
      <c r="D346" s="178"/>
      <c r="E346" s="178"/>
    </row>
    <row r="347" spans="1:5" ht="15" customHeight="1" x14ac:dyDescent="0.2">
      <c r="A347" s="178"/>
      <c r="B347" s="178"/>
      <c r="C347" s="178"/>
      <c r="D347" s="178"/>
      <c r="E347" s="178"/>
    </row>
    <row r="348" spans="1:5" ht="15" customHeight="1" x14ac:dyDescent="0.2">
      <c r="A348" s="178"/>
      <c r="B348" s="178"/>
      <c r="C348" s="178"/>
      <c r="D348" s="178"/>
      <c r="E348" s="178"/>
    </row>
    <row r="349" spans="1:5" ht="15" customHeight="1" x14ac:dyDescent="0.2">
      <c r="A349" s="178"/>
      <c r="B349" s="178"/>
      <c r="C349" s="178"/>
      <c r="D349" s="178"/>
      <c r="E349" s="178"/>
    </row>
    <row r="350" spans="1:5" ht="15" customHeight="1" x14ac:dyDescent="0.2">
      <c r="A350" s="178"/>
      <c r="B350" s="178"/>
      <c r="C350" s="178"/>
      <c r="D350" s="178"/>
      <c r="E350" s="178"/>
    </row>
    <row r="351" spans="1:5" ht="15" customHeight="1" x14ac:dyDescent="0.2">
      <c r="A351" s="178"/>
      <c r="B351" s="178"/>
      <c r="C351" s="178"/>
      <c r="D351" s="178"/>
      <c r="E351" s="178"/>
    </row>
    <row r="352" spans="1:5" ht="15" customHeight="1" x14ac:dyDescent="0.2">
      <c r="A352" s="178"/>
      <c r="B352" s="178"/>
      <c r="C352" s="178"/>
      <c r="D352" s="178"/>
      <c r="E352" s="178"/>
    </row>
    <row r="353" spans="1:5" ht="15" customHeight="1" x14ac:dyDescent="0.2">
      <c r="A353" s="178"/>
      <c r="B353" s="178"/>
      <c r="C353" s="178"/>
      <c r="D353" s="178"/>
      <c r="E353" s="178"/>
    </row>
    <row r="354" spans="1:5" ht="15" customHeight="1" x14ac:dyDescent="0.2">
      <c r="A354" s="121"/>
      <c r="B354" s="121"/>
      <c r="C354" s="121"/>
      <c r="D354" s="121"/>
      <c r="E354" s="121"/>
    </row>
    <row r="355" spans="1:5" ht="15" customHeight="1" x14ac:dyDescent="0.25">
      <c r="A355" s="38" t="s">
        <v>1</v>
      </c>
      <c r="B355" s="39"/>
      <c r="C355" s="39"/>
      <c r="D355" s="39"/>
      <c r="E355" s="39"/>
    </row>
    <row r="356" spans="1:5" ht="15" customHeight="1" x14ac:dyDescent="0.2">
      <c r="A356" s="40" t="s">
        <v>37</v>
      </c>
      <c r="E356" t="s">
        <v>38</v>
      </c>
    </row>
    <row r="357" spans="1:5" ht="15" customHeight="1" x14ac:dyDescent="0.25">
      <c r="B357" s="38"/>
      <c r="C357" s="39"/>
      <c r="D357" s="39"/>
      <c r="E357" s="43"/>
    </row>
    <row r="358" spans="1:5" ht="15" customHeight="1" x14ac:dyDescent="0.2">
      <c r="A358" s="108"/>
      <c r="B358" s="108"/>
      <c r="C358" s="45" t="s">
        <v>40</v>
      </c>
      <c r="D358" s="46" t="s">
        <v>41</v>
      </c>
      <c r="E358" s="44" t="s">
        <v>42</v>
      </c>
    </row>
    <row r="359" spans="1:5" ht="15" customHeight="1" x14ac:dyDescent="0.2">
      <c r="A359" s="99"/>
      <c r="B359" s="116"/>
      <c r="C359" s="62"/>
      <c r="D359" s="117" t="s">
        <v>73</v>
      </c>
      <c r="E359" s="76">
        <v>84257.02</v>
      </c>
    </row>
    <row r="360" spans="1:5" ht="15" customHeight="1" x14ac:dyDescent="0.2">
      <c r="A360" s="99"/>
      <c r="B360" s="116"/>
      <c r="C360" s="77" t="s">
        <v>44</v>
      </c>
      <c r="D360" s="78"/>
      <c r="E360" s="79">
        <f>SUM(E359:E359)</f>
        <v>84257.02</v>
      </c>
    </row>
    <row r="361" spans="1:5" ht="15" customHeight="1" x14ac:dyDescent="0.2">
      <c r="A361" s="72"/>
      <c r="B361" s="72"/>
      <c r="C361" s="72"/>
      <c r="D361" s="72"/>
      <c r="E361" s="72"/>
    </row>
    <row r="362" spans="1:5" ht="15" customHeight="1" x14ac:dyDescent="0.2">
      <c r="A362" s="72"/>
      <c r="B362" s="72"/>
      <c r="C362" s="72"/>
      <c r="D362" s="72"/>
      <c r="E362" s="72"/>
    </row>
    <row r="363" spans="1:5" ht="15" customHeight="1" x14ac:dyDescent="0.2">
      <c r="A363" s="72"/>
      <c r="B363" s="72"/>
      <c r="C363" s="72"/>
      <c r="D363" s="72"/>
      <c r="E363" s="72"/>
    </row>
    <row r="364" spans="1:5" ht="15" customHeight="1" x14ac:dyDescent="0.2">
      <c r="A364" s="72"/>
      <c r="B364" s="72"/>
      <c r="C364" s="72"/>
      <c r="D364" s="72"/>
      <c r="E364" s="72"/>
    </row>
    <row r="365" spans="1:5" ht="15" customHeight="1" x14ac:dyDescent="0.2">
      <c r="A365" s="72"/>
      <c r="B365" s="72"/>
      <c r="C365" s="72"/>
      <c r="D365" s="72"/>
      <c r="E365" s="72"/>
    </row>
    <row r="366" spans="1:5" ht="15" customHeight="1" x14ac:dyDescent="0.25">
      <c r="A366" s="69" t="s">
        <v>17</v>
      </c>
      <c r="B366" s="70"/>
      <c r="C366" s="70"/>
      <c r="D366" s="56"/>
      <c r="E366" s="56"/>
    </row>
    <row r="367" spans="1:5" ht="15" customHeight="1" x14ac:dyDescent="0.2">
      <c r="A367" s="40" t="s">
        <v>74</v>
      </c>
      <c r="B367" s="118"/>
      <c r="C367" s="118"/>
      <c r="D367" s="118"/>
      <c r="E367" s="56" t="s">
        <v>75</v>
      </c>
    </row>
    <row r="368" spans="1:5" ht="15" customHeight="1" x14ac:dyDescent="0.2">
      <c r="A368" s="72"/>
      <c r="B368" s="96"/>
      <c r="C368" s="70"/>
      <c r="D368" s="72"/>
      <c r="E368" s="97"/>
    </row>
    <row r="369" spans="1:5" ht="15" customHeight="1" x14ac:dyDescent="0.2">
      <c r="B369" s="45" t="s">
        <v>39</v>
      </c>
      <c r="C369" s="45" t="s">
        <v>40</v>
      </c>
      <c r="D369" s="46" t="s">
        <v>41</v>
      </c>
      <c r="E369" s="47" t="s">
        <v>42</v>
      </c>
    </row>
    <row r="370" spans="1:5" ht="15" customHeight="1" x14ac:dyDescent="0.2">
      <c r="B370" s="119">
        <v>895</v>
      </c>
      <c r="C370" s="103"/>
      <c r="D370" s="110" t="s">
        <v>76</v>
      </c>
      <c r="E370" s="76">
        <v>84257.02</v>
      </c>
    </row>
    <row r="371" spans="1:5" ht="15" customHeight="1" x14ac:dyDescent="0.2">
      <c r="B371" s="119"/>
      <c r="C371" s="53" t="s">
        <v>44</v>
      </c>
      <c r="D371" s="54"/>
      <c r="E371" s="55">
        <f>SUM(E370:E370)</f>
        <v>84257.02</v>
      </c>
    </row>
    <row r="372" spans="1:5" ht="15" customHeight="1" x14ac:dyDescent="0.2"/>
    <row r="373" spans="1:5" ht="15" customHeight="1" x14ac:dyDescent="0.2"/>
    <row r="374" spans="1:5" ht="15" customHeight="1" x14ac:dyDescent="0.25">
      <c r="A374" s="35" t="s">
        <v>202</v>
      </c>
    </row>
    <row r="375" spans="1:5" ht="15" customHeight="1" x14ac:dyDescent="0.2">
      <c r="A375" s="179" t="s">
        <v>34</v>
      </c>
      <c r="B375" s="179"/>
      <c r="C375" s="179"/>
      <c r="D375" s="179"/>
      <c r="E375" s="179"/>
    </row>
    <row r="376" spans="1:5" ht="15" customHeight="1" x14ac:dyDescent="0.2">
      <c r="A376" s="178" t="s">
        <v>345</v>
      </c>
      <c r="B376" s="178"/>
      <c r="C376" s="178"/>
      <c r="D376" s="178"/>
      <c r="E376" s="178"/>
    </row>
    <row r="377" spans="1:5" ht="15" customHeight="1" x14ac:dyDescent="0.2">
      <c r="A377" s="178"/>
      <c r="B377" s="178"/>
      <c r="C377" s="178"/>
      <c r="D377" s="178"/>
      <c r="E377" s="178"/>
    </row>
    <row r="378" spans="1:5" ht="15" customHeight="1" x14ac:dyDescent="0.2">
      <c r="A378" s="178"/>
      <c r="B378" s="178"/>
      <c r="C378" s="178"/>
      <c r="D378" s="178"/>
      <c r="E378" s="178"/>
    </row>
    <row r="379" spans="1:5" ht="15" customHeight="1" x14ac:dyDescent="0.2">
      <c r="A379" s="178"/>
      <c r="B379" s="178"/>
      <c r="C379" s="178"/>
      <c r="D379" s="178"/>
      <c r="E379" s="178"/>
    </row>
    <row r="380" spans="1:5" ht="15" customHeight="1" x14ac:dyDescent="0.2">
      <c r="A380" s="178"/>
      <c r="B380" s="178"/>
      <c r="C380" s="178"/>
      <c r="D380" s="178"/>
      <c r="E380" s="178"/>
    </row>
    <row r="381" spans="1:5" ht="15" customHeight="1" x14ac:dyDescent="0.2">
      <c r="A381" s="178"/>
      <c r="B381" s="178"/>
      <c r="C381" s="178"/>
      <c r="D381" s="178"/>
      <c r="E381" s="178"/>
    </row>
    <row r="382" spans="1:5" ht="15" customHeight="1" x14ac:dyDescent="0.2">
      <c r="A382" s="178"/>
      <c r="B382" s="178"/>
      <c r="C382" s="178"/>
      <c r="D382" s="178"/>
      <c r="E382" s="178"/>
    </row>
    <row r="383" spans="1:5" ht="15" customHeight="1" x14ac:dyDescent="0.2">
      <c r="A383" s="178"/>
      <c r="B383" s="178"/>
      <c r="C383" s="178"/>
      <c r="D383" s="178"/>
      <c r="E383" s="178"/>
    </row>
    <row r="384" spans="1:5" ht="15" customHeight="1" x14ac:dyDescent="0.2">
      <c r="A384" s="178"/>
      <c r="B384" s="178"/>
      <c r="C384" s="178"/>
      <c r="D384" s="178"/>
      <c r="E384" s="178"/>
    </row>
    <row r="385" spans="1:5" ht="15" customHeight="1" x14ac:dyDescent="0.2">
      <c r="A385" s="178"/>
      <c r="B385" s="178"/>
      <c r="C385" s="178"/>
      <c r="D385" s="178"/>
      <c r="E385" s="178"/>
    </row>
    <row r="386" spans="1:5" ht="15" customHeight="1" x14ac:dyDescent="0.2"/>
    <row r="387" spans="1:5" ht="15" customHeight="1" x14ac:dyDescent="0.25">
      <c r="A387" s="38" t="s">
        <v>1</v>
      </c>
      <c r="B387" s="39"/>
      <c r="C387" s="39"/>
      <c r="D387" s="39"/>
      <c r="E387" s="39"/>
    </row>
    <row r="388" spans="1:5" ht="15" customHeight="1" x14ac:dyDescent="0.2">
      <c r="A388" s="40" t="s">
        <v>37</v>
      </c>
      <c r="E388" t="s">
        <v>38</v>
      </c>
    </row>
    <row r="389" spans="1:5" ht="15" customHeight="1" x14ac:dyDescent="0.25">
      <c r="B389" s="38"/>
      <c r="C389" s="39"/>
      <c r="D389" s="39"/>
      <c r="E389" s="43"/>
    </row>
    <row r="390" spans="1:5" ht="15" customHeight="1" x14ac:dyDescent="0.2">
      <c r="A390" s="108"/>
      <c r="B390" s="108"/>
      <c r="C390" s="45" t="s">
        <v>40</v>
      </c>
      <c r="D390" s="46" t="s">
        <v>41</v>
      </c>
      <c r="E390" s="44" t="s">
        <v>42</v>
      </c>
    </row>
    <row r="391" spans="1:5" ht="15" customHeight="1" x14ac:dyDescent="0.2">
      <c r="A391" s="99"/>
      <c r="B391" s="116"/>
      <c r="C391" s="62"/>
      <c r="D391" s="117" t="s">
        <v>73</v>
      </c>
      <c r="E391" s="76">
        <f>428085.9+506123.95</f>
        <v>934209.85000000009</v>
      </c>
    </row>
    <row r="392" spans="1:5" ht="15" customHeight="1" x14ac:dyDescent="0.2">
      <c r="A392" s="99"/>
      <c r="B392" s="116"/>
      <c r="C392" s="77" t="s">
        <v>44</v>
      </c>
      <c r="D392" s="78"/>
      <c r="E392" s="79">
        <f>SUM(E391:E391)</f>
        <v>934209.85000000009</v>
      </c>
    </row>
    <row r="393" spans="1:5" ht="15" customHeight="1" x14ac:dyDescent="0.2">
      <c r="A393" s="72"/>
      <c r="B393" s="72"/>
      <c r="C393" s="72"/>
      <c r="D393" s="72"/>
      <c r="E393" s="72"/>
    </row>
    <row r="394" spans="1:5" ht="15" customHeight="1" x14ac:dyDescent="0.25">
      <c r="A394" s="69" t="s">
        <v>17</v>
      </c>
      <c r="B394" s="70"/>
      <c r="C394" s="70"/>
      <c r="D394" s="56"/>
      <c r="E394" s="56"/>
    </row>
    <row r="395" spans="1:5" ht="15" customHeight="1" x14ac:dyDescent="0.2">
      <c r="A395" s="40" t="s">
        <v>74</v>
      </c>
      <c r="B395" s="118"/>
      <c r="C395" s="118"/>
      <c r="D395" s="118"/>
      <c r="E395" s="56" t="s">
        <v>75</v>
      </c>
    </row>
    <row r="396" spans="1:5" ht="15" customHeight="1" x14ac:dyDescent="0.2">
      <c r="A396" s="72"/>
      <c r="B396" s="96"/>
      <c r="C396" s="70"/>
      <c r="D396" s="72"/>
      <c r="E396" s="97"/>
    </row>
    <row r="397" spans="1:5" ht="15" customHeight="1" x14ac:dyDescent="0.2">
      <c r="B397" s="45" t="s">
        <v>39</v>
      </c>
      <c r="C397" s="45" t="s">
        <v>40</v>
      </c>
      <c r="D397" s="46" t="s">
        <v>41</v>
      </c>
      <c r="E397" s="47" t="s">
        <v>42</v>
      </c>
    </row>
    <row r="398" spans="1:5" ht="15" customHeight="1" x14ac:dyDescent="0.2">
      <c r="B398" s="119">
        <v>895</v>
      </c>
      <c r="C398" s="103"/>
      <c r="D398" s="110" t="s">
        <v>76</v>
      </c>
      <c r="E398" s="76">
        <f>428085.9+506123.95</f>
        <v>934209.85000000009</v>
      </c>
    </row>
    <row r="399" spans="1:5" ht="15" customHeight="1" x14ac:dyDescent="0.2">
      <c r="B399" s="119"/>
      <c r="C399" s="53" t="s">
        <v>44</v>
      </c>
      <c r="D399" s="54"/>
      <c r="E399" s="55">
        <f>SUM(E398:E398)</f>
        <v>934209.85000000009</v>
      </c>
    </row>
    <row r="400" spans="1:5" ht="15" customHeight="1" x14ac:dyDescent="0.2"/>
    <row r="401" spans="1:5" ht="15" customHeight="1" x14ac:dyDescent="0.2"/>
    <row r="402" spans="1:5" ht="15" customHeight="1" x14ac:dyDescent="0.25">
      <c r="A402" s="35" t="s">
        <v>203</v>
      </c>
    </row>
    <row r="403" spans="1:5" ht="15" customHeight="1" x14ac:dyDescent="0.2">
      <c r="A403" s="179" t="s">
        <v>34</v>
      </c>
      <c r="B403" s="179"/>
      <c r="C403" s="179"/>
      <c r="D403" s="179"/>
      <c r="E403" s="179"/>
    </row>
    <row r="404" spans="1:5" ht="15" customHeight="1" x14ac:dyDescent="0.2">
      <c r="A404" s="178" t="s">
        <v>346</v>
      </c>
      <c r="B404" s="178"/>
      <c r="C404" s="178"/>
      <c r="D404" s="178"/>
      <c r="E404" s="178"/>
    </row>
    <row r="405" spans="1:5" ht="15" customHeight="1" x14ac:dyDescent="0.2">
      <c r="A405" s="178"/>
      <c r="B405" s="178"/>
      <c r="C405" s="178"/>
      <c r="D405" s="178"/>
      <c r="E405" s="178"/>
    </row>
    <row r="406" spans="1:5" ht="15" customHeight="1" x14ac:dyDescent="0.2">
      <c r="A406" s="178"/>
      <c r="B406" s="178"/>
      <c r="C406" s="178"/>
      <c r="D406" s="178"/>
      <c r="E406" s="178"/>
    </row>
    <row r="407" spans="1:5" ht="15" customHeight="1" x14ac:dyDescent="0.2">
      <c r="A407" s="178"/>
      <c r="B407" s="178"/>
      <c r="C407" s="178"/>
      <c r="D407" s="178"/>
      <c r="E407" s="178"/>
    </row>
    <row r="408" spans="1:5" ht="15" customHeight="1" x14ac:dyDescent="0.2">
      <c r="A408" s="178"/>
      <c r="B408" s="178"/>
      <c r="C408" s="178"/>
      <c r="D408" s="178"/>
      <c r="E408" s="178"/>
    </row>
    <row r="409" spans="1:5" ht="15" customHeight="1" x14ac:dyDescent="0.2">
      <c r="A409" s="178"/>
      <c r="B409" s="178"/>
      <c r="C409" s="178"/>
      <c r="D409" s="178"/>
      <c r="E409" s="178"/>
    </row>
    <row r="410" spans="1:5" ht="15" customHeight="1" x14ac:dyDescent="0.2">
      <c r="A410" s="178"/>
      <c r="B410" s="178"/>
      <c r="C410" s="178"/>
      <c r="D410" s="178"/>
      <c r="E410" s="178"/>
    </row>
    <row r="411" spans="1:5" ht="15" customHeight="1" x14ac:dyDescent="0.2">
      <c r="A411" s="178"/>
      <c r="B411" s="178"/>
      <c r="C411" s="178"/>
      <c r="D411" s="178"/>
      <c r="E411" s="178"/>
    </row>
    <row r="412" spans="1:5" ht="15" customHeight="1" x14ac:dyDescent="0.2">
      <c r="A412" s="178"/>
      <c r="B412" s="178"/>
      <c r="C412" s="178"/>
      <c r="D412" s="178"/>
      <c r="E412" s="178"/>
    </row>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8" t="s">
        <v>1</v>
      </c>
      <c r="B418" s="39"/>
      <c r="C418" s="39"/>
      <c r="D418" s="39"/>
      <c r="E418" s="39"/>
    </row>
    <row r="419" spans="1:5" ht="15" customHeight="1" x14ac:dyDescent="0.2">
      <c r="A419" s="40" t="s">
        <v>37</v>
      </c>
      <c r="E419" t="s">
        <v>38</v>
      </c>
    </row>
    <row r="420" spans="1:5" ht="15" customHeight="1" x14ac:dyDescent="0.25">
      <c r="B420" s="38"/>
      <c r="C420" s="39"/>
      <c r="D420" s="39"/>
      <c r="E420" s="43"/>
    </row>
    <row r="421" spans="1:5" ht="15" customHeight="1" x14ac:dyDescent="0.2">
      <c r="A421" s="108"/>
      <c r="B421" s="108"/>
      <c r="C421" s="45" t="s">
        <v>40</v>
      </c>
      <c r="D421" s="46" t="s">
        <v>41</v>
      </c>
      <c r="E421" s="44" t="s">
        <v>42</v>
      </c>
    </row>
    <row r="422" spans="1:5" ht="15" customHeight="1" x14ac:dyDescent="0.2">
      <c r="A422" s="99"/>
      <c r="B422" s="116"/>
      <c r="C422" s="62"/>
      <c r="D422" s="117" t="s">
        <v>73</v>
      </c>
      <c r="E422" s="76">
        <v>2123550</v>
      </c>
    </row>
    <row r="423" spans="1:5" ht="15" customHeight="1" x14ac:dyDescent="0.2">
      <c r="A423" s="99"/>
      <c r="B423" s="116"/>
      <c r="C423" s="77" t="s">
        <v>44</v>
      </c>
      <c r="D423" s="78"/>
      <c r="E423" s="79">
        <f>SUM(E422:E422)</f>
        <v>2123550</v>
      </c>
    </row>
    <row r="424" spans="1:5" ht="15" customHeight="1" x14ac:dyDescent="0.2">
      <c r="A424" s="72"/>
      <c r="B424" s="72"/>
      <c r="C424" s="72"/>
      <c r="D424" s="72"/>
      <c r="E424" s="72"/>
    </row>
    <row r="425" spans="1:5" ht="15" customHeight="1" x14ac:dyDescent="0.25">
      <c r="A425" s="69" t="s">
        <v>17</v>
      </c>
      <c r="B425" s="70"/>
      <c r="C425" s="70"/>
      <c r="D425" s="56"/>
      <c r="E425" s="56"/>
    </row>
    <row r="426" spans="1:5" ht="15" customHeight="1" x14ac:dyDescent="0.2">
      <c r="A426" s="40" t="s">
        <v>74</v>
      </c>
      <c r="B426" s="118"/>
      <c r="C426" s="118"/>
      <c r="D426" s="118"/>
      <c r="E426" s="56" t="s">
        <v>75</v>
      </c>
    </row>
    <row r="427" spans="1:5" ht="15" customHeight="1" x14ac:dyDescent="0.2">
      <c r="A427" s="72"/>
      <c r="B427" s="96"/>
      <c r="C427" s="70"/>
      <c r="D427" s="72"/>
      <c r="E427" s="97"/>
    </row>
    <row r="428" spans="1:5" ht="15" customHeight="1" x14ac:dyDescent="0.2">
      <c r="B428" s="45" t="s">
        <v>39</v>
      </c>
      <c r="C428" s="45" t="s">
        <v>40</v>
      </c>
      <c r="D428" s="46" t="s">
        <v>41</v>
      </c>
      <c r="E428" s="47" t="s">
        <v>42</v>
      </c>
    </row>
    <row r="429" spans="1:5" ht="15" customHeight="1" x14ac:dyDescent="0.2">
      <c r="B429" s="119">
        <v>895</v>
      </c>
      <c r="C429" s="103"/>
      <c r="D429" s="110" t="s">
        <v>76</v>
      </c>
      <c r="E429" s="76">
        <v>2123550</v>
      </c>
    </row>
    <row r="430" spans="1:5" ht="15" customHeight="1" x14ac:dyDescent="0.2">
      <c r="B430" s="119"/>
      <c r="C430" s="53" t="s">
        <v>44</v>
      </c>
      <c r="D430" s="54"/>
      <c r="E430" s="55">
        <f>SUM(E429:E429)</f>
        <v>2123550</v>
      </c>
    </row>
    <row r="431" spans="1:5" ht="15" customHeight="1" x14ac:dyDescent="0.2"/>
    <row r="432" spans="1:5" ht="15" customHeight="1" x14ac:dyDescent="0.2"/>
    <row r="433" spans="1:5" ht="15" customHeight="1" x14ac:dyDescent="0.25">
      <c r="A433" s="35" t="s">
        <v>204</v>
      </c>
    </row>
    <row r="434" spans="1:5" ht="15" customHeight="1" x14ac:dyDescent="0.2">
      <c r="A434" s="179" t="s">
        <v>34</v>
      </c>
      <c r="B434" s="179"/>
      <c r="C434" s="179"/>
      <c r="D434" s="179"/>
      <c r="E434" s="179"/>
    </row>
    <row r="435" spans="1:5" ht="15" customHeight="1" x14ac:dyDescent="0.2">
      <c r="A435" s="178" t="s">
        <v>347</v>
      </c>
      <c r="B435" s="178"/>
      <c r="C435" s="178"/>
      <c r="D435" s="178"/>
      <c r="E435" s="178"/>
    </row>
    <row r="436" spans="1:5" ht="15" customHeight="1" x14ac:dyDescent="0.2">
      <c r="A436" s="178"/>
      <c r="B436" s="178"/>
      <c r="C436" s="178"/>
      <c r="D436" s="178"/>
      <c r="E436" s="178"/>
    </row>
    <row r="437" spans="1:5" ht="15" customHeight="1" x14ac:dyDescent="0.2">
      <c r="A437" s="178"/>
      <c r="B437" s="178"/>
      <c r="C437" s="178"/>
      <c r="D437" s="178"/>
      <c r="E437" s="178"/>
    </row>
    <row r="438" spans="1:5" ht="15" customHeight="1" x14ac:dyDescent="0.2">
      <c r="A438" s="178"/>
      <c r="B438" s="178"/>
      <c r="C438" s="178"/>
      <c r="D438" s="178"/>
      <c r="E438" s="178"/>
    </row>
    <row r="439" spans="1:5" ht="15" customHeight="1" x14ac:dyDescent="0.2">
      <c r="A439" s="178"/>
      <c r="B439" s="178"/>
      <c r="C439" s="178"/>
      <c r="D439" s="178"/>
      <c r="E439" s="178"/>
    </row>
    <row r="440" spans="1:5" ht="15" customHeight="1" x14ac:dyDescent="0.2">
      <c r="A440" s="178"/>
      <c r="B440" s="178"/>
      <c r="C440" s="178"/>
      <c r="D440" s="178"/>
      <c r="E440" s="178"/>
    </row>
    <row r="441" spans="1:5" ht="15" customHeight="1" x14ac:dyDescent="0.2">
      <c r="A441" s="178"/>
      <c r="B441" s="178"/>
      <c r="C441" s="178"/>
      <c r="D441" s="178"/>
      <c r="E441" s="178"/>
    </row>
    <row r="442" spans="1:5" ht="15" customHeight="1" x14ac:dyDescent="0.2">
      <c r="A442" s="178"/>
      <c r="B442" s="178"/>
      <c r="C442" s="178"/>
      <c r="D442" s="178"/>
      <c r="E442" s="178"/>
    </row>
    <row r="443" spans="1:5" ht="15" customHeight="1" x14ac:dyDescent="0.2">
      <c r="A443" s="178"/>
      <c r="B443" s="178"/>
      <c r="C443" s="178"/>
      <c r="D443" s="178"/>
      <c r="E443" s="178"/>
    </row>
    <row r="444" spans="1:5" ht="15" customHeight="1" x14ac:dyDescent="0.2"/>
    <row r="445" spans="1:5" ht="15" customHeight="1" x14ac:dyDescent="0.25">
      <c r="A445" s="38" t="s">
        <v>1</v>
      </c>
      <c r="B445" s="39"/>
      <c r="C445" s="39"/>
      <c r="D445" s="39"/>
      <c r="E445" s="39"/>
    </row>
    <row r="446" spans="1:5" ht="15" customHeight="1" x14ac:dyDescent="0.2">
      <c r="A446" s="40" t="s">
        <v>37</v>
      </c>
      <c r="E446" t="s">
        <v>38</v>
      </c>
    </row>
    <row r="447" spans="1:5" ht="15" customHeight="1" x14ac:dyDescent="0.25">
      <c r="B447" s="38"/>
      <c r="C447" s="39"/>
      <c r="D447" s="39"/>
      <c r="E447" s="43"/>
    </row>
    <row r="448" spans="1:5" ht="15" customHeight="1" x14ac:dyDescent="0.2">
      <c r="A448" s="108"/>
      <c r="B448" s="108"/>
      <c r="C448" s="45" t="s">
        <v>40</v>
      </c>
      <c r="D448" s="46" t="s">
        <v>41</v>
      </c>
      <c r="E448" s="44" t="s">
        <v>42</v>
      </c>
    </row>
    <row r="449" spans="1:5" ht="15" customHeight="1" x14ac:dyDescent="0.2">
      <c r="A449" s="99"/>
      <c r="B449" s="116"/>
      <c r="C449" s="62"/>
      <c r="D449" s="117" t="s">
        <v>73</v>
      </c>
      <c r="E449" s="76">
        <v>2318007.5099999998</v>
      </c>
    </row>
    <row r="450" spans="1:5" ht="15" customHeight="1" x14ac:dyDescent="0.2">
      <c r="A450" s="99"/>
      <c r="B450" s="116"/>
      <c r="C450" s="77" t="s">
        <v>44</v>
      </c>
      <c r="D450" s="78"/>
      <c r="E450" s="79">
        <f>SUM(E449:E449)</f>
        <v>2318007.5099999998</v>
      </c>
    </row>
    <row r="451" spans="1:5" ht="15" customHeight="1" x14ac:dyDescent="0.2">
      <c r="A451" s="72"/>
      <c r="B451" s="72"/>
      <c r="C451" s="72"/>
      <c r="D451" s="72"/>
      <c r="E451" s="72"/>
    </row>
    <row r="452" spans="1:5" ht="15" customHeight="1" x14ac:dyDescent="0.25">
      <c r="A452" s="69" t="s">
        <v>17</v>
      </c>
      <c r="B452" s="70"/>
      <c r="C452" s="70"/>
      <c r="D452" s="56"/>
      <c r="E452" s="56"/>
    </row>
    <row r="453" spans="1:5" ht="15" customHeight="1" x14ac:dyDescent="0.2">
      <c r="A453" s="40" t="s">
        <v>74</v>
      </c>
      <c r="B453" s="118"/>
      <c r="C453" s="118"/>
      <c r="D453" s="118"/>
      <c r="E453" s="56" t="s">
        <v>75</v>
      </c>
    </row>
    <row r="454" spans="1:5" ht="15" customHeight="1" x14ac:dyDescent="0.2">
      <c r="A454" s="72"/>
      <c r="B454" s="96"/>
      <c r="C454" s="70"/>
      <c r="D454" s="72"/>
      <c r="E454" s="97"/>
    </row>
    <row r="455" spans="1:5" ht="15" customHeight="1" x14ac:dyDescent="0.2">
      <c r="B455" s="45" t="s">
        <v>39</v>
      </c>
      <c r="C455" s="45" t="s">
        <v>40</v>
      </c>
      <c r="D455" s="46" t="s">
        <v>41</v>
      </c>
      <c r="E455" s="47" t="s">
        <v>42</v>
      </c>
    </row>
    <row r="456" spans="1:5" ht="15" customHeight="1" x14ac:dyDescent="0.2">
      <c r="B456" s="119">
        <v>895</v>
      </c>
      <c r="C456" s="103"/>
      <c r="D456" s="110" t="s">
        <v>76</v>
      </c>
      <c r="E456" s="76">
        <v>2318007.5099999998</v>
      </c>
    </row>
    <row r="457" spans="1:5" ht="15" customHeight="1" x14ac:dyDescent="0.2">
      <c r="B457" s="119"/>
      <c r="C457" s="53" t="s">
        <v>44</v>
      </c>
      <c r="D457" s="54"/>
      <c r="E457" s="55">
        <f>SUM(E456:E456)</f>
        <v>2318007.5099999998</v>
      </c>
    </row>
    <row r="458" spans="1:5" ht="15" customHeight="1" x14ac:dyDescent="0.2"/>
    <row r="459" spans="1:5" ht="15" customHeight="1" x14ac:dyDescent="0.2"/>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5">
      <c r="A469" s="35" t="s">
        <v>205</v>
      </c>
    </row>
    <row r="470" spans="1:5" ht="15" customHeight="1" x14ac:dyDescent="0.2">
      <c r="A470" s="179" t="s">
        <v>34</v>
      </c>
      <c r="B470" s="179"/>
      <c r="C470" s="179"/>
      <c r="D470" s="179"/>
      <c r="E470" s="179"/>
    </row>
    <row r="471" spans="1:5" ht="15" customHeight="1" x14ac:dyDescent="0.2">
      <c r="A471" s="178" t="s">
        <v>348</v>
      </c>
      <c r="B471" s="178"/>
      <c r="C471" s="178"/>
      <c r="D471" s="178"/>
      <c r="E471" s="178"/>
    </row>
    <row r="472" spans="1:5" ht="15" customHeight="1" x14ac:dyDescent="0.2">
      <c r="A472" s="178"/>
      <c r="B472" s="178"/>
      <c r="C472" s="178"/>
      <c r="D472" s="178"/>
      <c r="E472" s="178"/>
    </row>
    <row r="473" spans="1:5" ht="15" customHeight="1" x14ac:dyDescent="0.2">
      <c r="A473" s="178"/>
      <c r="B473" s="178"/>
      <c r="C473" s="178"/>
      <c r="D473" s="178"/>
      <c r="E473" s="178"/>
    </row>
    <row r="474" spans="1:5" ht="15" customHeight="1" x14ac:dyDescent="0.2">
      <c r="A474" s="178"/>
      <c r="B474" s="178"/>
      <c r="C474" s="178"/>
      <c r="D474" s="178"/>
      <c r="E474" s="178"/>
    </row>
    <row r="475" spans="1:5" ht="15" customHeight="1" x14ac:dyDescent="0.2">
      <c r="A475" s="178"/>
      <c r="B475" s="178"/>
      <c r="C475" s="178"/>
      <c r="D475" s="178"/>
      <c r="E475" s="178"/>
    </row>
    <row r="476" spans="1:5" ht="15" customHeight="1" x14ac:dyDescent="0.2">
      <c r="A476" s="178"/>
      <c r="B476" s="178"/>
      <c r="C476" s="178"/>
      <c r="D476" s="178"/>
      <c r="E476" s="178"/>
    </row>
    <row r="477" spans="1:5" ht="15" customHeight="1" x14ac:dyDescent="0.2">
      <c r="A477" s="178"/>
      <c r="B477" s="178"/>
      <c r="C477" s="178"/>
      <c r="D477" s="178"/>
      <c r="E477" s="178"/>
    </row>
    <row r="478" spans="1:5" ht="15" customHeight="1" x14ac:dyDescent="0.2">
      <c r="A478" s="178"/>
      <c r="B478" s="178"/>
      <c r="C478" s="178"/>
      <c r="D478" s="178"/>
      <c r="E478" s="178"/>
    </row>
    <row r="479" spans="1:5" ht="15" customHeight="1" x14ac:dyDescent="0.2">
      <c r="A479" s="178"/>
      <c r="B479" s="178"/>
      <c r="C479" s="178"/>
      <c r="D479" s="178"/>
      <c r="E479" s="178"/>
    </row>
    <row r="480" spans="1:5" ht="15" customHeight="1" x14ac:dyDescent="0.2">
      <c r="A480" s="121"/>
      <c r="B480" s="121"/>
      <c r="C480" s="121"/>
      <c r="D480" s="121"/>
      <c r="E480" s="121"/>
    </row>
    <row r="481" spans="1:5" ht="15" customHeight="1" x14ac:dyDescent="0.25">
      <c r="A481" s="38" t="s">
        <v>1</v>
      </c>
      <c r="B481" s="39"/>
      <c r="C481" s="39"/>
      <c r="D481" s="39"/>
      <c r="E481" s="39"/>
    </row>
    <row r="482" spans="1:5" ht="15" customHeight="1" x14ac:dyDescent="0.2">
      <c r="A482" s="40" t="s">
        <v>37</v>
      </c>
      <c r="E482" t="s">
        <v>38</v>
      </c>
    </row>
    <row r="483" spans="1:5" ht="15" customHeight="1" x14ac:dyDescent="0.25">
      <c r="B483" s="38"/>
      <c r="C483" s="39"/>
      <c r="D483" s="39"/>
      <c r="E483" s="43"/>
    </row>
    <row r="484" spans="1:5" ht="15" customHeight="1" x14ac:dyDescent="0.2">
      <c r="A484" s="108"/>
      <c r="B484" s="108"/>
      <c r="C484" s="45" t="s">
        <v>40</v>
      </c>
      <c r="D484" s="46" t="s">
        <v>41</v>
      </c>
      <c r="E484" s="44" t="s">
        <v>42</v>
      </c>
    </row>
    <row r="485" spans="1:5" ht="15" customHeight="1" x14ac:dyDescent="0.2">
      <c r="A485" s="99"/>
      <c r="B485" s="116"/>
      <c r="C485" s="62"/>
      <c r="D485" s="117" t="s">
        <v>73</v>
      </c>
      <c r="E485" s="76">
        <v>34135.199999999997</v>
      </c>
    </row>
    <row r="486" spans="1:5" ht="15" customHeight="1" x14ac:dyDescent="0.2">
      <c r="A486" s="99"/>
      <c r="B486" s="116"/>
      <c r="C486" s="77" t="s">
        <v>44</v>
      </c>
      <c r="D486" s="78"/>
      <c r="E486" s="79">
        <f>SUM(E485:E485)</f>
        <v>34135.199999999997</v>
      </c>
    </row>
    <row r="487" spans="1:5" ht="15" customHeight="1" x14ac:dyDescent="0.2">
      <c r="A487" s="72"/>
      <c r="B487" s="72"/>
      <c r="C487" s="72"/>
      <c r="D487" s="72"/>
      <c r="E487" s="72"/>
    </row>
    <row r="488" spans="1:5" ht="15" customHeight="1" x14ac:dyDescent="0.25">
      <c r="A488" s="69" t="s">
        <v>17</v>
      </c>
      <c r="B488" s="70"/>
      <c r="C488" s="70"/>
      <c r="D488" s="56"/>
      <c r="E488" s="56"/>
    </row>
    <row r="489" spans="1:5" ht="15" customHeight="1" x14ac:dyDescent="0.2">
      <c r="A489" s="40" t="s">
        <v>74</v>
      </c>
      <c r="B489" s="118"/>
      <c r="C489" s="118"/>
      <c r="D489" s="118"/>
      <c r="E489" s="56" t="s">
        <v>75</v>
      </c>
    </row>
    <row r="490" spans="1:5" ht="15" customHeight="1" x14ac:dyDescent="0.2">
      <c r="A490" s="72"/>
      <c r="B490" s="96"/>
      <c r="C490" s="70"/>
      <c r="D490" s="72"/>
      <c r="E490" s="97"/>
    </row>
    <row r="491" spans="1:5" ht="15" customHeight="1" x14ac:dyDescent="0.2">
      <c r="B491" s="45" t="s">
        <v>39</v>
      </c>
      <c r="C491" s="45" t="s">
        <v>40</v>
      </c>
      <c r="D491" s="46" t="s">
        <v>41</v>
      </c>
      <c r="E491" s="47" t="s">
        <v>42</v>
      </c>
    </row>
    <row r="492" spans="1:5" ht="15" customHeight="1" x14ac:dyDescent="0.2">
      <c r="B492" s="119">
        <v>895</v>
      </c>
      <c r="C492" s="103"/>
      <c r="D492" s="110" t="s">
        <v>76</v>
      </c>
      <c r="E492" s="76">
        <v>34135.199999999997</v>
      </c>
    </row>
    <row r="493" spans="1:5" ht="15" customHeight="1" x14ac:dyDescent="0.2">
      <c r="B493" s="119"/>
      <c r="C493" s="53" t="s">
        <v>44</v>
      </c>
      <c r="D493" s="54"/>
      <c r="E493" s="55">
        <f>SUM(E492:E492)</f>
        <v>34135.199999999997</v>
      </c>
    </row>
    <row r="494" spans="1:5" ht="15" customHeight="1" x14ac:dyDescent="0.2"/>
    <row r="495" spans="1:5" ht="15" customHeight="1" x14ac:dyDescent="0.2"/>
    <row r="496" spans="1:5" ht="15" customHeight="1" x14ac:dyDescent="0.25">
      <c r="A496" s="35" t="s">
        <v>206</v>
      </c>
    </row>
    <row r="497" spans="1:5" ht="15" customHeight="1" x14ac:dyDescent="0.2">
      <c r="A497" s="179" t="s">
        <v>34</v>
      </c>
      <c r="B497" s="179"/>
      <c r="C497" s="179"/>
      <c r="D497" s="179"/>
      <c r="E497" s="179"/>
    </row>
    <row r="498" spans="1:5" ht="15" customHeight="1" x14ac:dyDescent="0.2">
      <c r="A498" s="178" t="s">
        <v>349</v>
      </c>
      <c r="B498" s="178"/>
      <c r="C498" s="178"/>
      <c r="D498" s="178"/>
      <c r="E498" s="178"/>
    </row>
    <row r="499" spans="1:5" ht="15" customHeight="1" x14ac:dyDescent="0.2">
      <c r="A499" s="178"/>
      <c r="B499" s="178"/>
      <c r="C499" s="178"/>
      <c r="D499" s="178"/>
      <c r="E499" s="178"/>
    </row>
    <row r="500" spans="1:5" ht="15" customHeight="1" x14ac:dyDescent="0.2">
      <c r="A500" s="178"/>
      <c r="B500" s="178"/>
      <c r="C500" s="178"/>
      <c r="D500" s="178"/>
      <c r="E500" s="178"/>
    </row>
    <row r="501" spans="1:5" ht="15" customHeight="1" x14ac:dyDescent="0.2">
      <c r="A501" s="178"/>
      <c r="B501" s="178"/>
      <c r="C501" s="178"/>
      <c r="D501" s="178"/>
      <c r="E501" s="178"/>
    </row>
    <row r="502" spans="1:5" ht="15" customHeight="1" x14ac:dyDescent="0.2">
      <c r="A502" s="178"/>
      <c r="B502" s="178"/>
      <c r="C502" s="178"/>
      <c r="D502" s="178"/>
      <c r="E502" s="178"/>
    </row>
    <row r="503" spans="1:5" ht="15" customHeight="1" x14ac:dyDescent="0.2">
      <c r="A503" s="178"/>
      <c r="B503" s="178"/>
      <c r="C503" s="178"/>
      <c r="D503" s="178"/>
      <c r="E503" s="178"/>
    </row>
    <row r="504" spans="1:5" ht="15" customHeight="1" x14ac:dyDescent="0.2">
      <c r="A504" s="178"/>
      <c r="B504" s="178"/>
      <c r="C504" s="178"/>
      <c r="D504" s="178"/>
      <c r="E504" s="178"/>
    </row>
    <row r="505" spans="1:5" ht="15" customHeight="1" x14ac:dyDescent="0.2">
      <c r="A505" s="178"/>
      <c r="B505" s="178"/>
      <c r="C505" s="178"/>
      <c r="D505" s="178"/>
      <c r="E505" s="178"/>
    </row>
    <row r="506" spans="1:5" ht="15" customHeight="1" x14ac:dyDescent="0.2">
      <c r="A506" s="121"/>
      <c r="B506" s="121"/>
      <c r="C506" s="121"/>
      <c r="D506" s="121"/>
      <c r="E506" s="121"/>
    </row>
    <row r="507" spans="1:5" ht="15" customHeight="1" x14ac:dyDescent="0.25">
      <c r="A507" s="38" t="s">
        <v>1</v>
      </c>
      <c r="B507" s="39"/>
      <c r="C507" s="39"/>
      <c r="D507" s="39"/>
      <c r="E507" s="39"/>
    </row>
    <row r="508" spans="1:5" ht="15" customHeight="1" x14ac:dyDescent="0.2">
      <c r="A508" s="40" t="s">
        <v>37</v>
      </c>
      <c r="E508" t="s">
        <v>38</v>
      </c>
    </row>
    <row r="509" spans="1:5" ht="15" customHeight="1" x14ac:dyDescent="0.25">
      <c r="B509" s="38"/>
      <c r="C509" s="39"/>
      <c r="D509" s="39"/>
      <c r="E509" s="43"/>
    </row>
    <row r="510" spans="1:5" ht="15" customHeight="1" x14ac:dyDescent="0.2">
      <c r="A510" s="108"/>
      <c r="B510" s="108"/>
      <c r="C510" s="45" t="s">
        <v>40</v>
      </c>
      <c r="D510" s="46" t="s">
        <v>41</v>
      </c>
      <c r="E510" s="44" t="s">
        <v>42</v>
      </c>
    </row>
    <row r="511" spans="1:5" ht="15" customHeight="1" x14ac:dyDescent="0.2">
      <c r="A511" s="99"/>
      <c r="B511" s="116"/>
      <c r="C511" s="62"/>
      <c r="D511" s="117" t="s">
        <v>73</v>
      </c>
      <c r="E511" s="76">
        <f>5085951.46+299173.62+60783.63+3575.5+116483.7+6851.98</f>
        <v>5572819.8900000006</v>
      </c>
    </row>
    <row r="512" spans="1:5" ht="15" customHeight="1" x14ac:dyDescent="0.2">
      <c r="A512" s="99"/>
      <c r="B512" s="116"/>
      <c r="C512" s="77" t="s">
        <v>44</v>
      </c>
      <c r="D512" s="78"/>
      <c r="E512" s="79">
        <f>SUM(E511:E511)</f>
        <v>5572819.8900000006</v>
      </c>
    </row>
    <row r="513" spans="1:5" ht="15" customHeight="1" x14ac:dyDescent="0.2">
      <c r="A513" s="99"/>
      <c r="B513" s="116"/>
      <c r="C513" s="122"/>
      <c r="D513" s="70"/>
      <c r="E513" s="123"/>
    </row>
    <row r="514" spans="1:5" ht="15" customHeight="1" x14ac:dyDescent="0.25">
      <c r="A514" s="69" t="s">
        <v>17</v>
      </c>
      <c r="B514" s="70"/>
      <c r="C514" s="70"/>
      <c r="D514" s="56"/>
      <c r="E514" s="56"/>
    </row>
    <row r="515" spans="1:5" ht="15" customHeight="1" x14ac:dyDescent="0.2">
      <c r="A515" s="57" t="s">
        <v>64</v>
      </c>
      <c r="B515" s="70"/>
      <c r="C515" s="70"/>
      <c r="D515" s="70"/>
      <c r="E515" s="71" t="s">
        <v>80</v>
      </c>
    </row>
    <row r="516" spans="1:5" ht="15" customHeight="1" x14ac:dyDescent="0.2">
      <c r="A516" s="72"/>
      <c r="B516" s="96"/>
      <c r="C516" s="70"/>
      <c r="D516" s="72"/>
      <c r="E516" s="97"/>
    </row>
    <row r="517" spans="1:5" ht="15" customHeight="1" x14ac:dyDescent="0.2">
      <c r="B517" s="108"/>
      <c r="C517" s="44" t="s">
        <v>40</v>
      </c>
      <c r="D517" s="82" t="s">
        <v>53</v>
      </c>
      <c r="E517" s="44" t="s">
        <v>42</v>
      </c>
    </row>
    <row r="518" spans="1:5" ht="15" customHeight="1" x14ac:dyDescent="0.2">
      <c r="B518" s="124"/>
      <c r="C518" s="62">
        <v>3121</v>
      </c>
      <c r="D518" s="110" t="s">
        <v>81</v>
      </c>
      <c r="E518" s="76">
        <v>5572819.8900000006</v>
      </c>
    </row>
    <row r="519" spans="1:5" ht="15" customHeight="1" x14ac:dyDescent="0.2">
      <c r="B519" s="115"/>
      <c r="C519" s="77" t="s">
        <v>44</v>
      </c>
      <c r="D519" s="85"/>
      <c r="E519" s="86">
        <f>SUM(E518:E518)</f>
        <v>5572819.8900000006</v>
      </c>
    </row>
    <row r="520" spans="1:5" ht="15" customHeight="1" x14ac:dyDescent="0.2"/>
    <row r="521" spans="1:5" ht="15" customHeight="1" x14ac:dyDescent="0.25">
      <c r="A521" s="35" t="s">
        <v>207</v>
      </c>
    </row>
    <row r="522" spans="1:5" ht="15" customHeight="1" x14ac:dyDescent="0.2">
      <c r="A522" s="179" t="s">
        <v>34</v>
      </c>
      <c r="B522" s="179"/>
      <c r="C522" s="179"/>
      <c r="D522" s="179"/>
      <c r="E522" s="179"/>
    </row>
    <row r="523" spans="1:5" ht="15" customHeight="1" x14ac:dyDescent="0.2">
      <c r="A523" s="178" t="s">
        <v>350</v>
      </c>
      <c r="B523" s="178"/>
      <c r="C523" s="178"/>
      <c r="D523" s="178"/>
      <c r="E523" s="178"/>
    </row>
    <row r="524" spans="1:5" ht="15" customHeight="1" x14ac:dyDescent="0.2">
      <c r="A524" s="178"/>
      <c r="B524" s="178"/>
      <c r="C524" s="178"/>
      <c r="D524" s="178"/>
      <c r="E524" s="178"/>
    </row>
    <row r="525" spans="1:5" ht="15" customHeight="1" x14ac:dyDescent="0.2">
      <c r="A525" s="178"/>
      <c r="B525" s="178"/>
      <c r="C525" s="178"/>
      <c r="D525" s="178"/>
      <c r="E525" s="178"/>
    </row>
    <row r="526" spans="1:5" ht="15" customHeight="1" x14ac:dyDescent="0.2">
      <c r="A526" s="178"/>
      <c r="B526" s="178"/>
      <c r="C526" s="178"/>
      <c r="D526" s="178"/>
      <c r="E526" s="178"/>
    </row>
    <row r="527" spans="1:5" ht="15" customHeight="1" x14ac:dyDescent="0.2">
      <c r="A527" s="178"/>
      <c r="B527" s="178"/>
      <c r="C527" s="178"/>
      <c r="D527" s="178"/>
      <c r="E527" s="178"/>
    </row>
    <row r="528" spans="1:5" ht="15" customHeight="1" x14ac:dyDescent="0.2">
      <c r="A528" s="178"/>
      <c r="B528" s="178"/>
      <c r="C528" s="178"/>
      <c r="D528" s="178"/>
      <c r="E528" s="178"/>
    </row>
    <row r="529" spans="1:5" ht="15" customHeight="1" x14ac:dyDescent="0.2">
      <c r="A529" s="178"/>
      <c r="B529" s="178"/>
      <c r="C529" s="178"/>
      <c r="D529" s="178"/>
      <c r="E529" s="178"/>
    </row>
    <row r="530" spans="1:5" ht="15" customHeight="1" x14ac:dyDescent="0.2">
      <c r="A530" s="178"/>
      <c r="B530" s="178"/>
      <c r="C530" s="178"/>
      <c r="D530" s="178"/>
      <c r="E530" s="178"/>
    </row>
    <row r="531" spans="1:5" ht="15" customHeight="1" x14ac:dyDescent="0.2">
      <c r="A531" s="121"/>
      <c r="B531" s="121"/>
      <c r="C531" s="121"/>
      <c r="D531" s="121"/>
      <c r="E531" s="121"/>
    </row>
    <row r="532" spans="1:5" ht="15" customHeight="1" x14ac:dyDescent="0.25">
      <c r="A532" s="38" t="s">
        <v>1</v>
      </c>
      <c r="B532" s="39"/>
      <c r="C532" s="39"/>
      <c r="D532" s="39"/>
      <c r="E532" s="39"/>
    </row>
    <row r="533" spans="1:5" ht="15" customHeight="1" x14ac:dyDescent="0.2">
      <c r="A533" s="40" t="s">
        <v>37</v>
      </c>
      <c r="E533" t="s">
        <v>38</v>
      </c>
    </row>
    <row r="534" spans="1:5" ht="15" customHeight="1" x14ac:dyDescent="0.25">
      <c r="B534" s="38"/>
      <c r="C534" s="39"/>
      <c r="D534" s="39"/>
      <c r="E534" s="43"/>
    </row>
    <row r="535" spans="1:5" ht="15" customHeight="1" x14ac:dyDescent="0.2">
      <c r="A535" s="108"/>
      <c r="B535" s="108"/>
      <c r="C535" s="45" t="s">
        <v>40</v>
      </c>
      <c r="D535" s="46" t="s">
        <v>41</v>
      </c>
      <c r="E535" s="44" t="s">
        <v>42</v>
      </c>
    </row>
    <row r="536" spans="1:5" ht="15" customHeight="1" x14ac:dyDescent="0.2">
      <c r="A536" s="99"/>
      <c r="B536" s="116"/>
      <c r="C536" s="62"/>
      <c r="D536" s="117" t="s">
        <v>73</v>
      </c>
      <c r="E536" s="76">
        <f>632517.21+37206.9+376914.39+22171.43</f>
        <v>1068809.93</v>
      </c>
    </row>
    <row r="537" spans="1:5" ht="15" customHeight="1" x14ac:dyDescent="0.2">
      <c r="A537" s="99"/>
      <c r="B537" s="116"/>
      <c r="C537" s="77" t="s">
        <v>44</v>
      </c>
      <c r="D537" s="78"/>
      <c r="E537" s="79">
        <f>SUM(E536:E536)</f>
        <v>1068809.93</v>
      </c>
    </row>
    <row r="538" spans="1:5" ht="15" customHeight="1" x14ac:dyDescent="0.2">
      <c r="A538" s="99"/>
      <c r="B538" s="116"/>
      <c r="C538" s="122"/>
      <c r="D538" s="70"/>
      <c r="E538" s="123"/>
    </row>
    <row r="539" spans="1:5" ht="15" customHeight="1" x14ac:dyDescent="0.25">
      <c r="A539" s="69" t="s">
        <v>17</v>
      </c>
      <c r="B539" s="70"/>
      <c r="C539" s="70"/>
      <c r="D539" s="56"/>
      <c r="E539" s="56"/>
    </row>
    <row r="540" spans="1:5" ht="15" customHeight="1" x14ac:dyDescent="0.2">
      <c r="A540" s="57" t="s">
        <v>64</v>
      </c>
      <c r="B540" s="70"/>
      <c r="C540" s="70"/>
      <c r="D540" s="70"/>
      <c r="E540" s="71" t="s">
        <v>80</v>
      </c>
    </row>
    <row r="541" spans="1:5" ht="15" customHeight="1" x14ac:dyDescent="0.2">
      <c r="A541" s="72"/>
      <c r="B541" s="96"/>
      <c r="C541" s="70"/>
      <c r="D541" s="72"/>
      <c r="E541" s="97"/>
    </row>
    <row r="542" spans="1:5" ht="15" customHeight="1" x14ac:dyDescent="0.2">
      <c r="B542" s="108"/>
      <c r="C542" s="44" t="s">
        <v>40</v>
      </c>
      <c r="D542" s="82" t="s">
        <v>53</v>
      </c>
      <c r="E542" s="44" t="s">
        <v>42</v>
      </c>
    </row>
    <row r="543" spans="1:5" ht="15" customHeight="1" x14ac:dyDescent="0.2">
      <c r="B543" s="124"/>
      <c r="C543" s="62">
        <v>3122</v>
      </c>
      <c r="D543" s="110" t="s">
        <v>81</v>
      </c>
      <c r="E543" s="76">
        <f>632517.21+37206.9+376914.39+22171.43</f>
        <v>1068809.93</v>
      </c>
    </row>
    <row r="544" spans="1:5" ht="15" customHeight="1" x14ac:dyDescent="0.2">
      <c r="B544" s="115"/>
      <c r="C544" s="77" t="s">
        <v>44</v>
      </c>
      <c r="D544" s="85"/>
      <c r="E544" s="86">
        <f>SUM(E543:E543)</f>
        <v>1068809.93</v>
      </c>
    </row>
    <row r="545" spans="1:5" ht="15" customHeight="1" x14ac:dyDescent="0.2"/>
    <row r="546" spans="1:5" ht="15" customHeight="1" x14ac:dyDescent="0.2"/>
    <row r="547" spans="1:5" ht="15" customHeight="1" x14ac:dyDescent="0.25">
      <c r="A547" s="35" t="s">
        <v>208</v>
      </c>
    </row>
    <row r="548" spans="1:5" ht="15" customHeight="1" x14ac:dyDescent="0.2">
      <c r="A548" s="179" t="s">
        <v>34</v>
      </c>
      <c r="B548" s="179"/>
      <c r="C548" s="179"/>
      <c r="D548" s="179"/>
      <c r="E548" s="179"/>
    </row>
    <row r="549" spans="1:5" ht="15" customHeight="1" x14ac:dyDescent="0.2">
      <c r="A549" s="178" t="s">
        <v>351</v>
      </c>
      <c r="B549" s="178"/>
      <c r="C549" s="178"/>
      <c r="D549" s="178"/>
      <c r="E549" s="178"/>
    </row>
    <row r="550" spans="1:5" ht="15" customHeight="1" x14ac:dyDescent="0.2">
      <c r="A550" s="178"/>
      <c r="B550" s="178"/>
      <c r="C550" s="178"/>
      <c r="D550" s="178"/>
      <c r="E550" s="178"/>
    </row>
    <row r="551" spans="1:5" ht="15" customHeight="1" x14ac:dyDescent="0.2">
      <c r="A551" s="178"/>
      <c r="B551" s="178"/>
      <c r="C551" s="178"/>
      <c r="D551" s="178"/>
      <c r="E551" s="178"/>
    </row>
    <row r="552" spans="1:5" ht="15" customHeight="1" x14ac:dyDescent="0.2">
      <c r="A552" s="178"/>
      <c r="B552" s="178"/>
      <c r="C552" s="178"/>
      <c r="D552" s="178"/>
      <c r="E552" s="178"/>
    </row>
    <row r="553" spans="1:5" ht="15" customHeight="1" x14ac:dyDescent="0.2">
      <c r="A553" s="178"/>
      <c r="B553" s="178"/>
      <c r="C553" s="178"/>
      <c r="D553" s="178"/>
      <c r="E553" s="178"/>
    </row>
    <row r="554" spans="1:5" ht="15" customHeight="1" x14ac:dyDescent="0.2">
      <c r="A554" s="178"/>
      <c r="B554" s="178"/>
      <c r="C554" s="178"/>
      <c r="D554" s="178"/>
      <c r="E554" s="178"/>
    </row>
    <row r="555" spans="1:5" ht="15" customHeight="1" x14ac:dyDescent="0.2">
      <c r="A555" s="178"/>
      <c r="B555" s="178"/>
      <c r="C555" s="178"/>
      <c r="D555" s="178"/>
      <c r="E555" s="178"/>
    </row>
    <row r="556" spans="1:5" ht="15" customHeight="1" x14ac:dyDescent="0.2">
      <c r="A556" s="178"/>
      <c r="B556" s="178"/>
      <c r="C556" s="178"/>
      <c r="D556" s="178"/>
      <c r="E556" s="178"/>
    </row>
    <row r="557" spans="1:5" ht="15" customHeight="1" x14ac:dyDescent="0.2">
      <c r="A557" s="178"/>
      <c r="B557" s="178"/>
      <c r="C557" s="178"/>
      <c r="D557" s="178"/>
      <c r="E557" s="178"/>
    </row>
    <row r="558" spans="1:5" ht="15" customHeight="1" x14ac:dyDescent="0.2">
      <c r="A558" s="121"/>
      <c r="B558" s="121"/>
      <c r="C558" s="121"/>
      <c r="D558" s="121"/>
      <c r="E558" s="121"/>
    </row>
    <row r="559" spans="1:5" ht="15" customHeight="1" x14ac:dyDescent="0.25">
      <c r="A559" s="38" t="s">
        <v>1</v>
      </c>
      <c r="B559" s="39"/>
      <c r="C559" s="39"/>
      <c r="D559" s="39"/>
      <c r="E559" s="39"/>
    </row>
    <row r="560" spans="1:5" ht="15" customHeight="1" x14ac:dyDescent="0.2">
      <c r="A560" s="40" t="s">
        <v>37</v>
      </c>
      <c r="E560" t="s">
        <v>38</v>
      </c>
    </row>
    <row r="561" spans="1:5" ht="15" customHeight="1" x14ac:dyDescent="0.25">
      <c r="B561" s="38"/>
      <c r="C561" s="39"/>
      <c r="D561" s="39"/>
      <c r="E561" s="43"/>
    </row>
    <row r="562" spans="1:5" ht="15" customHeight="1" x14ac:dyDescent="0.2">
      <c r="A562" s="108"/>
      <c r="B562" s="108"/>
      <c r="C562" s="45" t="s">
        <v>40</v>
      </c>
      <c r="D562" s="46" t="s">
        <v>41</v>
      </c>
      <c r="E562" s="44" t="s">
        <v>42</v>
      </c>
    </row>
    <row r="563" spans="1:5" ht="15" customHeight="1" x14ac:dyDescent="0.2">
      <c r="A563" s="99"/>
      <c r="B563" s="116"/>
      <c r="C563" s="62"/>
      <c r="D563" s="117" t="s">
        <v>73</v>
      </c>
      <c r="E563" s="76">
        <f>1542820.07+407873.7+22500+62204.4</f>
        <v>2035398.17</v>
      </c>
    </row>
    <row r="564" spans="1:5" ht="15" customHeight="1" x14ac:dyDescent="0.2">
      <c r="A564" s="99"/>
      <c r="B564" s="116"/>
      <c r="C564" s="77" t="s">
        <v>44</v>
      </c>
      <c r="D564" s="78"/>
      <c r="E564" s="79">
        <f>SUM(E563:E563)</f>
        <v>2035398.17</v>
      </c>
    </row>
    <row r="565" spans="1:5" ht="15" customHeight="1" x14ac:dyDescent="0.2">
      <c r="A565" s="99"/>
      <c r="B565" s="116"/>
      <c r="C565" s="122"/>
      <c r="D565" s="70"/>
      <c r="E565" s="123"/>
    </row>
    <row r="566" spans="1:5" ht="15" customHeight="1" x14ac:dyDescent="0.25">
      <c r="A566" s="69" t="s">
        <v>17</v>
      </c>
      <c r="B566" s="70"/>
      <c r="C566" s="70"/>
      <c r="D566" s="56"/>
      <c r="E566" s="56"/>
    </row>
    <row r="567" spans="1:5" ht="15" customHeight="1" x14ac:dyDescent="0.2">
      <c r="A567" s="57" t="s">
        <v>64</v>
      </c>
      <c r="B567" s="70"/>
      <c r="C567" s="70"/>
      <c r="D567" s="70"/>
      <c r="E567" s="71" t="s">
        <v>80</v>
      </c>
    </row>
    <row r="568" spans="1:5" ht="15" customHeight="1" x14ac:dyDescent="0.2">
      <c r="A568" s="72"/>
      <c r="B568" s="96"/>
      <c r="C568" s="70"/>
      <c r="D568" s="72"/>
      <c r="E568" s="97"/>
    </row>
    <row r="569" spans="1:5" ht="15" customHeight="1" x14ac:dyDescent="0.2">
      <c r="B569" s="108"/>
      <c r="C569" s="44" t="s">
        <v>40</v>
      </c>
      <c r="D569" s="82" t="s">
        <v>53</v>
      </c>
      <c r="E569" s="44" t="s">
        <v>42</v>
      </c>
    </row>
    <row r="570" spans="1:5" ht="15" customHeight="1" x14ac:dyDescent="0.2">
      <c r="B570" s="124"/>
      <c r="C570" s="62">
        <v>3121</v>
      </c>
      <c r="D570" s="110" t="s">
        <v>66</v>
      </c>
      <c r="E570" s="76">
        <f>10256.2+174355.44+5189.33+88218.56+20239.65+344074.05</f>
        <v>642333.23</v>
      </c>
    </row>
    <row r="571" spans="1:5" ht="15" customHeight="1" x14ac:dyDescent="0.2">
      <c r="B571" s="124"/>
      <c r="C571" s="62">
        <v>3121</v>
      </c>
      <c r="D571" s="110" t="s">
        <v>81</v>
      </c>
      <c r="E571" s="76">
        <f>23933.8+406874.6+46332.9+787659.24+2420+41140+22500+62204.4</f>
        <v>1393064.94</v>
      </c>
    </row>
    <row r="572" spans="1:5" ht="15" customHeight="1" x14ac:dyDescent="0.2">
      <c r="B572" s="115"/>
      <c r="C572" s="77" t="s">
        <v>44</v>
      </c>
      <c r="D572" s="85"/>
      <c r="E572" s="86">
        <f>SUM(E570:E571)</f>
        <v>2035398.17</v>
      </c>
    </row>
    <row r="573" spans="1:5" ht="15" customHeight="1" x14ac:dyDescent="0.2"/>
    <row r="574" spans="1:5" ht="15" customHeight="1" x14ac:dyDescent="0.25">
      <c r="A574" s="35" t="s">
        <v>209</v>
      </c>
    </row>
    <row r="575" spans="1:5" ht="15" customHeight="1" x14ac:dyDescent="0.2">
      <c r="A575" s="179" t="s">
        <v>34</v>
      </c>
      <c r="B575" s="179"/>
      <c r="C575" s="179"/>
      <c r="D575" s="179"/>
      <c r="E575" s="179"/>
    </row>
    <row r="576" spans="1:5" ht="15" customHeight="1" x14ac:dyDescent="0.2">
      <c r="A576" s="178" t="s">
        <v>352</v>
      </c>
      <c r="B576" s="178"/>
      <c r="C576" s="178"/>
      <c r="D576" s="178"/>
      <c r="E576" s="178"/>
    </row>
    <row r="577" spans="1:5" ht="15" customHeight="1" x14ac:dyDescent="0.2">
      <c r="A577" s="178"/>
      <c r="B577" s="178"/>
      <c r="C577" s="178"/>
      <c r="D577" s="178"/>
      <c r="E577" s="178"/>
    </row>
    <row r="578" spans="1:5" ht="15" customHeight="1" x14ac:dyDescent="0.2">
      <c r="A578" s="178"/>
      <c r="B578" s="178"/>
      <c r="C578" s="178"/>
      <c r="D578" s="178"/>
      <c r="E578" s="178"/>
    </row>
    <row r="579" spans="1:5" ht="15" customHeight="1" x14ac:dyDescent="0.2">
      <c r="A579" s="178"/>
      <c r="B579" s="178"/>
      <c r="C579" s="178"/>
      <c r="D579" s="178"/>
      <c r="E579" s="178"/>
    </row>
    <row r="580" spans="1:5" ht="15" customHeight="1" x14ac:dyDescent="0.2">
      <c r="A580" s="178"/>
      <c r="B580" s="178"/>
      <c r="C580" s="178"/>
      <c r="D580" s="178"/>
      <c r="E580" s="178"/>
    </row>
    <row r="581" spans="1:5" ht="15" customHeight="1" x14ac:dyDescent="0.2">
      <c r="A581" s="178"/>
      <c r="B581" s="178"/>
      <c r="C581" s="178"/>
      <c r="D581" s="178"/>
      <c r="E581" s="178"/>
    </row>
    <row r="582" spans="1:5" ht="15" customHeight="1" x14ac:dyDescent="0.2">
      <c r="A582" s="178"/>
      <c r="B582" s="178"/>
      <c r="C582" s="178"/>
      <c r="D582" s="178"/>
      <c r="E582" s="178"/>
    </row>
    <row r="583" spans="1:5" ht="15" customHeight="1" x14ac:dyDescent="0.2">
      <c r="A583" s="178"/>
      <c r="B583" s="178"/>
      <c r="C583" s="178"/>
      <c r="D583" s="178"/>
      <c r="E583" s="178"/>
    </row>
    <row r="584" spans="1:5" ht="15" customHeight="1" x14ac:dyDescent="0.2">
      <c r="A584" s="121"/>
      <c r="B584" s="121"/>
      <c r="C584" s="121"/>
      <c r="D584" s="121"/>
      <c r="E584" s="121"/>
    </row>
    <row r="585" spans="1:5" ht="15" customHeight="1" x14ac:dyDescent="0.25">
      <c r="A585" s="38" t="s">
        <v>1</v>
      </c>
      <c r="B585" s="39"/>
      <c r="C585" s="39"/>
      <c r="D585" s="39"/>
      <c r="E585" s="39"/>
    </row>
    <row r="586" spans="1:5" ht="15" customHeight="1" x14ac:dyDescent="0.2">
      <c r="A586" s="40" t="s">
        <v>37</v>
      </c>
      <c r="E586" t="s">
        <v>38</v>
      </c>
    </row>
    <row r="587" spans="1:5" ht="15" customHeight="1" x14ac:dyDescent="0.25">
      <c r="B587" s="38"/>
      <c r="C587" s="39"/>
      <c r="D587" s="39"/>
      <c r="E587" s="43"/>
    </row>
    <row r="588" spans="1:5" ht="15" customHeight="1" x14ac:dyDescent="0.2">
      <c r="A588" s="108"/>
      <c r="B588" s="108"/>
      <c r="C588" s="45" t="s">
        <v>40</v>
      </c>
      <c r="D588" s="46" t="s">
        <v>41</v>
      </c>
      <c r="E588" s="44" t="s">
        <v>42</v>
      </c>
    </row>
    <row r="589" spans="1:5" ht="15" customHeight="1" x14ac:dyDescent="0.2">
      <c r="A589" s="99"/>
      <c r="B589" s="116"/>
      <c r="C589" s="62"/>
      <c r="D589" s="117" t="s">
        <v>73</v>
      </c>
      <c r="E589" s="76">
        <f>21251.65+361278.11+2837.99+48245.91+5450.45+92657.65+201537.6+3426139.2</f>
        <v>4159398.56</v>
      </c>
    </row>
    <row r="590" spans="1:5" ht="15" customHeight="1" x14ac:dyDescent="0.2">
      <c r="A590" s="99"/>
      <c r="B590" s="116"/>
      <c r="C590" s="77" t="s">
        <v>44</v>
      </c>
      <c r="D590" s="78"/>
      <c r="E590" s="79">
        <f>SUM(E589:E589)</f>
        <v>4159398.56</v>
      </c>
    </row>
    <row r="591" spans="1:5" ht="15" customHeight="1" x14ac:dyDescent="0.2"/>
    <row r="592" spans="1:5" ht="15" customHeight="1" x14ac:dyDescent="0.25">
      <c r="A592" s="69" t="s">
        <v>17</v>
      </c>
      <c r="B592" s="70"/>
      <c r="C592" s="70"/>
      <c r="D592" s="56"/>
      <c r="E592" s="56"/>
    </row>
    <row r="593" spans="1:5" ht="15" customHeight="1" x14ac:dyDescent="0.2">
      <c r="A593" s="57" t="s">
        <v>64</v>
      </c>
      <c r="B593" s="70"/>
      <c r="C593" s="70"/>
      <c r="D593" s="70"/>
      <c r="E593" s="71" t="s">
        <v>80</v>
      </c>
    </row>
    <row r="594" spans="1:5" ht="15" customHeight="1" x14ac:dyDescent="0.2">
      <c r="A594" s="72"/>
      <c r="B594" s="96"/>
      <c r="C594" s="70"/>
      <c r="D594" s="72"/>
      <c r="E594" s="97"/>
    </row>
    <row r="595" spans="1:5" ht="15" customHeight="1" x14ac:dyDescent="0.2">
      <c r="B595" s="108"/>
      <c r="C595" s="44" t="s">
        <v>40</v>
      </c>
      <c r="D595" s="82" t="s">
        <v>53</v>
      </c>
      <c r="E595" s="44" t="s">
        <v>42</v>
      </c>
    </row>
    <row r="596" spans="1:5" ht="15" customHeight="1" x14ac:dyDescent="0.2">
      <c r="B596" s="108"/>
      <c r="C596" s="62">
        <v>3122</v>
      </c>
      <c r="D596" s="110" t="s">
        <v>66</v>
      </c>
      <c r="E596" s="76">
        <f>5450.45+92657.65</f>
        <v>98108.099999999991</v>
      </c>
    </row>
    <row r="597" spans="1:5" ht="15" customHeight="1" x14ac:dyDescent="0.2">
      <c r="B597" s="124"/>
      <c r="C597" s="62">
        <v>3122</v>
      </c>
      <c r="D597" s="110" t="s">
        <v>81</v>
      </c>
      <c r="E597" s="76">
        <f>201537.6+3426139.2+21251.65+361278.11+2837.99+48245.91</f>
        <v>4061290.4600000004</v>
      </c>
    </row>
    <row r="598" spans="1:5" ht="15" customHeight="1" x14ac:dyDescent="0.2">
      <c r="B598" s="115"/>
      <c r="C598" s="77" t="s">
        <v>44</v>
      </c>
      <c r="D598" s="85"/>
      <c r="E598" s="86">
        <f>SUM(E596:E597)</f>
        <v>4159398.5600000005</v>
      </c>
    </row>
    <row r="599" spans="1:5" ht="15" customHeight="1" x14ac:dyDescent="0.2"/>
    <row r="600" spans="1:5" ht="15" customHeight="1" x14ac:dyDescent="0.2"/>
    <row r="601" spans="1:5" ht="15" customHeight="1" x14ac:dyDescent="0.25">
      <c r="A601" s="35" t="s">
        <v>210</v>
      </c>
    </row>
    <row r="602" spans="1:5" ht="15" customHeight="1" x14ac:dyDescent="0.2">
      <c r="A602" s="179" t="s">
        <v>34</v>
      </c>
      <c r="B602" s="179"/>
      <c r="C602" s="179"/>
      <c r="D602" s="179"/>
      <c r="E602" s="179"/>
    </row>
    <row r="603" spans="1:5" ht="15" customHeight="1" x14ac:dyDescent="0.2">
      <c r="A603" s="178" t="s">
        <v>353</v>
      </c>
      <c r="B603" s="178"/>
      <c r="C603" s="178"/>
      <c r="D603" s="178"/>
      <c r="E603" s="178"/>
    </row>
    <row r="604" spans="1:5" ht="15" customHeight="1" x14ac:dyDescent="0.2">
      <c r="A604" s="178"/>
      <c r="B604" s="178"/>
      <c r="C604" s="178"/>
      <c r="D604" s="178"/>
      <c r="E604" s="178"/>
    </row>
    <row r="605" spans="1:5" ht="15" customHeight="1" x14ac:dyDescent="0.2">
      <c r="A605" s="178"/>
      <c r="B605" s="178"/>
      <c r="C605" s="178"/>
      <c r="D605" s="178"/>
      <c r="E605" s="178"/>
    </row>
    <row r="606" spans="1:5" ht="15" customHeight="1" x14ac:dyDescent="0.2">
      <c r="A606" s="178"/>
      <c r="B606" s="178"/>
      <c r="C606" s="178"/>
      <c r="D606" s="178"/>
      <c r="E606" s="178"/>
    </row>
    <row r="607" spans="1:5" ht="15" customHeight="1" x14ac:dyDescent="0.2">
      <c r="A607" s="178"/>
      <c r="B607" s="178"/>
      <c r="C607" s="178"/>
      <c r="D607" s="178"/>
      <c r="E607" s="178"/>
    </row>
    <row r="608" spans="1:5" ht="15" customHeight="1" x14ac:dyDescent="0.2">
      <c r="A608" s="178"/>
      <c r="B608" s="178"/>
      <c r="C608" s="178"/>
      <c r="D608" s="178"/>
      <c r="E608" s="178"/>
    </row>
    <row r="609" spans="1:5" ht="15" customHeight="1" x14ac:dyDescent="0.2">
      <c r="A609" s="178"/>
      <c r="B609" s="178"/>
      <c r="C609" s="178"/>
      <c r="D609" s="178"/>
      <c r="E609" s="178"/>
    </row>
    <row r="610" spans="1:5" ht="15" customHeight="1" x14ac:dyDescent="0.2">
      <c r="A610" s="178"/>
      <c r="B610" s="178"/>
      <c r="C610" s="178"/>
      <c r="D610" s="178"/>
      <c r="E610" s="178"/>
    </row>
    <row r="611" spans="1:5" ht="15" customHeight="1" x14ac:dyDescent="0.2">
      <c r="A611" s="121"/>
      <c r="B611" s="121"/>
      <c r="C611" s="121"/>
      <c r="D611" s="121"/>
      <c r="E611" s="121"/>
    </row>
    <row r="612" spans="1:5" ht="15" customHeight="1" x14ac:dyDescent="0.25">
      <c r="A612" s="38" t="s">
        <v>1</v>
      </c>
      <c r="B612" s="39"/>
      <c r="C612" s="39"/>
      <c r="D612" s="39"/>
      <c r="E612" s="39"/>
    </row>
    <row r="613" spans="1:5" ht="15" customHeight="1" x14ac:dyDescent="0.2">
      <c r="A613" s="40" t="s">
        <v>37</v>
      </c>
      <c r="E613" t="s">
        <v>38</v>
      </c>
    </row>
    <row r="614" spans="1:5" ht="15" customHeight="1" x14ac:dyDescent="0.25">
      <c r="B614" s="38"/>
      <c r="C614" s="39"/>
      <c r="D614" s="39"/>
      <c r="E614" s="43"/>
    </row>
    <row r="615" spans="1:5" ht="15" customHeight="1" x14ac:dyDescent="0.2">
      <c r="A615" s="108"/>
      <c r="B615" s="108"/>
      <c r="C615" s="45" t="s">
        <v>40</v>
      </c>
      <c r="D615" s="46" t="s">
        <v>41</v>
      </c>
      <c r="E615" s="44" t="s">
        <v>42</v>
      </c>
    </row>
    <row r="616" spans="1:5" ht="15" customHeight="1" x14ac:dyDescent="0.2">
      <c r="A616" s="99"/>
      <c r="B616" s="116"/>
      <c r="C616" s="62"/>
      <c r="D616" s="117" t="s">
        <v>73</v>
      </c>
      <c r="E616" s="76">
        <f>15845.25+269369.25</f>
        <v>285214.5</v>
      </c>
    </row>
    <row r="617" spans="1:5" ht="15" customHeight="1" x14ac:dyDescent="0.2">
      <c r="A617" s="99"/>
      <c r="B617" s="116"/>
      <c r="C617" s="77" t="s">
        <v>44</v>
      </c>
      <c r="D617" s="78"/>
      <c r="E617" s="79">
        <f>SUM(E616:E616)</f>
        <v>285214.5</v>
      </c>
    </row>
    <row r="618" spans="1:5" ht="15" customHeight="1" x14ac:dyDescent="0.2">
      <c r="A618" s="99"/>
      <c r="B618" s="116"/>
      <c r="C618" s="122"/>
      <c r="D618" s="70"/>
      <c r="E618" s="123"/>
    </row>
    <row r="619" spans="1:5" ht="15" customHeight="1" x14ac:dyDescent="0.25">
      <c r="A619" s="69" t="s">
        <v>17</v>
      </c>
      <c r="B619" s="70"/>
      <c r="C619" s="70"/>
      <c r="D619" s="56"/>
      <c r="E619" s="56"/>
    </row>
    <row r="620" spans="1:5" ht="15" customHeight="1" x14ac:dyDescent="0.2">
      <c r="A620" s="57" t="s">
        <v>64</v>
      </c>
      <c r="B620" s="70"/>
      <c r="C620" s="70"/>
      <c r="D620" s="70"/>
      <c r="E620" s="71" t="s">
        <v>80</v>
      </c>
    </row>
    <row r="621" spans="1:5" ht="15" customHeight="1" x14ac:dyDescent="0.2">
      <c r="A621" s="72"/>
      <c r="B621" s="96"/>
      <c r="C621" s="70"/>
      <c r="D621" s="72"/>
      <c r="E621" s="97"/>
    </row>
    <row r="622" spans="1:5" ht="15" customHeight="1" x14ac:dyDescent="0.2">
      <c r="B622" s="108"/>
      <c r="C622" s="44" t="s">
        <v>40</v>
      </c>
      <c r="D622" s="82" t="s">
        <v>53</v>
      </c>
      <c r="E622" s="44" t="s">
        <v>42</v>
      </c>
    </row>
    <row r="623" spans="1:5" ht="15" customHeight="1" x14ac:dyDescent="0.2">
      <c r="B623" s="124"/>
      <c r="C623" s="62">
        <v>3122</v>
      </c>
      <c r="D623" s="110" t="s">
        <v>81</v>
      </c>
      <c r="E623" s="76">
        <f>15845.25+269369.25</f>
        <v>285214.5</v>
      </c>
    </row>
    <row r="624" spans="1:5" ht="15" customHeight="1" x14ac:dyDescent="0.2">
      <c r="B624" s="115"/>
      <c r="C624" s="77" t="s">
        <v>44</v>
      </c>
      <c r="D624" s="85"/>
      <c r="E624" s="86">
        <f>SUM(E623:E623)</f>
        <v>285214.5</v>
      </c>
    </row>
    <row r="625" spans="1:5" ht="15" customHeight="1" x14ac:dyDescent="0.2"/>
    <row r="626" spans="1:5" ht="15" customHeight="1" x14ac:dyDescent="0.25">
      <c r="A626" s="35" t="s">
        <v>211</v>
      </c>
    </row>
    <row r="627" spans="1:5" ht="15" customHeight="1" x14ac:dyDescent="0.2">
      <c r="A627" s="179" t="s">
        <v>34</v>
      </c>
      <c r="B627" s="179"/>
      <c r="C627" s="179"/>
      <c r="D627" s="179"/>
      <c r="E627" s="179"/>
    </row>
    <row r="628" spans="1:5" ht="15" customHeight="1" x14ac:dyDescent="0.2">
      <c r="A628" s="178" t="s">
        <v>354</v>
      </c>
      <c r="B628" s="178"/>
      <c r="C628" s="178"/>
      <c r="D628" s="178"/>
      <c r="E628" s="178"/>
    </row>
    <row r="629" spans="1:5" ht="15" customHeight="1" x14ac:dyDescent="0.2">
      <c r="A629" s="178"/>
      <c r="B629" s="178"/>
      <c r="C629" s="178"/>
      <c r="D629" s="178"/>
      <c r="E629" s="178"/>
    </row>
    <row r="630" spans="1:5" ht="15" customHeight="1" x14ac:dyDescent="0.2">
      <c r="A630" s="178"/>
      <c r="B630" s="178"/>
      <c r="C630" s="178"/>
      <c r="D630" s="178"/>
      <c r="E630" s="178"/>
    </row>
    <row r="631" spans="1:5" ht="15" customHeight="1" x14ac:dyDescent="0.2">
      <c r="A631" s="178"/>
      <c r="B631" s="178"/>
      <c r="C631" s="178"/>
      <c r="D631" s="178"/>
      <c r="E631" s="178"/>
    </row>
    <row r="632" spans="1:5" ht="15" customHeight="1" x14ac:dyDescent="0.2">
      <c r="A632" s="178"/>
      <c r="B632" s="178"/>
      <c r="C632" s="178"/>
      <c r="D632" s="178"/>
      <c r="E632" s="178"/>
    </row>
    <row r="633" spans="1:5" ht="15" customHeight="1" x14ac:dyDescent="0.2">
      <c r="A633" s="178"/>
      <c r="B633" s="178"/>
      <c r="C633" s="178"/>
      <c r="D633" s="178"/>
      <c r="E633" s="178"/>
    </row>
    <row r="634" spans="1:5" ht="15" customHeight="1" x14ac:dyDescent="0.2">
      <c r="A634" s="178"/>
      <c r="B634" s="178"/>
      <c r="C634" s="178"/>
      <c r="D634" s="178"/>
      <c r="E634" s="178"/>
    </row>
    <row r="635" spans="1:5" ht="15" customHeight="1" x14ac:dyDescent="0.2">
      <c r="A635" s="178"/>
      <c r="B635" s="178"/>
      <c r="C635" s="178"/>
      <c r="D635" s="178"/>
      <c r="E635" s="178"/>
    </row>
    <row r="636" spans="1:5" ht="15" customHeight="1" x14ac:dyDescent="0.2">
      <c r="A636" s="178"/>
      <c r="B636" s="178"/>
      <c r="C636" s="178"/>
      <c r="D636" s="178"/>
      <c r="E636" s="178"/>
    </row>
    <row r="637" spans="1:5" ht="15" customHeight="1" x14ac:dyDescent="0.2">
      <c r="A637" s="121"/>
      <c r="B637" s="121"/>
      <c r="C637" s="121"/>
      <c r="D637" s="121"/>
      <c r="E637" s="121"/>
    </row>
    <row r="638" spans="1:5" ht="15" customHeight="1" x14ac:dyDescent="0.25">
      <c r="A638" s="38" t="s">
        <v>1</v>
      </c>
      <c r="B638" s="39"/>
      <c r="C638" s="39"/>
      <c r="D638" s="39"/>
      <c r="E638" s="39"/>
    </row>
    <row r="639" spans="1:5" ht="15" customHeight="1" x14ac:dyDescent="0.2">
      <c r="A639" s="40" t="s">
        <v>37</v>
      </c>
      <c r="E639" t="s">
        <v>38</v>
      </c>
    </row>
    <row r="640" spans="1:5" ht="15" customHeight="1" x14ac:dyDescent="0.25">
      <c r="B640" s="38"/>
      <c r="C640" s="39"/>
      <c r="D640" s="39"/>
      <c r="E640" s="43"/>
    </row>
    <row r="641" spans="1:5" ht="15" customHeight="1" x14ac:dyDescent="0.2">
      <c r="A641" s="108"/>
      <c r="B641" s="108"/>
      <c r="C641" s="45" t="s">
        <v>40</v>
      </c>
      <c r="D641" s="46" t="s">
        <v>41</v>
      </c>
      <c r="E641" s="44" t="s">
        <v>42</v>
      </c>
    </row>
    <row r="642" spans="1:5" ht="15" customHeight="1" x14ac:dyDescent="0.2">
      <c r="A642" s="99"/>
      <c r="B642" s="116"/>
      <c r="C642" s="62"/>
      <c r="D642" s="117" t="s">
        <v>73</v>
      </c>
      <c r="E642" s="76">
        <f>6160+187044.8</f>
        <v>193204.8</v>
      </c>
    </row>
    <row r="643" spans="1:5" ht="15" customHeight="1" x14ac:dyDescent="0.2">
      <c r="A643" s="99"/>
      <c r="B643" s="116"/>
      <c r="C643" s="77" t="s">
        <v>44</v>
      </c>
      <c r="D643" s="78"/>
      <c r="E643" s="79">
        <f>SUM(E642:E642)</f>
        <v>193204.8</v>
      </c>
    </row>
    <row r="644" spans="1:5" ht="15" customHeight="1" x14ac:dyDescent="0.2"/>
    <row r="645" spans="1:5" ht="15" customHeight="1" x14ac:dyDescent="0.25">
      <c r="A645" s="69" t="s">
        <v>17</v>
      </c>
      <c r="B645" s="70"/>
      <c r="C645" s="70"/>
      <c r="D645" s="56"/>
      <c r="E645" s="56"/>
    </row>
    <row r="646" spans="1:5" ht="15" customHeight="1" x14ac:dyDescent="0.2">
      <c r="A646" s="57" t="s">
        <v>87</v>
      </c>
      <c r="B646" s="39"/>
      <c r="C646" s="39"/>
      <c r="D646" s="39"/>
      <c r="E646" s="42" t="s">
        <v>88</v>
      </c>
    </row>
    <row r="647" spans="1:5" ht="15" customHeight="1" x14ac:dyDescent="0.2">
      <c r="A647" s="72"/>
      <c r="B647" s="96"/>
      <c r="C647" s="70"/>
      <c r="D647" s="72"/>
      <c r="E647" s="97"/>
    </row>
    <row r="648" spans="1:5" ht="15" customHeight="1" x14ac:dyDescent="0.2">
      <c r="B648" s="108"/>
      <c r="C648" s="44" t="s">
        <v>40</v>
      </c>
      <c r="D648" s="82" t="s">
        <v>53</v>
      </c>
      <c r="E648" s="44" t="s">
        <v>42</v>
      </c>
    </row>
    <row r="649" spans="1:5" ht="15" customHeight="1" x14ac:dyDescent="0.2">
      <c r="B649" s="124"/>
      <c r="C649" s="62">
        <v>3122</v>
      </c>
      <c r="D649" s="110" t="s">
        <v>81</v>
      </c>
      <c r="E649" s="76">
        <v>193204.8</v>
      </c>
    </row>
    <row r="650" spans="1:5" ht="15" customHeight="1" x14ac:dyDescent="0.2">
      <c r="B650" s="115"/>
      <c r="C650" s="77" t="s">
        <v>44</v>
      </c>
      <c r="D650" s="85"/>
      <c r="E650" s="86">
        <f>SUM(E649:E649)</f>
        <v>193204.8</v>
      </c>
    </row>
    <row r="651" spans="1:5" ht="15" customHeight="1" x14ac:dyDescent="0.2"/>
    <row r="652" spans="1:5" ht="15" customHeight="1" x14ac:dyDescent="0.2"/>
    <row r="653" spans="1:5" ht="15" customHeight="1" x14ac:dyDescent="0.25">
      <c r="A653" s="35" t="s">
        <v>212</v>
      </c>
    </row>
    <row r="654" spans="1:5" ht="15" customHeight="1" x14ac:dyDescent="0.2">
      <c r="A654" s="179" t="s">
        <v>34</v>
      </c>
      <c r="B654" s="179"/>
      <c r="C654" s="179"/>
      <c r="D654" s="179"/>
      <c r="E654" s="179"/>
    </row>
    <row r="655" spans="1:5" ht="15" customHeight="1" x14ac:dyDescent="0.2">
      <c r="A655" s="178" t="s">
        <v>355</v>
      </c>
      <c r="B655" s="178"/>
      <c r="C655" s="178"/>
      <c r="D655" s="178"/>
      <c r="E655" s="178"/>
    </row>
    <row r="656" spans="1:5" ht="15" customHeight="1" x14ac:dyDescent="0.2">
      <c r="A656" s="178"/>
      <c r="B656" s="178"/>
      <c r="C656" s="178"/>
      <c r="D656" s="178"/>
      <c r="E656" s="178"/>
    </row>
    <row r="657" spans="1:5" ht="15" customHeight="1" x14ac:dyDescent="0.2">
      <c r="A657" s="178"/>
      <c r="B657" s="178"/>
      <c r="C657" s="178"/>
      <c r="D657" s="178"/>
      <c r="E657" s="178"/>
    </row>
    <row r="658" spans="1:5" ht="15" customHeight="1" x14ac:dyDescent="0.2">
      <c r="A658" s="178"/>
      <c r="B658" s="178"/>
      <c r="C658" s="178"/>
      <c r="D658" s="178"/>
      <c r="E658" s="178"/>
    </row>
    <row r="659" spans="1:5" ht="15" customHeight="1" x14ac:dyDescent="0.2">
      <c r="A659" s="178"/>
      <c r="B659" s="178"/>
      <c r="C659" s="178"/>
      <c r="D659" s="178"/>
      <c r="E659" s="178"/>
    </row>
    <row r="660" spans="1:5" ht="15" customHeight="1" x14ac:dyDescent="0.2">
      <c r="A660" s="178"/>
      <c r="B660" s="178"/>
      <c r="C660" s="178"/>
      <c r="D660" s="178"/>
      <c r="E660" s="178"/>
    </row>
    <row r="661" spans="1:5" ht="15" customHeight="1" x14ac:dyDescent="0.2">
      <c r="A661" s="178"/>
      <c r="B661" s="178"/>
      <c r="C661" s="178"/>
      <c r="D661" s="178"/>
      <c r="E661" s="178"/>
    </row>
    <row r="662" spans="1:5" ht="15" customHeight="1" x14ac:dyDescent="0.2">
      <c r="A662" s="178"/>
      <c r="B662" s="178"/>
      <c r="C662" s="178"/>
      <c r="D662" s="178"/>
      <c r="E662" s="178"/>
    </row>
    <row r="663" spans="1:5" ht="15" customHeight="1" x14ac:dyDescent="0.2">
      <c r="A663" s="121"/>
      <c r="B663" s="121"/>
      <c r="C663" s="121"/>
      <c r="D663" s="121"/>
      <c r="E663" s="121"/>
    </row>
    <row r="664" spans="1:5" ht="15" customHeight="1" x14ac:dyDescent="0.25">
      <c r="A664" s="38" t="s">
        <v>1</v>
      </c>
      <c r="B664" s="39"/>
      <c r="C664" s="39"/>
      <c r="D664" s="39"/>
      <c r="E664" s="39"/>
    </row>
    <row r="665" spans="1:5" ht="15" customHeight="1" x14ac:dyDescent="0.2">
      <c r="A665" s="40" t="s">
        <v>37</v>
      </c>
      <c r="E665" t="s">
        <v>38</v>
      </c>
    </row>
    <row r="666" spans="1:5" ht="15" customHeight="1" x14ac:dyDescent="0.25">
      <c r="B666" s="38"/>
      <c r="C666" s="39"/>
      <c r="D666" s="39"/>
      <c r="E666" s="43"/>
    </row>
    <row r="667" spans="1:5" ht="15" customHeight="1" x14ac:dyDescent="0.2">
      <c r="A667" s="108"/>
      <c r="B667" s="108"/>
      <c r="C667" s="45" t="s">
        <v>40</v>
      </c>
      <c r="D667" s="46" t="s">
        <v>41</v>
      </c>
      <c r="E667" s="44" t="s">
        <v>42</v>
      </c>
    </row>
    <row r="668" spans="1:5" ht="15" customHeight="1" x14ac:dyDescent="0.2">
      <c r="A668" s="99"/>
      <c r="B668" s="116"/>
      <c r="C668" s="62"/>
      <c r="D668" s="117" t="s">
        <v>73</v>
      </c>
      <c r="E668" s="76">
        <f>7744+1734724</f>
        <v>1742468</v>
      </c>
    </row>
    <row r="669" spans="1:5" ht="15" customHeight="1" x14ac:dyDescent="0.2">
      <c r="A669" s="99"/>
      <c r="B669" s="116"/>
      <c r="C669" s="77" t="s">
        <v>44</v>
      </c>
      <c r="D669" s="78"/>
      <c r="E669" s="79">
        <f>SUM(E668:E668)</f>
        <v>1742468</v>
      </c>
    </row>
    <row r="670" spans="1:5" ht="15" customHeight="1" x14ac:dyDescent="0.2"/>
    <row r="671" spans="1:5" ht="15" customHeight="1" x14ac:dyDescent="0.25">
      <c r="A671" s="69" t="s">
        <v>17</v>
      </c>
      <c r="B671" s="70"/>
      <c r="C671" s="70"/>
      <c r="D671" s="56"/>
      <c r="E671" s="56"/>
    </row>
    <row r="672" spans="1:5" ht="15" customHeight="1" x14ac:dyDescent="0.2">
      <c r="A672" s="57" t="s">
        <v>87</v>
      </c>
      <c r="B672" s="39"/>
      <c r="C672" s="39"/>
      <c r="D672" s="39"/>
      <c r="E672" s="42" t="s">
        <v>88</v>
      </c>
    </row>
    <row r="673" spans="1:5" ht="15" customHeight="1" x14ac:dyDescent="0.2">
      <c r="A673" s="72"/>
      <c r="B673" s="96"/>
      <c r="C673" s="70"/>
      <c r="D673" s="72"/>
      <c r="E673" s="97"/>
    </row>
    <row r="674" spans="1:5" ht="15" customHeight="1" x14ac:dyDescent="0.2">
      <c r="B674" s="108"/>
      <c r="C674" s="44" t="s">
        <v>40</v>
      </c>
      <c r="D674" s="82" t="s">
        <v>53</v>
      </c>
      <c r="E674" s="44" t="s">
        <v>42</v>
      </c>
    </row>
    <row r="675" spans="1:5" ht="15" customHeight="1" x14ac:dyDescent="0.2">
      <c r="B675" s="124"/>
      <c r="C675" s="62">
        <v>3123</v>
      </c>
      <c r="D675" s="110" t="s">
        <v>81</v>
      </c>
      <c r="E675" s="76">
        <f>7744+1734724</f>
        <v>1742468</v>
      </c>
    </row>
    <row r="676" spans="1:5" ht="15" customHeight="1" x14ac:dyDescent="0.2">
      <c r="B676" s="115"/>
      <c r="C676" s="77" t="s">
        <v>44</v>
      </c>
      <c r="D676" s="85"/>
      <c r="E676" s="86">
        <f>SUM(E675:E675)</f>
        <v>1742468</v>
      </c>
    </row>
    <row r="677" spans="1:5" ht="15" customHeight="1" x14ac:dyDescent="0.2"/>
    <row r="678" spans="1:5" ht="15" customHeight="1" x14ac:dyDescent="0.25">
      <c r="A678" s="35" t="s">
        <v>213</v>
      </c>
    </row>
    <row r="679" spans="1:5" ht="15" customHeight="1" x14ac:dyDescent="0.2">
      <c r="A679" s="179" t="s">
        <v>34</v>
      </c>
      <c r="B679" s="179"/>
      <c r="C679" s="179"/>
      <c r="D679" s="179"/>
      <c r="E679" s="179"/>
    </row>
    <row r="680" spans="1:5" ht="15" customHeight="1" x14ac:dyDescent="0.2">
      <c r="A680" s="178" t="s">
        <v>356</v>
      </c>
      <c r="B680" s="178"/>
      <c r="C680" s="178"/>
      <c r="D680" s="178"/>
      <c r="E680" s="178"/>
    </row>
    <row r="681" spans="1:5" ht="15" customHeight="1" x14ac:dyDescent="0.2">
      <c r="A681" s="178"/>
      <c r="B681" s="178"/>
      <c r="C681" s="178"/>
      <c r="D681" s="178"/>
      <c r="E681" s="178"/>
    </row>
    <row r="682" spans="1:5" ht="15" customHeight="1" x14ac:dyDescent="0.2">
      <c r="A682" s="178"/>
      <c r="B682" s="178"/>
      <c r="C682" s="178"/>
      <c r="D682" s="178"/>
      <c r="E682" s="178"/>
    </row>
    <row r="683" spans="1:5" ht="15" customHeight="1" x14ac:dyDescent="0.2">
      <c r="A683" s="178"/>
      <c r="B683" s="178"/>
      <c r="C683" s="178"/>
      <c r="D683" s="178"/>
      <c r="E683" s="178"/>
    </row>
    <row r="684" spans="1:5" ht="15" customHeight="1" x14ac:dyDescent="0.2">
      <c r="A684" s="178"/>
      <c r="B684" s="178"/>
      <c r="C684" s="178"/>
      <c r="D684" s="178"/>
      <c r="E684" s="178"/>
    </row>
    <row r="685" spans="1:5" ht="15" customHeight="1" x14ac:dyDescent="0.2">
      <c r="A685" s="178"/>
      <c r="B685" s="178"/>
      <c r="C685" s="178"/>
      <c r="D685" s="178"/>
      <c r="E685" s="178"/>
    </row>
    <row r="686" spans="1:5" ht="15" customHeight="1" x14ac:dyDescent="0.2">
      <c r="A686" s="178"/>
      <c r="B686" s="178"/>
      <c r="C686" s="178"/>
      <c r="D686" s="178"/>
      <c r="E686" s="178"/>
    </row>
    <row r="687" spans="1:5" ht="15" customHeight="1" x14ac:dyDescent="0.2">
      <c r="A687" s="121"/>
      <c r="B687" s="121"/>
      <c r="C687" s="121"/>
      <c r="D687" s="121"/>
      <c r="E687" s="121"/>
    </row>
    <row r="688" spans="1:5" ht="15" customHeight="1" x14ac:dyDescent="0.25">
      <c r="A688" s="38" t="s">
        <v>1</v>
      </c>
      <c r="B688" s="39"/>
      <c r="C688" s="39"/>
      <c r="D688" s="39"/>
      <c r="E688" s="39"/>
    </row>
    <row r="689" spans="1:5" ht="15" customHeight="1" x14ac:dyDescent="0.2">
      <c r="A689" s="40" t="s">
        <v>37</v>
      </c>
      <c r="E689" t="s">
        <v>38</v>
      </c>
    </row>
    <row r="690" spans="1:5" ht="15" customHeight="1" x14ac:dyDescent="0.25">
      <c r="B690" s="38"/>
      <c r="C690" s="39"/>
      <c r="D690" s="39"/>
      <c r="E690" s="43"/>
    </row>
    <row r="691" spans="1:5" ht="15" customHeight="1" x14ac:dyDescent="0.2">
      <c r="A691" s="108"/>
      <c r="B691" s="108"/>
      <c r="C691" s="45" t="s">
        <v>40</v>
      </c>
      <c r="D691" s="46" t="s">
        <v>41</v>
      </c>
      <c r="E691" s="44" t="s">
        <v>42</v>
      </c>
    </row>
    <row r="692" spans="1:5" ht="15" customHeight="1" x14ac:dyDescent="0.2">
      <c r="A692" s="99"/>
      <c r="B692" s="116"/>
      <c r="C692" s="62"/>
      <c r="D692" s="117" t="s">
        <v>73</v>
      </c>
      <c r="E692" s="76">
        <f>98010+9583.2+9249431.23</f>
        <v>9357024.4299999997</v>
      </c>
    </row>
    <row r="693" spans="1:5" ht="15" customHeight="1" x14ac:dyDescent="0.2">
      <c r="A693" s="99"/>
      <c r="B693" s="116"/>
      <c r="C693" s="77" t="s">
        <v>44</v>
      </c>
      <c r="D693" s="78"/>
      <c r="E693" s="79">
        <f>SUM(E692:E692)</f>
        <v>9357024.4299999997</v>
      </c>
    </row>
    <row r="694" spans="1:5" ht="15" customHeight="1" x14ac:dyDescent="0.2"/>
    <row r="695" spans="1:5" ht="15" customHeight="1" x14ac:dyDescent="0.2"/>
    <row r="696" spans="1:5" ht="15" customHeight="1" x14ac:dyDescent="0.25">
      <c r="A696" s="69" t="s">
        <v>17</v>
      </c>
      <c r="B696" s="70"/>
      <c r="C696" s="70"/>
      <c r="D696" s="56"/>
      <c r="E696" s="56"/>
    </row>
    <row r="697" spans="1:5" ht="15" customHeight="1" x14ac:dyDescent="0.2">
      <c r="A697" s="57" t="s">
        <v>87</v>
      </c>
      <c r="B697" s="39"/>
      <c r="C697" s="39"/>
      <c r="D697" s="39"/>
      <c r="E697" s="42" t="s">
        <v>92</v>
      </c>
    </row>
    <row r="698" spans="1:5" ht="15" customHeight="1" x14ac:dyDescent="0.2">
      <c r="A698" s="72"/>
      <c r="B698" s="96"/>
      <c r="C698" s="70"/>
      <c r="D698" s="72"/>
      <c r="E698" s="97"/>
    </row>
    <row r="699" spans="1:5" ht="15" customHeight="1" x14ac:dyDescent="0.2">
      <c r="B699" s="108"/>
      <c r="C699" s="44" t="s">
        <v>40</v>
      </c>
      <c r="D699" s="82" t="s">
        <v>53</v>
      </c>
      <c r="E699" s="44" t="s">
        <v>42</v>
      </c>
    </row>
    <row r="700" spans="1:5" ht="15" customHeight="1" x14ac:dyDescent="0.2">
      <c r="B700" s="124"/>
      <c r="C700" s="62">
        <v>2212</v>
      </c>
      <c r="D700" s="110" t="s">
        <v>81</v>
      </c>
      <c r="E700" s="76">
        <f>98010+9583.2+9249431.23</f>
        <v>9357024.4299999997</v>
      </c>
    </row>
    <row r="701" spans="1:5" ht="15" customHeight="1" x14ac:dyDescent="0.2">
      <c r="B701" s="115"/>
      <c r="C701" s="77" t="s">
        <v>44</v>
      </c>
      <c r="D701" s="85"/>
      <c r="E701" s="86">
        <f>SUM(E700:E700)</f>
        <v>9357024.4299999997</v>
      </c>
    </row>
    <row r="702" spans="1:5" ht="15" customHeight="1" x14ac:dyDescent="0.2"/>
    <row r="703" spans="1:5" ht="15" customHeight="1" x14ac:dyDescent="0.2"/>
    <row r="704" spans="1:5" ht="15" customHeight="1" x14ac:dyDescent="0.25">
      <c r="A704" s="35" t="s">
        <v>214</v>
      </c>
    </row>
    <row r="705" spans="1:5" ht="15" customHeight="1" x14ac:dyDescent="0.2">
      <c r="A705" s="179" t="s">
        <v>34</v>
      </c>
      <c r="B705" s="179"/>
      <c r="C705" s="179"/>
      <c r="D705" s="179"/>
      <c r="E705" s="179"/>
    </row>
    <row r="706" spans="1:5" ht="15" customHeight="1" x14ac:dyDescent="0.2">
      <c r="A706" s="178" t="s">
        <v>357</v>
      </c>
      <c r="B706" s="178"/>
      <c r="C706" s="178"/>
      <c r="D706" s="178"/>
      <c r="E706" s="178"/>
    </row>
    <row r="707" spans="1:5" ht="15" customHeight="1" x14ac:dyDescent="0.2">
      <c r="A707" s="178"/>
      <c r="B707" s="178"/>
      <c r="C707" s="178"/>
      <c r="D707" s="178"/>
      <c r="E707" s="178"/>
    </row>
    <row r="708" spans="1:5" ht="15" customHeight="1" x14ac:dyDescent="0.2">
      <c r="A708" s="178"/>
      <c r="B708" s="178"/>
      <c r="C708" s="178"/>
      <c r="D708" s="178"/>
      <c r="E708" s="178"/>
    </row>
    <row r="709" spans="1:5" ht="15" customHeight="1" x14ac:dyDescent="0.2">
      <c r="A709" s="178"/>
      <c r="B709" s="178"/>
      <c r="C709" s="178"/>
      <c r="D709" s="178"/>
      <c r="E709" s="178"/>
    </row>
    <row r="710" spans="1:5" ht="15" customHeight="1" x14ac:dyDescent="0.2">
      <c r="A710" s="178"/>
      <c r="B710" s="178"/>
      <c r="C710" s="178"/>
      <c r="D710" s="178"/>
      <c r="E710" s="178"/>
    </row>
    <row r="711" spans="1:5" ht="15" customHeight="1" x14ac:dyDescent="0.2">
      <c r="A711" s="178"/>
      <c r="B711" s="178"/>
      <c r="C711" s="178"/>
      <c r="D711" s="178"/>
      <c r="E711" s="178"/>
    </row>
    <row r="712" spans="1:5" ht="15" customHeight="1" x14ac:dyDescent="0.2">
      <c r="A712" s="178"/>
      <c r="B712" s="178"/>
      <c r="C712" s="178"/>
      <c r="D712" s="178"/>
      <c r="E712" s="178"/>
    </row>
    <row r="713" spans="1:5" ht="15" customHeight="1" x14ac:dyDescent="0.2">
      <c r="A713" s="121"/>
      <c r="B713" s="121"/>
      <c r="C713" s="121"/>
      <c r="D713" s="121"/>
      <c r="E713" s="121"/>
    </row>
    <row r="714" spans="1:5" ht="15" customHeight="1" x14ac:dyDescent="0.25">
      <c r="A714" s="38" t="s">
        <v>1</v>
      </c>
      <c r="B714" s="39"/>
      <c r="C714" s="39"/>
      <c r="D714" s="39"/>
      <c r="E714" s="39"/>
    </row>
    <row r="715" spans="1:5" ht="15" customHeight="1" x14ac:dyDescent="0.2">
      <c r="A715" s="40" t="s">
        <v>37</v>
      </c>
      <c r="E715" t="s">
        <v>38</v>
      </c>
    </row>
    <row r="716" spans="1:5" ht="15" customHeight="1" x14ac:dyDescent="0.25">
      <c r="B716" s="38"/>
      <c r="C716" s="39"/>
      <c r="D716" s="39"/>
      <c r="E716" s="43"/>
    </row>
    <row r="717" spans="1:5" ht="15" customHeight="1" x14ac:dyDescent="0.2">
      <c r="A717" s="108"/>
      <c r="B717" s="108"/>
      <c r="C717" s="45" t="s">
        <v>40</v>
      </c>
      <c r="D717" s="46" t="s">
        <v>41</v>
      </c>
      <c r="E717" s="44" t="s">
        <v>42</v>
      </c>
    </row>
    <row r="718" spans="1:5" ht="15" customHeight="1" x14ac:dyDescent="0.2">
      <c r="A718" s="99"/>
      <c r="B718" s="116"/>
      <c r="C718" s="62"/>
      <c r="D718" s="117" t="s">
        <v>73</v>
      </c>
      <c r="E718" s="76">
        <v>16287677.470000001</v>
      </c>
    </row>
    <row r="719" spans="1:5" ht="15" customHeight="1" x14ac:dyDescent="0.2">
      <c r="A719" s="99"/>
      <c r="B719" s="116"/>
      <c r="C719" s="77" t="s">
        <v>44</v>
      </c>
      <c r="D719" s="78"/>
      <c r="E719" s="79">
        <f>SUM(E718:E718)</f>
        <v>16287677.470000001</v>
      </c>
    </row>
    <row r="720" spans="1:5" ht="15" customHeight="1" x14ac:dyDescent="0.2"/>
    <row r="721" spans="1:5" ht="15" customHeight="1" x14ac:dyDescent="0.25">
      <c r="A721" s="69" t="s">
        <v>17</v>
      </c>
      <c r="B721" s="70"/>
      <c r="C721" s="70"/>
      <c r="D721" s="56"/>
      <c r="E721" s="56"/>
    </row>
    <row r="722" spans="1:5" ht="15" customHeight="1" x14ac:dyDescent="0.2">
      <c r="A722" s="57" t="s">
        <v>87</v>
      </c>
      <c r="B722" s="39"/>
      <c r="C722" s="39"/>
      <c r="D722" s="39"/>
      <c r="E722" s="42" t="s">
        <v>92</v>
      </c>
    </row>
    <row r="723" spans="1:5" ht="15" customHeight="1" x14ac:dyDescent="0.2">
      <c r="A723" s="72"/>
      <c r="B723" s="96"/>
      <c r="C723" s="70"/>
      <c r="D723" s="72"/>
      <c r="E723" s="97"/>
    </row>
    <row r="724" spans="1:5" ht="15" customHeight="1" x14ac:dyDescent="0.2">
      <c r="B724" s="108"/>
      <c r="C724" s="44" t="s">
        <v>40</v>
      </c>
      <c r="D724" s="82" t="s">
        <v>53</v>
      </c>
      <c r="E724" s="44" t="s">
        <v>42</v>
      </c>
    </row>
    <row r="725" spans="1:5" ht="15" customHeight="1" x14ac:dyDescent="0.2">
      <c r="B725" s="124"/>
      <c r="C725" s="62">
        <v>2212</v>
      </c>
      <c r="D725" s="110" t="s">
        <v>81</v>
      </c>
      <c r="E725" s="76">
        <v>16287677.470000001</v>
      </c>
    </row>
    <row r="726" spans="1:5" ht="15" customHeight="1" x14ac:dyDescent="0.2">
      <c r="B726" s="115"/>
      <c r="C726" s="77" t="s">
        <v>44</v>
      </c>
      <c r="D726" s="85"/>
      <c r="E726" s="86">
        <f>SUM(E725:E725)</f>
        <v>16287677.470000001</v>
      </c>
    </row>
    <row r="727" spans="1:5" ht="15" customHeight="1" x14ac:dyDescent="0.2"/>
    <row r="728" spans="1:5" ht="15" customHeight="1" x14ac:dyDescent="0.2"/>
    <row r="729" spans="1:5" ht="15" customHeight="1" x14ac:dyDescent="0.2"/>
    <row r="730" spans="1:5" ht="15" customHeight="1" x14ac:dyDescent="0.25">
      <c r="A730" s="35" t="s">
        <v>215</v>
      </c>
    </row>
    <row r="731" spans="1:5" ht="15" customHeight="1" x14ac:dyDescent="0.2">
      <c r="A731" s="179" t="s">
        <v>34</v>
      </c>
      <c r="B731" s="179"/>
      <c r="C731" s="179"/>
      <c r="D731" s="179"/>
      <c r="E731" s="179"/>
    </row>
    <row r="732" spans="1:5" ht="15" customHeight="1" x14ac:dyDescent="0.2">
      <c r="A732" s="178" t="s">
        <v>358</v>
      </c>
      <c r="B732" s="178"/>
      <c r="C732" s="178"/>
      <c r="D732" s="178"/>
      <c r="E732" s="178"/>
    </row>
    <row r="733" spans="1:5" ht="15" customHeight="1" x14ac:dyDescent="0.2">
      <c r="A733" s="178"/>
      <c r="B733" s="178"/>
      <c r="C733" s="178"/>
      <c r="D733" s="178"/>
      <c r="E733" s="178"/>
    </row>
    <row r="734" spans="1:5" ht="15" customHeight="1" x14ac:dyDescent="0.2">
      <c r="A734" s="178"/>
      <c r="B734" s="178"/>
      <c r="C734" s="178"/>
      <c r="D734" s="178"/>
      <c r="E734" s="178"/>
    </row>
    <row r="735" spans="1:5" ht="15" customHeight="1" x14ac:dyDescent="0.2">
      <c r="A735" s="178"/>
      <c r="B735" s="178"/>
      <c r="C735" s="178"/>
      <c r="D735" s="178"/>
      <c r="E735" s="178"/>
    </row>
    <row r="736" spans="1:5" ht="15" customHeight="1" x14ac:dyDescent="0.2">
      <c r="A736" s="178"/>
      <c r="B736" s="178"/>
      <c r="C736" s="178"/>
      <c r="D736" s="178"/>
      <c r="E736" s="178"/>
    </row>
    <row r="737" spans="1:5" ht="15" customHeight="1" x14ac:dyDescent="0.2">
      <c r="A737" s="178"/>
      <c r="B737" s="178"/>
      <c r="C737" s="178"/>
      <c r="D737" s="178"/>
      <c r="E737" s="178"/>
    </row>
    <row r="738" spans="1:5" ht="15" customHeight="1" x14ac:dyDescent="0.2">
      <c r="A738" s="178"/>
      <c r="B738" s="178"/>
      <c r="C738" s="178"/>
      <c r="D738" s="178"/>
      <c r="E738" s="178"/>
    </row>
    <row r="739" spans="1:5" ht="15" customHeight="1" x14ac:dyDescent="0.2">
      <c r="A739" s="121"/>
      <c r="B739" s="121"/>
      <c r="C739" s="121"/>
      <c r="D739" s="121"/>
      <c r="E739" s="121"/>
    </row>
    <row r="740" spans="1:5" ht="15" customHeight="1" x14ac:dyDescent="0.25">
      <c r="A740" s="38" t="s">
        <v>1</v>
      </c>
      <c r="B740" s="39"/>
      <c r="C740" s="39"/>
      <c r="D740" s="39"/>
      <c r="E740" s="39"/>
    </row>
    <row r="741" spans="1:5" ht="15" customHeight="1" x14ac:dyDescent="0.2">
      <c r="A741" s="40" t="s">
        <v>37</v>
      </c>
      <c r="E741" t="s">
        <v>38</v>
      </c>
    </row>
    <row r="742" spans="1:5" ht="15" customHeight="1" x14ac:dyDescent="0.25">
      <c r="B742" s="38"/>
      <c r="C742" s="39"/>
      <c r="D742" s="39"/>
      <c r="E742" s="43"/>
    </row>
    <row r="743" spans="1:5" ht="15" customHeight="1" x14ac:dyDescent="0.2">
      <c r="A743" s="108"/>
      <c r="B743" s="108"/>
      <c r="C743" s="45" t="s">
        <v>40</v>
      </c>
      <c r="D743" s="46" t="s">
        <v>41</v>
      </c>
      <c r="E743" s="44" t="s">
        <v>42</v>
      </c>
    </row>
    <row r="744" spans="1:5" ht="15" customHeight="1" x14ac:dyDescent="0.2">
      <c r="A744" s="99"/>
      <c r="B744" s="116"/>
      <c r="C744" s="62"/>
      <c r="D744" s="117" t="s">
        <v>73</v>
      </c>
      <c r="E744" s="76">
        <v>19602</v>
      </c>
    </row>
    <row r="745" spans="1:5" ht="15" customHeight="1" x14ac:dyDescent="0.2">
      <c r="A745" s="99"/>
      <c r="B745" s="116"/>
      <c r="C745" s="77" t="s">
        <v>44</v>
      </c>
      <c r="D745" s="78"/>
      <c r="E745" s="79">
        <f>SUM(E744:E744)</f>
        <v>19602</v>
      </c>
    </row>
    <row r="746" spans="1:5" ht="15" customHeight="1" x14ac:dyDescent="0.2"/>
    <row r="747" spans="1:5" ht="15" customHeight="1" x14ac:dyDescent="0.25">
      <c r="A747" s="69" t="s">
        <v>17</v>
      </c>
      <c r="B747" s="70"/>
      <c r="C747" s="70"/>
      <c r="D747" s="56"/>
      <c r="E747" s="56"/>
    </row>
    <row r="748" spans="1:5" ht="15" customHeight="1" x14ac:dyDescent="0.2">
      <c r="A748" s="57" t="s">
        <v>87</v>
      </c>
      <c r="B748" s="39"/>
      <c r="C748" s="39"/>
      <c r="D748" s="39"/>
      <c r="E748" s="42" t="s">
        <v>88</v>
      </c>
    </row>
    <row r="749" spans="1:5" ht="15" customHeight="1" x14ac:dyDescent="0.2">
      <c r="A749" s="72"/>
      <c r="B749" s="96"/>
      <c r="C749" s="70"/>
      <c r="D749" s="72"/>
      <c r="E749" s="97"/>
    </row>
    <row r="750" spans="1:5" ht="15" customHeight="1" x14ac:dyDescent="0.2">
      <c r="B750" s="108"/>
      <c r="C750" s="44" t="s">
        <v>40</v>
      </c>
      <c r="D750" s="82" t="s">
        <v>53</v>
      </c>
      <c r="E750" s="44" t="s">
        <v>42</v>
      </c>
    </row>
    <row r="751" spans="1:5" ht="15" customHeight="1" x14ac:dyDescent="0.2">
      <c r="B751" s="124"/>
      <c r="C751" s="62">
        <v>3314</v>
      </c>
      <c r="D751" s="110" t="s">
        <v>81</v>
      </c>
      <c r="E751" s="76">
        <v>19602</v>
      </c>
    </row>
    <row r="752" spans="1:5" ht="15" customHeight="1" x14ac:dyDescent="0.2">
      <c r="B752" s="115"/>
      <c r="C752" s="77" t="s">
        <v>44</v>
      </c>
      <c r="D752" s="85"/>
      <c r="E752" s="86">
        <f>SUM(E751:E751)</f>
        <v>19602</v>
      </c>
    </row>
    <row r="753" spans="1:5" ht="15" customHeight="1" x14ac:dyDescent="0.2"/>
    <row r="754" spans="1:5" ht="15" customHeight="1" x14ac:dyDescent="0.2"/>
    <row r="755" spans="1:5" ht="15" customHeight="1" x14ac:dyDescent="0.25">
      <c r="A755" s="35" t="s">
        <v>216</v>
      </c>
    </row>
    <row r="756" spans="1:5" ht="15" customHeight="1" x14ac:dyDescent="0.2">
      <c r="A756" s="179" t="s">
        <v>34</v>
      </c>
      <c r="B756" s="179"/>
      <c r="C756" s="179"/>
      <c r="D756" s="179"/>
      <c r="E756" s="179"/>
    </row>
    <row r="757" spans="1:5" ht="15" customHeight="1" x14ac:dyDescent="0.2">
      <c r="A757" s="178" t="s">
        <v>359</v>
      </c>
      <c r="B757" s="178"/>
      <c r="C757" s="178"/>
      <c r="D757" s="178"/>
      <c r="E757" s="178"/>
    </row>
    <row r="758" spans="1:5" ht="15" customHeight="1" x14ac:dyDescent="0.2">
      <c r="A758" s="178"/>
      <c r="B758" s="178"/>
      <c r="C758" s="178"/>
      <c r="D758" s="178"/>
      <c r="E758" s="178"/>
    </row>
    <row r="759" spans="1:5" ht="15" customHeight="1" x14ac:dyDescent="0.2">
      <c r="A759" s="178"/>
      <c r="B759" s="178"/>
      <c r="C759" s="178"/>
      <c r="D759" s="178"/>
      <c r="E759" s="178"/>
    </row>
    <row r="760" spans="1:5" ht="15" customHeight="1" x14ac:dyDescent="0.2">
      <c r="A760" s="178"/>
      <c r="B760" s="178"/>
      <c r="C760" s="178"/>
      <c r="D760" s="178"/>
      <c r="E760" s="178"/>
    </row>
    <row r="761" spans="1:5" ht="15" customHeight="1" x14ac:dyDescent="0.2">
      <c r="A761" s="178"/>
      <c r="B761" s="178"/>
      <c r="C761" s="178"/>
      <c r="D761" s="178"/>
      <c r="E761" s="178"/>
    </row>
    <row r="762" spans="1:5" ht="15" customHeight="1" x14ac:dyDescent="0.2">
      <c r="A762" s="178"/>
      <c r="B762" s="178"/>
      <c r="C762" s="178"/>
      <c r="D762" s="178"/>
      <c r="E762" s="178"/>
    </row>
    <row r="763" spans="1:5" ht="15" customHeight="1" x14ac:dyDescent="0.2">
      <c r="A763" s="178"/>
      <c r="B763" s="178"/>
      <c r="C763" s="178"/>
      <c r="D763" s="178"/>
      <c r="E763" s="178"/>
    </row>
    <row r="764" spans="1:5" ht="15" customHeight="1" x14ac:dyDescent="0.2">
      <c r="A764" s="178"/>
      <c r="B764" s="178"/>
      <c r="C764" s="178"/>
      <c r="D764" s="178"/>
      <c r="E764" s="178"/>
    </row>
    <row r="765" spans="1:5" ht="15" customHeight="1" x14ac:dyDescent="0.2">
      <c r="A765" s="121"/>
      <c r="B765" s="121"/>
      <c r="C765" s="121"/>
      <c r="D765" s="121"/>
      <c r="E765" s="121"/>
    </row>
    <row r="766" spans="1:5" ht="15" customHeight="1" x14ac:dyDescent="0.25">
      <c r="A766" s="38" t="s">
        <v>1</v>
      </c>
      <c r="B766" s="39"/>
      <c r="C766" s="39"/>
      <c r="D766" s="39"/>
      <c r="E766" s="39"/>
    </row>
    <row r="767" spans="1:5" ht="15" customHeight="1" x14ac:dyDescent="0.2">
      <c r="A767" s="40" t="s">
        <v>37</v>
      </c>
      <c r="E767" t="s">
        <v>38</v>
      </c>
    </row>
    <row r="768" spans="1:5" ht="15" customHeight="1" x14ac:dyDescent="0.25">
      <c r="B768" s="38"/>
      <c r="C768" s="39"/>
      <c r="D768" s="39"/>
      <c r="E768" s="43"/>
    </row>
    <row r="769" spans="1:5" ht="15" customHeight="1" x14ac:dyDescent="0.2">
      <c r="A769" s="108"/>
      <c r="B769" s="108"/>
      <c r="C769" s="45" t="s">
        <v>40</v>
      </c>
      <c r="D769" s="46" t="s">
        <v>41</v>
      </c>
      <c r="E769" s="44" t="s">
        <v>42</v>
      </c>
    </row>
    <row r="770" spans="1:5" ht="15" customHeight="1" x14ac:dyDescent="0.2">
      <c r="A770" s="99"/>
      <c r="B770" s="116"/>
      <c r="C770" s="62"/>
      <c r="D770" s="117" t="s">
        <v>73</v>
      </c>
      <c r="E770" s="76">
        <v>12100</v>
      </c>
    </row>
    <row r="771" spans="1:5" ht="15" customHeight="1" x14ac:dyDescent="0.2">
      <c r="A771" s="99"/>
      <c r="B771" s="116"/>
      <c r="C771" s="77" t="s">
        <v>44</v>
      </c>
      <c r="D771" s="78"/>
      <c r="E771" s="79">
        <f>SUM(E770:E770)</f>
        <v>12100</v>
      </c>
    </row>
    <row r="772" spans="1:5" ht="15" customHeight="1" x14ac:dyDescent="0.2"/>
    <row r="773" spans="1:5" ht="15" customHeight="1" x14ac:dyDescent="0.25">
      <c r="A773" s="69" t="s">
        <v>17</v>
      </c>
      <c r="B773" s="70"/>
      <c r="C773" s="70"/>
      <c r="D773" s="56"/>
      <c r="E773" s="56"/>
    </row>
    <row r="774" spans="1:5" ht="15" customHeight="1" x14ac:dyDescent="0.2">
      <c r="A774" s="57" t="s">
        <v>87</v>
      </c>
      <c r="B774" s="39"/>
      <c r="C774" s="39"/>
      <c r="D774" s="39"/>
      <c r="E774" s="42" t="s">
        <v>88</v>
      </c>
    </row>
    <row r="775" spans="1:5" ht="15" customHeight="1" x14ac:dyDescent="0.2">
      <c r="A775" s="72"/>
      <c r="B775" s="96"/>
      <c r="C775" s="70"/>
      <c r="D775" s="72"/>
      <c r="E775" s="97"/>
    </row>
    <row r="776" spans="1:5" ht="15" customHeight="1" x14ac:dyDescent="0.2">
      <c r="B776" s="108"/>
      <c r="C776" s="44" t="s">
        <v>40</v>
      </c>
      <c r="D776" s="82" t="s">
        <v>53</v>
      </c>
      <c r="E776" s="44" t="s">
        <v>42</v>
      </c>
    </row>
    <row r="777" spans="1:5" ht="15" customHeight="1" x14ac:dyDescent="0.2">
      <c r="B777" s="124"/>
      <c r="C777" s="62">
        <v>3122</v>
      </c>
      <c r="D777" s="110" t="s">
        <v>81</v>
      </c>
      <c r="E777" s="76">
        <v>12100</v>
      </c>
    </row>
    <row r="778" spans="1:5" ht="15" customHeight="1" x14ac:dyDescent="0.2">
      <c r="B778" s="115"/>
      <c r="C778" s="77" t="s">
        <v>44</v>
      </c>
      <c r="D778" s="85"/>
      <c r="E778" s="86">
        <f>SUM(E777:E777)</f>
        <v>12100</v>
      </c>
    </row>
    <row r="779" spans="1:5" ht="15" customHeight="1" x14ac:dyDescent="0.2"/>
    <row r="780" spans="1:5" ht="15" customHeight="1" x14ac:dyDescent="0.2"/>
    <row r="781" spans="1:5" ht="15" customHeight="1" x14ac:dyDescent="0.2"/>
    <row r="782" spans="1:5" ht="15" customHeight="1" x14ac:dyDescent="0.25">
      <c r="A782" s="35" t="s">
        <v>217</v>
      </c>
    </row>
    <row r="783" spans="1:5" ht="15" customHeight="1" x14ac:dyDescent="0.2">
      <c r="A783" s="179" t="s">
        <v>34</v>
      </c>
      <c r="B783" s="179"/>
      <c r="C783" s="179"/>
      <c r="D783" s="179"/>
      <c r="E783" s="179"/>
    </row>
    <row r="784" spans="1:5" ht="15" customHeight="1" x14ac:dyDescent="0.2">
      <c r="A784" s="178" t="s">
        <v>360</v>
      </c>
      <c r="B784" s="178"/>
      <c r="C784" s="178"/>
      <c r="D784" s="178"/>
      <c r="E784" s="178"/>
    </row>
    <row r="785" spans="1:5" ht="15" customHeight="1" x14ac:dyDescent="0.2">
      <c r="A785" s="178"/>
      <c r="B785" s="178"/>
      <c r="C785" s="178"/>
      <c r="D785" s="178"/>
      <c r="E785" s="178"/>
    </row>
    <row r="786" spans="1:5" ht="15" customHeight="1" x14ac:dyDescent="0.2">
      <c r="A786" s="178"/>
      <c r="B786" s="178"/>
      <c r="C786" s="178"/>
      <c r="D786" s="178"/>
      <c r="E786" s="178"/>
    </row>
    <row r="787" spans="1:5" ht="15" customHeight="1" x14ac:dyDescent="0.2">
      <c r="A787" s="178"/>
      <c r="B787" s="178"/>
      <c r="C787" s="178"/>
      <c r="D787" s="178"/>
      <c r="E787" s="178"/>
    </row>
    <row r="788" spans="1:5" ht="15" customHeight="1" x14ac:dyDescent="0.2">
      <c r="A788" s="178"/>
      <c r="B788" s="178"/>
      <c r="C788" s="178"/>
      <c r="D788" s="178"/>
      <c r="E788" s="178"/>
    </row>
    <row r="789" spans="1:5" ht="15" customHeight="1" x14ac:dyDescent="0.2">
      <c r="A789" s="178"/>
      <c r="B789" s="178"/>
      <c r="C789" s="178"/>
      <c r="D789" s="178"/>
      <c r="E789" s="178"/>
    </row>
    <row r="790" spans="1:5" ht="15" customHeight="1" x14ac:dyDescent="0.2">
      <c r="A790" s="178"/>
      <c r="B790" s="178"/>
      <c r="C790" s="178"/>
      <c r="D790" s="178"/>
      <c r="E790" s="178"/>
    </row>
    <row r="791" spans="1:5" ht="15" customHeight="1" x14ac:dyDescent="0.2">
      <c r="A791" s="178"/>
      <c r="B791" s="178"/>
      <c r="C791" s="178"/>
      <c r="D791" s="178"/>
      <c r="E791" s="178"/>
    </row>
    <row r="792" spans="1:5" ht="15" customHeight="1" x14ac:dyDescent="0.2">
      <c r="A792" s="121"/>
      <c r="B792" s="121"/>
      <c r="C792" s="121"/>
      <c r="D792" s="121"/>
      <c r="E792" s="121"/>
    </row>
    <row r="793" spans="1:5" ht="15" customHeight="1" x14ac:dyDescent="0.25">
      <c r="A793" s="38" t="s">
        <v>1</v>
      </c>
      <c r="B793" s="39"/>
      <c r="C793" s="39"/>
      <c r="D793" s="39"/>
      <c r="E793" s="39"/>
    </row>
    <row r="794" spans="1:5" ht="15" customHeight="1" x14ac:dyDescent="0.2">
      <c r="A794" s="40" t="s">
        <v>37</v>
      </c>
      <c r="E794" t="s">
        <v>38</v>
      </c>
    </row>
    <row r="795" spans="1:5" ht="15" customHeight="1" x14ac:dyDescent="0.25">
      <c r="B795" s="38"/>
      <c r="C795" s="39"/>
      <c r="D795" s="39"/>
      <c r="E795" s="43"/>
    </row>
    <row r="796" spans="1:5" ht="15" customHeight="1" x14ac:dyDescent="0.2">
      <c r="A796" s="108"/>
      <c r="B796" s="108"/>
      <c r="C796" s="45" t="s">
        <v>40</v>
      </c>
      <c r="D796" s="46" t="s">
        <v>41</v>
      </c>
      <c r="E796" s="44" t="s">
        <v>42</v>
      </c>
    </row>
    <row r="797" spans="1:5" ht="15" customHeight="1" x14ac:dyDescent="0.2">
      <c r="A797" s="99"/>
      <c r="B797" s="116"/>
      <c r="C797" s="62"/>
      <c r="D797" s="117" t="s">
        <v>73</v>
      </c>
      <c r="E797" s="76">
        <v>93748.4</v>
      </c>
    </row>
    <row r="798" spans="1:5" ht="15" customHeight="1" x14ac:dyDescent="0.2">
      <c r="A798" s="99"/>
      <c r="B798" s="116"/>
      <c r="C798" s="77" t="s">
        <v>44</v>
      </c>
      <c r="D798" s="78"/>
      <c r="E798" s="79">
        <f>SUM(E797:E797)</f>
        <v>93748.4</v>
      </c>
    </row>
    <row r="799" spans="1:5" ht="15" customHeight="1" x14ac:dyDescent="0.2"/>
    <row r="800" spans="1:5" ht="15" customHeight="1" x14ac:dyDescent="0.2"/>
    <row r="801" spans="1:5" ht="15" customHeight="1" x14ac:dyDescent="0.25">
      <c r="A801" s="69" t="s">
        <v>17</v>
      </c>
      <c r="B801" s="70"/>
      <c r="C801" s="70"/>
      <c r="D801" s="56"/>
      <c r="E801" s="56"/>
    </row>
    <row r="802" spans="1:5" ht="15" customHeight="1" x14ac:dyDescent="0.2">
      <c r="A802" s="57" t="s">
        <v>87</v>
      </c>
      <c r="B802" s="39"/>
      <c r="C802" s="39"/>
      <c r="D802" s="39"/>
      <c r="E802" s="42" t="s">
        <v>88</v>
      </c>
    </row>
    <row r="803" spans="1:5" ht="15" customHeight="1" x14ac:dyDescent="0.2">
      <c r="A803" s="72"/>
      <c r="B803" s="96"/>
      <c r="C803" s="70"/>
      <c r="D803" s="72"/>
      <c r="E803" s="97"/>
    </row>
    <row r="804" spans="1:5" ht="15" customHeight="1" x14ac:dyDescent="0.2">
      <c r="B804" s="108"/>
      <c r="C804" s="44" t="s">
        <v>40</v>
      </c>
      <c r="D804" s="82" t="s">
        <v>53</v>
      </c>
      <c r="E804" s="44" t="s">
        <v>42</v>
      </c>
    </row>
    <row r="805" spans="1:5" ht="15" customHeight="1" x14ac:dyDescent="0.2">
      <c r="B805" s="124"/>
      <c r="C805" s="62">
        <v>3133</v>
      </c>
      <c r="D805" s="110" t="s">
        <v>81</v>
      </c>
      <c r="E805" s="76">
        <v>93748.4</v>
      </c>
    </row>
    <row r="806" spans="1:5" ht="15" customHeight="1" x14ac:dyDescent="0.2">
      <c r="B806" s="115"/>
      <c r="C806" s="77" t="s">
        <v>44</v>
      </c>
      <c r="D806" s="85"/>
      <c r="E806" s="86">
        <f>SUM(E805:E805)</f>
        <v>93748.4</v>
      </c>
    </row>
    <row r="807" spans="1:5" ht="15" customHeight="1" x14ac:dyDescent="0.2"/>
    <row r="808" spans="1:5" ht="15" customHeight="1" x14ac:dyDescent="0.2"/>
    <row r="809" spans="1:5" ht="15" customHeight="1" x14ac:dyDescent="0.25">
      <c r="A809" s="35" t="s">
        <v>218</v>
      </c>
    </row>
    <row r="810" spans="1:5" ht="15" customHeight="1" x14ac:dyDescent="0.2">
      <c r="A810" s="179" t="s">
        <v>34</v>
      </c>
      <c r="B810" s="179"/>
      <c r="C810" s="179"/>
      <c r="D810" s="179"/>
      <c r="E810" s="179"/>
    </row>
    <row r="811" spans="1:5" ht="15" customHeight="1" x14ac:dyDescent="0.2">
      <c r="A811" s="178" t="s">
        <v>361</v>
      </c>
      <c r="B811" s="178"/>
      <c r="C811" s="178"/>
      <c r="D811" s="178"/>
      <c r="E811" s="178"/>
    </row>
    <row r="812" spans="1:5" ht="15" customHeight="1" x14ac:dyDescent="0.2">
      <c r="A812" s="178"/>
      <c r="B812" s="178"/>
      <c r="C812" s="178"/>
      <c r="D812" s="178"/>
      <c r="E812" s="178"/>
    </row>
    <row r="813" spans="1:5" ht="15" customHeight="1" x14ac:dyDescent="0.2">
      <c r="A813" s="178"/>
      <c r="B813" s="178"/>
      <c r="C813" s="178"/>
      <c r="D813" s="178"/>
      <c r="E813" s="178"/>
    </row>
    <row r="814" spans="1:5" ht="15" customHeight="1" x14ac:dyDescent="0.2">
      <c r="A814" s="178"/>
      <c r="B814" s="178"/>
      <c r="C814" s="178"/>
      <c r="D814" s="178"/>
      <c r="E814" s="178"/>
    </row>
    <row r="815" spans="1:5" ht="15" customHeight="1" x14ac:dyDescent="0.2">
      <c r="A815" s="178"/>
      <c r="B815" s="178"/>
      <c r="C815" s="178"/>
      <c r="D815" s="178"/>
      <c r="E815" s="178"/>
    </row>
    <row r="816" spans="1:5" ht="15" customHeight="1" x14ac:dyDescent="0.2">
      <c r="A816" s="178"/>
      <c r="B816" s="178"/>
      <c r="C816" s="178"/>
      <c r="D816" s="178"/>
      <c r="E816" s="178"/>
    </row>
    <row r="817" spans="1:5" ht="15" customHeight="1" x14ac:dyDescent="0.2">
      <c r="A817" s="178"/>
      <c r="B817" s="178"/>
      <c r="C817" s="178"/>
      <c r="D817" s="178"/>
      <c r="E817" s="178"/>
    </row>
    <row r="818" spans="1:5" ht="15" customHeight="1" x14ac:dyDescent="0.2">
      <c r="A818" s="121"/>
      <c r="B818" s="121"/>
      <c r="C818" s="121"/>
      <c r="D818" s="121"/>
      <c r="E818" s="121"/>
    </row>
    <row r="819" spans="1:5" ht="15" customHeight="1" x14ac:dyDescent="0.25">
      <c r="A819" s="38" t="s">
        <v>1</v>
      </c>
      <c r="B819" s="39"/>
      <c r="C819" s="39"/>
      <c r="D819" s="39"/>
      <c r="E819" s="39"/>
    </row>
    <row r="820" spans="1:5" ht="15" customHeight="1" x14ac:dyDescent="0.2">
      <c r="A820" s="40" t="s">
        <v>37</v>
      </c>
      <c r="E820" t="s">
        <v>38</v>
      </c>
    </row>
    <row r="821" spans="1:5" ht="15" customHeight="1" x14ac:dyDescent="0.25">
      <c r="B821" s="38"/>
      <c r="C821" s="39"/>
      <c r="D821" s="39"/>
      <c r="E821" s="43"/>
    </row>
    <row r="822" spans="1:5" ht="15" customHeight="1" x14ac:dyDescent="0.2">
      <c r="A822" s="108"/>
      <c r="B822" s="108"/>
      <c r="C822" s="45" t="s">
        <v>40</v>
      </c>
      <c r="D822" s="46" t="s">
        <v>41</v>
      </c>
      <c r="E822" s="44" t="s">
        <v>42</v>
      </c>
    </row>
    <row r="823" spans="1:5" ht="15" customHeight="1" x14ac:dyDescent="0.2">
      <c r="A823" s="99"/>
      <c r="B823" s="116"/>
      <c r="C823" s="62"/>
      <c r="D823" s="117" t="s">
        <v>73</v>
      </c>
      <c r="E823" s="76">
        <v>4737.6000000000004</v>
      </c>
    </row>
    <row r="824" spans="1:5" ht="15" customHeight="1" x14ac:dyDescent="0.2">
      <c r="A824" s="99"/>
      <c r="B824" s="116"/>
      <c r="C824" s="77" t="s">
        <v>44</v>
      </c>
      <c r="D824" s="78"/>
      <c r="E824" s="79">
        <f>SUM(E823:E823)</f>
        <v>4737.6000000000004</v>
      </c>
    </row>
    <row r="825" spans="1:5" ht="15" customHeight="1" x14ac:dyDescent="0.2"/>
    <row r="826" spans="1:5" ht="15" customHeight="1" x14ac:dyDescent="0.25">
      <c r="A826" s="69" t="s">
        <v>17</v>
      </c>
      <c r="B826" s="70"/>
      <c r="C826" s="70"/>
      <c r="D826" s="56"/>
      <c r="E826" s="56"/>
    </row>
    <row r="827" spans="1:5" ht="15" customHeight="1" x14ac:dyDescent="0.2">
      <c r="A827" s="57" t="s">
        <v>87</v>
      </c>
      <c r="B827" s="39"/>
      <c r="C827" s="39"/>
      <c r="D827" s="39"/>
      <c r="E827" s="42" t="s">
        <v>88</v>
      </c>
    </row>
    <row r="828" spans="1:5" ht="15" customHeight="1" x14ac:dyDescent="0.2">
      <c r="A828" s="72"/>
      <c r="B828" s="96"/>
      <c r="C828" s="70"/>
      <c r="D828" s="72"/>
      <c r="E828" s="97"/>
    </row>
    <row r="829" spans="1:5" ht="15" customHeight="1" x14ac:dyDescent="0.2">
      <c r="B829" s="108"/>
      <c r="C829" s="44" t="s">
        <v>40</v>
      </c>
      <c r="D829" s="82" t="s">
        <v>53</v>
      </c>
      <c r="E829" s="44" t="s">
        <v>42</v>
      </c>
    </row>
    <row r="830" spans="1:5" ht="15" customHeight="1" x14ac:dyDescent="0.2">
      <c r="B830" s="124"/>
      <c r="C830" s="62">
        <v>3315</v>
      </c>
      <c r="D830" s="110" t="s">
        <v>81</v>
      </c>
      <c r="E830" s="76">
        <v>4737.6000000000004</v>
      </c>
    </row>
    <row r="831" spans="1:5" ht="15" customHeight="1" x14ac:dyDescent="0.2">
      <c r="B831" s="115"/>
      <c r="C831" s="77" t="s">
        <v>44</v>
      </c>
      <c r="D831" s="85"/>
      <c r="E831" s="86">
        <f>SUM(E830:E830)</f>
        <v>4737.6000000000004</v>
      </c>
    </row>
    <row r="832" spans="1:5" ht="15" customHeight="1" x14ac:dyDescent="0.2"/>
    <row r="833" spans="1:5" ht="15" customHeight="1" x14ac:dyDescent="0.2"/>
    <row r="834" spans="1:5" ht="15" customHeight="1" x14ac:dyDescent="0.25">
      <c r="A834" s="35" t="s">
        <v>219</v>
      </c>
    </row>
    <row r="835" spans="1:5" ht="15" customHeight="1" x14ac:dyDescent="0.2">
      <c r="A835" s="179" t="s">
        <v>34</v>
      </c>
      <c r="B835" s="179"/>
      <c r="C835" s="179"/>
      <c r="D835" s="179"/>
      <c r="E835" s="179"/>
    </row>
    <row r="836" spans="1:5" ht="15" customHeight="1" x14ac:dyDescent="0.2">
      <c r="A836" s="178" t="s">
        <v>362</v>
      </c>
      <c r="B836" s="178"/>
      <c r="C836" s="178"/>
      <c r="D836" s="178"/>
      <c r="E836" s="178"/>
    </row>
    <row r="837" spans="1:5" ht="15" customHeight="1" x14ac:dyDescent="0.2">
      <c r="A837" s="178"/>
      <c r="B837" s="178"/>
      <c r="C837" s="178"/>
      <c r="D837" s="178"/>
      <c r="E837" s="178"/>
    </row>
    <row r="838" spans="1:5" ht="15" customHeight="1" x14ac:dyDescent="0.2">
      <c r="A838" s="178"/>
      <c r="B838" s="178"/>
      <c r="C838" s="178"/>
      <c r="D838" s="178"/>
      <c r="E838" s="178"/>
    </row>
    <row r="839" spans="1:5" ht="15" customHeight="1" x14ac:dyDescent="0.2">
      <c r="A839" s="178"/>
      <c r="B839" s="178"/>
      <c r="C839" s="178"/>
      <c r="D839" s="178"/>
      <c r="E839" s="178"/>
    </row>
    <row r="840" spans="1:5" ht="15" customHeight="1" x14ac:dyDescent="0.2">
      <c r="A840" s="178"/>
      <c r="B840" s="178"/>
      <c r="C840" s="178"/>
      <c r="D840" s="178"/>
      <c r="E840" s="178"/>
    </row>
    <row r="841" spans="1:5" ht="15" customHeight="1" x14ac:dyDescent="0.2">
      <c r="A841" s="178"/>
      <c r="B841" s="178"/>
      <c r="C841" s="178"/>
      <c r="D841" s="178"/>
      <c r="E841" s="178"/>
    </row>
    <row r="842" spans="1:5" ht="15" customHeight="1" x14ac:dyDescent="0.2">
      <c r="A842" s="178"/>
      <c r="B842" s="178"/>
      <c r="C842" s="178"/>
      <c r="D842" s="178"/>
      <c r="E842" s="178"/>
    </row>
    <row r="843" spans="1:5" ht="15" customHeight="1" x14ac:dyDescent="0.2">
      <c r="A843" s="178"/>
      <c r="B843" s="178"/>
      <c r="C843" s="178"/>
      <c r="D843" s="178"/>
      <c r="E843" s="178"/>
    </row>
    <row r="844" spans="1:5" ht="15" customHeight="1" x14ac:dyDescent="0.2">
      <c r="A844" s="121"/>
      <c r="B844" s="121"/>
      <c r="C844" s="121"/>
      <c r="D844" s="121"/>
      <c r="E844" s="121"/>
    </row>
    <row r="845" spans="1:5" ht="15" customHeight="1" x14ac:dyDescent="0.25">
      <c r="A845" s="38" t="s">
        <v>1</v>
      </c>
      <c r="B845" s="39"/>
      <c r="C845" s="39"/>
      <c r="D845" s="39"/>
      <c r="E845" s="39"/>
    </row>
    <row r="846" spans="1:5" ht="15" customHeight="1" x14ac:dyDescent="0.2">
      <c r="A846" s="40" t="s">
        <v>37</v>
      </c>
      <c r="E846" t="s">
        <v>38</v>
      </c>
    </row>
    <row r="847" spans="1:5" ht="15" customHeight="1" x14ac:dyDescent="0.25">
      <c r="B847" s="38"/>
      <c r="C847" s="39"/>
      <c r="D847" s="39"/>
      <c r="E847" s="43"/>
    </row>
    <row r="848" spans="1:5" ht="15" customHeight="1" x14ac:dyDescent="0.2">
      <c r="A848" s="108"/>
      <c r="B848" s="108"/>
      <c r="C848" s="45" t="s">
        <v>40</v>
      </c>
      <c r="D848" s="46" t="s">
        <v>41</v>
      </c>
      <c r="E848" s="44" t="s">
        <v>42</v>
      </c>
    </row>
    <row r="849" spans="1:5" ht="15" customHeight="1" x14ac:dyDescent="0.2">
      <c r="A849" s="99"/>
      <c r="B849" s="116"/>
      <c r="C849" s="62"/>
      <c r="D849" s="117" t="s">
        <v>73</v>
      </c>
      <c r="E849" s="76">
        <v>1021703.67</v>
      </c>
    </row>
    <row r="850" spans="1:5" ht="15" customHeight="1" x14ac:dyDescent="0.2">
      <c r="A850" s="99"/>
      <c r="B850" s="116"/>
      <c r="C850" s="77" t="s">
        <v>44</v>
      </c>
      <c r="D850" s="78"/>
      <c r="E850" s="79">
        <f>SUM(E849:E849)</f>
        <v>1021703.67</v>
      </c>
    </row>
    <row r="851" spans="1:5" ht="15" customHeight="1" x14ac:dyDescent="0.2"/>
    <row r="852" spans="1:5" ht="15" customHeight="1" x14ac:dyDescent="0.25">
      <c r="A852" s="69" t="s">
        <v>17</v>
      </c>
      <c r="B852" s="70"/>
      <c r="C852" s="70"/>
      <c r="D852" s="56"/>
      <c r="E852" s="56"/>
    </row>
    <row r="853" spans="1:5" ht="15" customHeight="1" x14ac:dyDescent="0.2">
      <c r="A853" s="57" t="s">
        <v>87</v>
      </c>
      <c r="B853" s="39"/>
      <c r="C853" s="39"/>
      <c r="D853" s="39"/>
      <c r="E853" s="42" t="s">
        <v>88</v>
      </c>
    </row>
    <row r="854" spans="1:5" ht="15" customHeight="1" x14ac:dyDescent="0.2">
      <c r="A854" s="72"/>
      <c r="B854" s="96"/>
      <c r="C854" s="70"/>
      <c r="D854" s="72"/>
      <c r="E854" s="97"/>
    </row>
    <row r="855" spans="1:5" ht="15" customHeight="1" x14ac:dyDescent="0.2">
      <c r="B855" s="108"/>
      <c r="C855" s="44" t="s">
        <v>40</v>
      </c>
      <c r="D855" s="82" t="s">
        <v>53</v>
      </c>
      <c r="E855" s="44" t="s">
        <v>42</v>
      </c>
    </row>
    <row r="856" spans="1:5" ht="15" customHeight="1" x14ac:dyDescent="0.2">
      <c r="B856" s="124"/>
      <c r="C856" s="62">
        <v>3529</v>
      </c>
      <c r="D856" s="110" t="s">
        <v>81</v>
      </c>
      <c r="E856" s="76">
        <v>1021703.67</v>
      </c>
    </row>
    <row r="857" spans="1:5" ht="15" customHeight="1" x14ac:dyDescent="0.2">
      <c r="B857" s="115"/>
      <c r="C857" s="77" t="s">
        <v>44</v>
      </c>
      <c r="D857" s="85"/>
      <c r="E857" s="86">
        <f>SUM(E856:E856)</f>
        <v>1021703.67</v>
      </c>
    </row>
    <row r="858" spans="1:5" ht="15" customHeight="1" x14ac:dyDescent="0.2"/>
    <row r="859" spans="1:5" ht="15" customHeight="1" x14ac:dyDescent="0.2"/>
    <row r="860" spans="1:5" ht="15" customHeight="1" x14ac:dyDescent="0.25">
      <c r="A860" s="35" t="s">
        <v>220</v>
      </c>
    </row>
    <row r="861" spans="1:5" ht="15" customHeight="1" x14ac:dyDescent="0.2">
      <c r="A861" s="179" t="s">
        <v>34</v>
      </c>
      <c r="B861" s="179"/>
      <c r="C861" s="179"/>
      <c r="D861" s="179"/>
      <c r="E861" s="179"/>
    </row>
    <row r="862" spans="1:5" ht="15" customHeight="1" x14ac:dyDescent="0.2">
      <c r="A862" s="178" t="s">
        <v>363</v>
      </c>
      <c r="B862" s="178"/>
      <c r="C862" s="178"/>
      <c r="D862" s="178"/>
      <c r="E862" s="178"/>
    </row>
    <row r="863" spans="1:5" ht="15" customHeight="1" x14ac:dyDescent="0.2">
      <c r="A863" s="178"/>
      <c r="B863" s="178"/>
      <c r="C863" s="178"/>
      <c r="D863" s="178"/>
      <c r="E863" s="178"/>
    </row>
    <row r="864" spans="1:5" ht="15" customHeight="1" x14ac:dyDescent="0.2">
      <c r="A864" s="178"/>
      <c r="B864" s="178"/>
      <c r="C864" s="178"/>
      <c r="D864" s="178"/>
      <c r="E864" s="178"/>
    </row>
    <row r="865" spans="1:5" ht="15" customHeight="1" x14ac:dyDescent="0.2">
      <c r="A865" s="178"/>
      <c r="B865" s="178"/>
      <c r="C865" s="178"/>
      <c r="D865" s="178"/>
      <c r="E865" s="178"/>
    </row>
    <row r="866" spans="1:5" ht="15" customHeight="1" x14ac:dyDescent="0.2">
      <c r="A866" s="178"/>
      <c r="B866" s="178"/>
      <c r="C866" s="178"/>
      <c r="D866" s="178"/>
      <c r="E866" s="178"/>
    </row>
    <row r="867" spans="1:5" ht="15" customHeight="1" x14ac:dyDescent="0.2">
      <c r="A867" s="178"/>
      <c r="B867" s="178"/>
      <c r="C867" s="178"/>
      <c r="D867" s="178"/>
      <c r="E867" s="178"/>
    </row>
    <row r="868" spans="1:5" ht="15" customHeight="1" x14ac:dyDescent="0.2">
      <c r="A868" s="178"/>
      <c r="B868" s="178"/>
      <c r="C868" s="178"/>
      <c r="D868" s="178"/>
      <c r="E868" s="178"/>
    </row>
    <row r="869" spans="1:5" ht="15" customHeight="1" x14ac:dyDescent="0.2">
      <c r="A869" s="121"/>
      <c r="B869" s="121"/>
      <c r="C869" s="121"/>
      <c r="D869" s="121"/>
      <c r="E869" s="121"/>
    </row>
    <row r="870" spans="1:5" ht="15" customHeight="1" x14ac:dyDescent="0.25">
      <c r="A870" s="38" t="s">
        <v>1</v>
      </c>
      <c r="B870" s="39"/>
      <c r="C870" s="39"/>
      <c r="D870" s="39"/>
      <c r="E870" s="39"/>
    </row>
    <row r="871" spans="1:5" ht="15" customHeight="1" x14ac:dyDescent="0.2">
      <c r="A871" s="40" t="s">
        <v>37</v>
      </c>
      <c r="E871" t="s">
        <v>38</v>
      </c>
    </row>
    <row r="872" spans="1:5" ht="15" customHeight="1" x14ac:dyDescent="0.25">
      <c r="B872" s="38"/>
      <c r="C872" s="39"/>
      <c r="D872" s="39"/>
      <c r="E872" s="43"/>
    </row>
    <row r="873" spans="1:5" ht="15" customHeight="1" x14ac:dyDescent="0.2">
      <c r="A873" s="108"/>
      <c r="B873" s="108"/>
      <c r="C873" s="45" t="s">
        <v>40</v>
      </c>
      <c r="D873" s="46" t="s">
        <v>41</v>
      </c>
      <c r="E873" s="44" t="s">
        <v>42</v>
      </c>
    </row>
    <row r="874" spans="1:5" ht="15" customHeight="1" x14ac:dyDescent="0.2">
      <c r="A874" s="99"/>
      <c r="B874" s="116"/>
      <c r="C874" s="62"/>
      <c r="D874" s="117" t="s">
        <v>73</v>
      </c>
      <c r="E874" s="76">
        <v>293046.09999999998</v>
      </c>
    </row>
    <row r="875" spans="1:5" ht="15" customHeight="1" x14ac:dyDescent="0.2">
      <c r="A875" s="99"/>
      <c r="B875" s="116"/>
      <c r="C875" s="77" t="s">
        <v>44</v>
      </c>
      <c r="D875" s="78"/>
      <c r="E875" s="79">
        <f>SUM(E874:E874)</f>
        <v>293046.09999999998</v>
      </c>
    </row>
    <row r="876" spans="1:5" ht="15" customHeight="1" x14ac:dyDescent="0.2"/>
    <row r="877" spans="1:5" ht="15" customHeight="1" x14ac:dyDescent="0.25">
      <c r="A877" s="69" t="s">
        <v>17</v>
      </c>
      <c r="B877" s="70"/>
      <c r="C877" s="70"/>
      <c r="D877" s="56"/>
      <c r="E877" s="56"/>
    </row>
    <row r="878" spans="1:5" ht="15" customHeight="1" x14ac:dyDescent="0.2">
      <c r="A878" s="57" t="s">
        <v>87</v>
      </c>
      <c r="B878" s="39"/>
      <c r="C878" s="39"/>
      <c r="D878" s="39"/>
      <c r="E878" s="42" t="s">
        <v>88</v>
      </c>
    </row>
    <row r="879" spans="1:5" ht="15" customHeight="1" x14ac:dyDescent="0.2">
      <c r="A879" s="72"/>
      <c r="B879" s="96"/>
      <c r="C879" s="70"/>
      <c r="D879" s="72"/>
      <c r="E879" s="97"/>
    </row>
    <row r="880" spans="1:5" ht="15" customHeight="1" x14ac:dyDescent="0.2">
      <c r="B880" s="108"/>
      <c r="C880" s="44" t="s">
        <v>40</v>
      </c>
      <c r="D880" s="82" t="s">
        <v>53</v>
      </c>
      <c r="E880" s="44" t="s">
        <v>42</v>
      </c>
    </row>
    <row r="881" spans="1:5" ht="15" customHeight="1" x14ac:dyDescent="0.2">
      <c r="B881" s="124"/>
      <c r="C881" s="62">
        <v>4357</v>
      </c>
      <c r="D881" s="110" t="s">
        <v>81</v>
      </c>
      <c r="E881" s="76">
        <v>293046.09999999998</v>
      </c>
    </row>
    <row r="882" spans="1:5" ht="15" customHeight="1" x14ac:dyDescent="0.2">
      <c r="B882" s="115"/>
      <c r="C882" s="77" t="s">
        <v>44</v>
      </c>
      <c r="D882" s="85"/>
      <c r="E882" s="86">
        <f>SUM(E881:E881)</f>
        <v>293046.09999999998</v>
      </c>
    </row>
    <row r="883" spans="1:5" ht="15" customHeight="1" x14ac:dyDescent="0.2"/>
    <row r="884" spans="1:5" ht="15" customHeight="1" x14ac:dyDescent="0.2"/>
    <row r="885" spans="1:5" ht="15" customHeight="1" x14ac:dyDescent="0.25">
      <c r="A885" s="35" t="s">
        <v>221</v>
      </c>
    </row>
    <row r="886" spans="1:5" ht="15" customHeight="1" x14ac:dyDescent="0.2">
      <c r="A886" s="179" t="s">
        <v>34</v>
      </c>
      <c r="B886" s="179"/>
      <c r="C886" s="179"/>
      <c r="D886" s="179"/>
      <c r="E886" s="179"/>
    </row>
    <row r="887" spans="1:5" ht="15" customHeight="1" x14ac:dyDescent="0.2">
      <c r="A887" s="178" t="s">
        <v>364</v>
      </c>
      <c r="B887" s="178"/>
      <c r="C887" s="178"/>
      <c r="D887" s="178"/>
      <c r="E887" s="178"/>
    </row>
    <row r="888" spans="1:5" ht="15" customHeight="1" x14ac:dyDescent="0.2">
      <c r="A888" s="178"/>
      <c r="B888" s="178"/>
      <c r="C888" s="178"/>
      <c r="D888" s="178"/>
      <c r="E888" s="178"/>
    </row>
    <row r="889" spans="1:5" ht="15" customHeight="1" x14ac:dyDescent="0.2">
      <c r="A889" s="178"/>
      <c r="B889" s="178"/>
      <c r="C889" s="178"/>
      <c r="D889" s="178"/>
      <c r="E889" s="178"/>
    </row>
    <row r="890" spans="1:5" ht="15" customHeight="1" x14ac:dyDescent="0.2">
      <c r="A890" s="178"/>
      <c r="B890" s="178"/>
      <c r="C890" s="178"/>
      <c r="D890" s="178"/>
      <c r="E890" s="178"/>
    </row>
    <row r="891" spans="1:5" ht="15" customHeight="1" x14ac:dyDescent="0.2">
      <c r="A891" s="178"/>
      <c r="B891" s="178"/>
      <c r="C891" s="178"/>
      <c r="D891" s="178"/>
      <c r="E891" s="178"/>
    </row>
    <row r="892" spans="1:5" ht="15" customHeight="1" x14ac:dyDescent="0.2">
      <c r="A892" s="178"/>
      <c r="B892" s="178"/>
      <c r="C892" s="178"/>
      <c r="D892" s="178"/>
      <c r="E892" s="178"/>
    </row>
    <row r="893" spans="1:5" ht="15" customHeight="1" x14ac:dyDescent="0.2">
      <c r="A893" s="178"/>
      <c r="B893" s="178"/>
      <c r="C893" s="178"/>
      <c r="D893" s="178"/>
      <c r="E893" s="178"/>
    </row>
    <row r="894" spans="1:5" ht="15" customHeight="1" x14ac:dyDescent="0.2">
      <c r="A894" s="178"/>
      <c r="B894" s="178"/>
      <c r="C894" s="178"/>
      <c r="D894" s="178"/>
      <c r="E894" s="178"/>
    </row>
    <row r="895" spans="1:5" ht="15" customHeight="1" x14ac:dyDescent="0.2">
      <c r="A895" s="121"/>
      <c r="B895" s="121"/>
      <c r="C895" s="121"/>
      <c r="D895" s="121"/>
      <c r="E895" s="121"/>
    </row>
    <row r="896" spans="1:5" ht="15" customHeight="1" x14ac:dyDescent="0.25">
      <c r="A896" s="38" t="s">
        <v>1</v>
      </c>
      <c r="B896" s="39"/>
      <c r="C896" s="39"/>
      <c r="D896" s="39"/>
      <c r="E896" s="39"/>
    </row>
    <row r="897" spans="1:5" ht="15" customHeight="1" x14ac:dyDescent="0.2">
      <c r="A897" s="40" t="s">
        <v>37</v>
      </c>
      <c r="E897" t="s">
        <v>38</v>
      </c>
    </row>
    <row r="898" spans="1:5" ht="15" customHeight="1" x14ac:dyDescent="0.25">
      <c r="B898" s="38"/>
      <c r="C898" s="39"/>
      <c r="D898" s="39"/>
      <c r="E898" s="43"/>
    </row>
    <row r="899" spans="1:5" ht="15" customHeight="1" x14ac:dyDescent="0.2">
      <c r="A899" s="108"/>
      <c r="B899" s="108"/>
      <c r="C899" s="45" t="s">
        <v>40</v>
      </c>
      <c r="D899" s="46" t="s">
        <v>41</v>
      </c>
      <c r="E899" s="44" t="s">
        <v>42</v>
      </c>
    </row>
    <row r="900" spans="1:5" ht="15" customHeight="1" x14ac:dyDescent="0.2">
      <c r="A900" s="99"/>
      <c r="B900" s="116"/>
      <c r="C900" s="62"/>
      <c r="D900" s="117" t="s">
        <v>73</v>
      </c>
      <c r="E900" s="76">
        <v>35338.5</v>
      </c>
    </row>
    <row r="901" spans="1:5" ht="15" customHeight="1" x14ac:dyDescent="0.2">
      <c r="A901" s="99"/>
      <c r="B901" s="116"/>
      <c r="C901" s="77" t="s">
        <v>44</v>
      </c>
      <c r="D901" s="78"/>
      <c r="E901" s="79">
        <f>SUM(E900:E900)</f>
        <v>35338.5</v>
      </c>
    </row>
    <row r="902" spans="1:5" ht="15" customHeight="1" x14ac:dyDescent="0.2"/>
    <row r="903" spans="1:5" ht="15" customHeight="1" x14ac:dyDescent="0.25">
      <c r="A903" s="69" t="s">
        <v>17</v>
      </c>
      <c r="B903" s="70"/>
      <c r="C903" s="70"/>
      <c r="D903" s="56"/>
      <c r="E903" s="56"/>
    </row>
    <row r="904" spans="1:5" ht="15" customHeight="1" x14ac:dyDescent="0.2">
      <c r="A904" s="57" t="s">
        <v>87</v>
      </c>
      <c r="B904" s="39"/>
      <c r="C904" s="39"/>
      <c r="D904" s="39"/>
      <c r="E904" s="42" t="s">
        <v>88</v>
      </c>
    </row>
    <row r="905" spans="1:5" ht="15" customHeight="1" x14ac:dyDescent="0.2">
      <c r="A905" s="72"/>
      <c r="B905" s="96"/>
      <c r="C905" s="70"/>
      <c r="D905" s="72"/>
      <c r="E905" s="97"/>
    </row>
    <row r="906" spans="1:5" ht="15" customHeight="1" x14ac:dyDescent="0.2">
      <c r="B906" s="108"/>
      <c r="C906" s="44" t="s">
        <v>40</v>
      </c>
      <c r="D906" s="82" t="s">
        <v>53</v>
      </c>
      <c r="E906" s="44" t="s">
        <v>42</v>
      </c>
    </row>
    <row r="907" spans="1:5" ht="15" customHeight="1" x14ac:dyDescent="0.2">
      <c r="B907" s="124"/>
      <c r="C907" s="62">
        <v>3122</v>
      </c>
      <c r="D907" s="110" t="s">
        <v>81</v>
      </c>
      <c r="E907" s="76">
        <v>35338.5</v>
      </c>
    </row>
    <row r="908" spans="1:5" ht="15" customHeight="1" x14ac:dyDescent="0.2">
      <c r="B908" s="115"/>
      <c r="C908" s="77" t="s">
        <v>44</v>
      </c>
      <c r="D908" s="85"/>
      <c r="E908" s="86">
        <f>SUM(E907:E907)</f>
        <v>35338.5</v>
      </c>
    </row>
    <row r="909" spans="1:5" ht="15" customHeight="1" x14ac:dyDescent="0.2"/>
    <row r="910" spans="1:5" ht="15" customHeight="1" x14ac:dyDescent="0.2"/>
    <row r="911" spans="1:5" ht="15" customHeight="1" x14ac:dyDescent="0.25">
      <c r="A911" s="35" t="s">
        <v>222</v>
      </c>
    </row>
    <row r="912" spans="1:5" ht="15" customHeight="1" x14ac:dyDescent="0.2">
      <c r="A912" s="179" t="s">
        <v>34</v>
      </c>
      <c r="B912" s="179"/>
      <c r="C912" s="179"/>
      <c r="D912" s="179"/>
      <c r="E912" s="179"/>
    </row>
    <row r="913" spans="1:5" ht="15" customHeight="1" x14ac:dyDescent="0.2">
      <c r="A913" s="178" t="s">
        <v>365</v>
      </c>
      <c r="B913" s="178"/>
      <c r="C913" s="178"/>
      <c r="D913" s="178"/>
      <c r="E913" s="178"/>
    </row>
    <row r="914" spans="1:5" ht="15" customHeight="1" x14ac:dyDescent="0.2">
      <c r="A914" s="178"/>
      <c r="B914" s="178"/>
      <c r="C914" s="178"/>
      <c r="D914" s="178"/>
      <c r="E914" s="178"/>
    </row>
    <row r="915" spans="1:5" ht="15" customHeight="1" x14ac:dyDescent="0.2">
      <c r="A915" s="178"/>
      <c r="B915" s="178"/>
      <c r="C915" s="178"/>
      <c r="D915" s="178"/>
      <c r="E915" s="178"/>
    </row>
    <row r="916" spans="1:5" ht="15" customHeight="1" x14ac:dyDescent="0.2">
      <c r="A916" s="178"/>
      <c r="B916" s="178"/>
      <c r="C916" s="178"/>
      <c r="D916" s="178"/>
      <c r="E916" s="178"/>
    </row>
    <row r="917" spans="1:5" ht="15" customHeight="1" x14ac:dyDescent="0.2">
      <c r="A917" s="178"/>
      <c r="B917" s="178"/>
      <c r="C917" s="178"/>
      <c r="D917" s="178"/>
      <c r="E917" s="178"/>
    </row>
    <row r="918" spans="1:5" ht="15" customHeight="1" x14ac:dyDescent="0.2">
      <c r="A918" s="178"/>
      <c r="B918" s="178"/>
      <c r="C918" s="178"/>
      <c r="D918" s="178"/>
      <c r="E918" s="178"/>
    </row>
    <row r="919" spans="1:5" ht="15" customHeight="1" x14ac:dyDescent="0.2">
      <c r="A919" s="178"/>
      <c r="B919" s="178"/>
      <c r="C919" s="178"/>
      <c r="D919" s="178"/>
      <c r="E919" s="178"/>
    </row>
    <row r="920" spans="1:5" ht="15" customHeight="1" x14ac:dyDescent="0.2">
      <c r="A920" s="178"/>
      <c r="B920" s="178"/>
      <c r="C920" s="178"/>
      <c r="D920" s="178"/>
      <c r="E920" s="178"/>
    </row>
    <row r="921" spans="1:5" ht="15" customHeight="1" x14ac:dyDescent="0.2">
      <c r="A921" s="178"/>
      <c r="B921" s="178"/>
      <c r="C921" s="178"/>
      <c r="D921" s="178"/>
      <c r="E921" s="178"/>
    </row>
    <row r="922" spans="1:5" ht="15" customHeight="1" x14ac:dyDescent="0.2">
      <c r="A922" s="121"/>
      <c r="B922" s="121"/>
      <c r="C922" s="121"/>
      <c r="D922" s="121"/>
      <c r="E922" s="121"/>
    </row>
    <row r="923" spans="1:5" ht="15" customHeight="1" x14ac:dyDescent="0.25">
      <c r="A923" s="38" t="s">
        <v>1</v>
      </c>
      <c r="B923" s="39"/>
      <c r="C923" s="39"/>
      <c r="D923" s="39"/>
      <c r="E923" s="39"/>
    </row>
    <row r="924" spans="1:5" ht="15" customHeight="1" x14ac:dyDescent="0.2">
      <c r="A924" s="40" t="s">
        <v>37</v>
      </c>
      <c r="E924" t="s">
        <v>38</v>
      </c>
    </row>
    <row r="925" spans="1:5" ht="15" customHeight="1" x14ac:dyDescent="0.25">
      <c r="B925" s="38"/>
      <c r="C925" s="39"/>
      <c r="D925" s="39"/>
      <c r="E925" s="43"/>
    </row>
    <row r="926" spans="1:5" ht="15" customHeight="1" x14ac:dyDescent="0.2">
      <c r="A926" s="108"/>
      <c r="B926" s="108"/>
      <c r="C926" s="45" t="s">
        <v>40</v>
      </c>
      <c r="D926" s="46" t="s">
        <v>41</v>
      </c>
      <c r="E926" s="44" t="s">
        <v>42</v>
      </c>
    </row>
    <row r="927" spans="1:5" ht="15" customHeight="1" x14ac:dyDescent="0.2">
      <c r="A927" s="99"/>
      <c r="B927" s="116"/>
      <c r="C927" s="62"/>
      <c r="D927" s="117" t="s">
        <v>73</v>
      </c>
      <c r="E927" s="76">
        <f>26565.07+817442.6</f>
        <v>844007.66999999993</v>
      </c>
    </row>
    <row r="928" spans="1:5" ht="15" customHeight="1" x14ac:dyDescent="0.2">
      <c r="A928" s="99"/>
      <c r="B928" s="116"/>
      <c r="C928" s="77" t="s">
        <v>44</v>
      </c>
      <c r="D928" s="78"/>
      <c r="E928" s="79">
        <f>SUM(E927:E927)</f>
        <v>844007.66999999993</v>
      </c>
    </row>
    <row r="929" spans="1:5" ht="15" customHeight="1" x14ac:dyDescent="0.2"/>
    <row r="930" spans="1:5" ht="15" customHeight="1" x14ac:dyDescent="0.25">
      <c r="A930" s="69" t="s">
        <v>17</v>
      </c>
      <c r="B930" s="70"/>
      <c r="C930" s="70"/>
      <c r="D930" s="56"/>
      <c r="E930" s="56"/>
    </row>
    <row r="931" spans="1:5" ht="15" customHeight="1" x14ac:dyDescent="0.2">
      <c r="A931" s="57" t="s">
        <v>87</v>
      </c>
      <c r="B931" s="39"/>
      <c r="C931" s="39"/>
      <c r="D931" s="39"/>
      <c r="E931" s="42" t="s">
        <v>88</v>
      </c>
    </row>
    <row r="932" spans="1:5" ht="15" customHeight="1" x14ac:dyDescent="0.2">
      <c r="A932" s="72"/>
      <c r="B932" s="96"/>
      <c r="C932" s="70"/>
      <c r="D932" s="72"/>
      <c r="E932" s="97"/>
    </row>
    <row r="933" spans="1:5" ht="15" customHeight="1" x14ac:dyDescent="0.2">
      <c r="B933" s="108"/>
      <c r="C933" s="44" t="s">
        <v>40</v>
      </c>
      <c r="D933" s="82" t="s">
        <v>53</v>
      </c>
      <c r="E933" s="44" t="s">
        <v>42</v>
      </c>
    </row>
    <row r="934" spans="1:5" ht="15" customHeight="1" x14ac:dyDescent="0.2">
      <c r="B934" s="124"/>
      <c r="C934" s="62">
        <v>3122</v>
      </c>
      <c r="D934" s="110" t="s">
        <v>81</v>
      </c>
      <c r="E934" s="76">
        <f>26565.07+817442.6</f>
        <v>844007.66999999993</v>
      </c>
    </row>
    <row r="935" spans="1:5" ht="15" customHeight="1" x14ac:dyDescent="0.2">
      <c r="B935" s="115"/>
      <c r="C935" s="77" t="s">
        <v>44</v>
      </c>
      <c r="D935" s="85"/>
      <c r="E935" s="86">
        <f>SUM(E934:E934)</f>
        <v>844007.66999999993</v>
      </c>
    </row>
    <row r="936" spans="1:5" ht="15" customHeight="1" x14ac:dyDescent="0.2"/>
    <row r="937" spans="1:5" ht="15" customHeight="1" x14ac:dyDescent="0.2"/>
    <row r="938" spans="1:5" ht="15" customHeight="1" x14ac:dyDescent="0.25">
      <c r="A938" s="35" t="s">
        <v>223</v>
      </c>
    </row>
    <row r="939" spans="1:5" ht="15" customHeight="1" x14ac:dyDescent="0.2">
      <c r="A939" s="179" t="s">
        <v>34</v>
      </c>
      <c r="B939" s="179"/>
      <c r="C939" s="179"/>
      <c r="D939" s="179"/>
      <c r="E939" s="179"/>
    </row>
    <row r="940" spans="1:5" ht="15" customHeight="1" x14ac:dyDescent="0.2">
      <c r="A940" s="178" t="s">
        <v>366</v>
      </c>
      <c r="B940" s="178"/>
      <c r="C940" s="178"/>
      <c r="D940" s="178"/>
      <c r="E940" s="178"/>
    </row>
    <row r="941" spans="1:5" ht="15" customHeight="1" x14ac:dyDescent="0.2">
      <c r="A941" s="178"/>
      <c r="B941" s="178"/>
      <c r="C941" s="178"/>
      <c r="D941" s="178"/>
      <c r="E941" s="178"/>
    </row>
    <row r="942" spans="1:5" ht="15" customHeight="1" x14ac:dyDescent="0.2">
      <c r="A942" s="178"/>
      <c r="B942" s="178"/>
      <c r="C942" s="178"/>
      <c r="D942" s="178"/>
      <c r="E942" s="178"/>
    </row>
    <row r="943" spans="1:5" ht="15" customHeight="1" x14ac:dyDescent="0.2">
      <c r="A943" s="178"/>
      <c r="B943" s="178"/>
      <c r="C943" s="178"/>
      <c r="D943" s="178"/>
      <c r="E943" s="178"/>
    </row>
    <row r="944" spans="1:5" ht="15" customHeight="1" x14ac:dyDescent="0.2">
      <c r="A944" s="178"/>
      <c r="B944" s="178"/>
      <c r="C944" s="178"/>
      <c r="D944" s="178"/>
      <c r="E944" s="178"/>
    </row>
    <row r="945" spans="1:5" ht="15" customHeight="1" x14ac:dyDescent="0.2">
      <c r="A945" s="178"/>
      <c r="B945" s="178"/>
      <c r="C945" s="178"/>
      <c r="D945" s="178"/>
      <c r="E945" s="178"/>
    </row>
    <row r="946" spans="1:5" ht="15" customHeight="1" x14ac:dyDescent="0.2">
      <c r="A946" s="178"/>
      <c r="B946" s="178"/>
      <c r="C946" s="178"/>
      <c r="D946" s="178"/>
      <c r="E946" s="178"/>
    </row>
    <row r="947" spans="1:5" ht="15" customHeight="1" x14ac:dyDescent="0.2">
      <c r="A947" s="178"/>
      <c r="B947" s="178"/>
      <c r="C947" s="178"/>
      <c r="D947" s="178"/>
      <c r="E947" s="178"/>
    </row>
    <row r="948" spans="1:5" ht="15" customHeight="1" x14ac:dyDescent="0.2">
      <c r="A948" s="121"/>
      <c r="B948" s="121"/>
      <c r="C948" s="121"/>
      <c r="D948" s="121"/>
      <c r="E948" s="121"/>
    </row>
    <row r="949" spans="1:5" ht="15" customHeight="1" x14ac:dyDescent="0.25">
      <c r="A949" s="38" t="s">
        <v>1</v>
      </c>
      <c r="B949" s="39"/>
      <c r="C949" s="39"/>
      <c r="D949" s="39"/>
      <c r="E949" s="39"/>
    </row>
    <row r="950" spans="1:5" ht="15" customHeight="1" x14ac:dyDescent="0.2">
      <c r="A950" s="40" t="s">
        <v>37</v>
      </c>
      <c r="E950" t="s">
        <v>38</v>
      </c>
    </row>
    <row r="951" spans="1:5" ht="15" customHeight="1" x14ac:dyDescent="0.25">
      <c r="B951" s="38"/>
      <c r="C951" s="39"/>
      <c r="D951" s="39"/>
      <c r="E951" s="43"/>
    </row>
    <row r="952" spans="1:5" ht="15" customHeight="1" x14ac:dyDescent="0.2">
      <c r="A952" s="108"/>
      <c r="B952" s="108"/>
      <c r="C952" s="45" t="s">
        <v>40</v>
      </c>
      <c r="D952" s="46" t="s">
        <v>41</v>
      </c>
      <c r="E952" s="44" t="s">
        <v>42</v>
      </c>
    </row>
    <row r="953" spans="1:5" ht="15" customHeight="1" x14ac:dyDescent="0.2">
      <c r="A953" s="99"/>
      <c r="B953" s="116"/>
      <c r="C953" s="62"/>
      <c r="D953" s="117" t="s">
        <v>73</v>
      </c>
      <c r="E953" s="76">
        <f>20691+20691</f>
        <v>41382</v>
      </c>
    </row>
    <row r="954" spans="1:5" ht="15" customHeight="1" x14ac:dyDescent="0.2">
      <c r="A954" s="99"/>
      <c r="B954" s="116"/>
      <c r="C954" s="77" t="s">
        <v>44</v>
      </c>
      <c r="D954" s="78"/>
      <c r="E954" s="79">
        <f>SUM(E953:E953)</f>
        <v>41382</v>
      </c>
    </row>
    <row r="955" spans="1:5" ht="15" customHeight="1" x14ac:dyDescent="0.2"/>
    <row r="956" spans="1:5" ht="15" customHeight="1" x14ac:dyDescent="0.25">
      <c r="A956" s="69" t="s">
        <v>17</v>
      </c>
      <c r="B956" s="70"/>
      <c r="C956" s="70"/>
      <c r="D956" s="56"/>
      <c r="E956" s="56"/>
    </row>
    <row r="957" spans="1:5" ht="15" customHeight="1" x14ac:dyDescent="0.2">
      <c r="A957" s="57" t="s">
        <v>87</v>
      </c>
      <c r="B957" s="39"/>
      <c r="C957" s="39"/>
      <c r="D957" s="39"/>
      <c r="E957" s="42" t="s">
        <v>88</v>
      </c>
    </row>
    <row r="958" spans="1:5" ht="15" customHeight="1" x14ac:dyDescent="0.2">
      <c r="A958" s="72"/>
      <c r="B958" s="96"/>
      <c r="C958" s="70"/>
      <c r="D958" s="72"/>
      <c r="E958" s="97"/>
    </row>
    <row r="959" spans="1:5" ht="15" customHeight="1" x14ac:dyDescent="0.2">
      <c r="B959" s="108"/>
      <c r="C959" s="44" t="s">
        <v>40</v>
      </c>
      <c r="D959" s="82" t="s">
        <v>53</v>
      </c>
      <c r="E959" s="44" t="s">
        <v>42</v>
      </c>
    </row>
    <row r="960" spans="1:5" ht="15" customHeight="1" x14ac:dyDescent="0.2">
      <c r="B960" s="124"/>
      <c r="C960" s="62">
        <v>3122</v>
      </c>
      <c r="D960" s="110" t="s">
        <v>81</v>
      </c>
      <c r="E960" s="76">
        <v>41382</v>
      </c>
    </row>
    <row r="961" spans="1:5" ht="15" customHeight="1" x14ac:dyDescent="0.2">
      <c r="B961" s="115"/>
      <c r="C961" s="77" t="s">
        <v>44</v>
      </c>
      <c r="D961" s="85"/>
      <c r="E961" s="86">
        <f>SUM(E960:E960)</f>
        <v>41382</v>
      </c>
    </row>
    <row r="962" spans="1:5" ht="15" customHeight="1" x14ac:dyDescent="0.2"/>
    <row r="963" spans="1:5" ht="15" customHeight="1" x14ac:dyDescent="0.2"/>
    <row r="964" spans="1:5" ht="15" customHeight="1" x14ac:dyDescent="0.25">
      <c r="A964" s="35" t="s">
        <v>224</v>
      </c>
    </row>
    <row r="965" spans="1:5" ht="15" customHeight="1" x14ac:dyDescent="0.2">
      <c r="A965" s="179" t="s">
        <v>34</v>
      </c>
      <c r="B965" s="179"/>
      <c r="C965" s="179"/>
      <c r="D965" s="179"/>
      <c r="E965" s="179"/>
    </row>
    <row r="966" spans="1:5" ht="15" customHeight="1" x14ac:dyDescent="0.2">
      <c r="A966" s="178" t="s">
        <v>367</v>
      </c>
      <c r="B966" s="178"/>
      <c r="C966" s="178"/>
      <c r="D966" s="178"/>
      <c r="E966" s="178"/>
    </row>
    <row r="967" spans="1:5" ht="15" customHeight="1" x14ac:dyDescent="0.2">
      <c r="A967" s="178"/>
      <c r="B967" s="178"/>
      <c r="C967" s="178"/>
      <c r="D967" s="178"/>
      <c r="E967" s="178"/>
    </row>
    <row r="968" spans="1:5" ht="15" customHeight="1" x14ac:dyDescent="0.2">
      <c r="A968" s="178"/>
      <c r="B968" s="178"/>
      <c r="C968" s="178"/>
      <c r="D968" s="178"/>
      <c r="E968" s="178"/>
    </row>
    <row r="969" spans="1:5" ht="15" customHeight="1" x14ac:dyDescent="0.2">
      <c r="A969" s="178"/>
      <c r="B969" s="178"/>
      <c r="C969" s="178"/>
      <c r="D969" s="178"/>
      <c r="E969" s="178"/>
    </row>
    <row r="970" spans="1:5" ht="15" customHeight="1" x14ac:dyDescent="0.2">
      <c r="A970" s="178"/>
      <c r="B970" s="178"/>
      <c r="C970" s="178"/>
      <c r="D970" s="178"/>
      <c r="E970" s="178"/>
    </row>
    <row r="971" spans="1:5" ht="15" customHeight="1" x14ac:dyDescent="0.2">
      <c r="A971" s="178"/>
      <c r="B971" s="178"/>
      <c r="C971" s="178"/>
      <c r="D971" s="178"/>
      <c r="E971" s="178"/>
    </row>
    <row r="972" spans="1:5" ht="15" customHeight="1" x14ac:dyDescent="0.2">
      <c r="A972" s="178"/>
      <c r="B972" s="178"/>
      <c r="C972" s="178"/>
      <c r="D972" s="178"/>
      <c r="E972" s="178"/>
    </row>
    <row r="973" spans="1:5" ht="15" customHeight="1" x14ac:dyDescent="0.2">
      <c r="A973" s="178"/>
      <c r="B973" s="178"/>
      <c r="C973" s="178"/>
      <c r="D973" s="178"/>
      <c r="E973" s="178"/>
    </row>
    <row r="974" spans="1:5" ht="15" customHeight="1" x14ac:dyDescent="0.2">
      <c r="A974" s="178"/>
      <c r="B974" s="178"/>
      <c r="C974" s="178"/>
      <c r="D974" s="178"/>
      <c r="E974" s="178"/>
    </row>
    <row r="975" spans="1:5" ht="15" customHeight="1" x14ac:dyDescent="0.2">
      <c r="A975" s="121"/>
      <c r="B975" s="121"/>
      <c r="C975" s="121"/>
      <c r="D975" s="121"/>
      <c r="E975" s="121"/>
    </row>
    <row r="976" spans="1:5" ht="15" customHeight="1" x14ac:dyDescent="0.25">
      <c r="A976" s="38" t="s">
        <v>1</v>
      </c>
      <c r="B976" s="39"/>
      <c r="C976" s="39"/>
      <c r="D976" s="39"/>
      <c r="E976" s="39"/>
    </row>
    <row r="977" spans="1:5" ht="15" customHeight="1" x14ac:dyDescent="0.2">
      <c r="A977" s="40" t="s">
        <v>37</v>
      </c>
      <c r="E977" t="s">
        <v>38</v>
      </c>
    </row>
    <row r="978" spans="1:5" ht="15" customHeight="1" x14ac:dyDescent="0.25">
      <c r="B978" s="38"/>
      <c r="C978" s="39"/>
      <c r="D978" s="39"/>
      <c r="E978" s="43"/>
    </row>
    <row r="979" spans="1:5" ht="15" customHeight="1" x14ac:dyDescent="0.2">
      <c r="A979" s="108"/>
      <c r="B979" s="108"/>
      <c r="C979" s="45" t="s">
        <v>40</v>
      </c>
      <c r="D979" s="46" t="s">
        <v>41</v>
      </c>
      <c r="E979" s="44" t="s">
        <v>42</v>
      </c>
    </row>
    <row r="980" spans="1:5" ht="15" customHeight="1" x14ac:dyDescent="0.2">
      <c r="A980" s="99"/>
      <c r="B980" s="116"/>
      <c r="C980" s="62"/>
      <c r="D980" s="117" t="s">
        <v>73</v>
      </c>
      <c r="E980" s="76">
        <f>261904.5+173151+80803.8</f>
        <v>515859.3</v>
      </c>
    </row>
    <row r="981" spans="1:5" ht="15" customHeight="1" x14ac:dyDescent="0.2">
      <c r="A981" s="99"/>
      <c r="B981" s="116"/>
      <c r="C981" s="77" t="s">
        <v>44</v>
      </c>
      <c r="D981" s="78"/>
      <c r="E981" s="79">
        <f>SUM(E980:E980)</f>
        <v>515859.3</v>
      </c>
    </row>
    <row r="982" spans="1:5" ht="15" customHeight="1" x14ac:dyDescent="0.2"/>
    <row r="983" spans="1:5" ht="15" customHeight="1" x14ac:dyDescent="0.25">
      <c r="A983" s="69" t="s">
        <v>17</v>
      </c>
      <c r="B983" s="70"/>
      <c r="C983" s="70"/>
      <c r="D983" s="56"/>
      <c r="E983" s="56"/>
    </row>
    <row r="984" spans="1:5" ht="15" customHeight="1" x14ac:dyDescent="0.2">
      <c r="A984" s="57" t="s">
        <v>87</v>
      </c>
      <c r="B984" s="39"/>
      <c r="C984" s="39"/>
      <c r="D984" s="39"/>
      <c r="E984" s="42" t="s">
        <v>88</v>
      </c>
    </row>
    <row r="985" spans="1:5" ht="15" customHeight="1" x14ac:dyDescent="0.2">
      <c r="A985" s="72"/>
      <c r="B985" s="96"/>
      <c r="C985" s="70"/>
      <c r="D985" s="72"/>
      <c r="E985" s="97"/>
    </row>
    <row r="986" spans="1:5" ht="15" customHeight="1" x14ac:dyDescent="0.2">
      <c r="B986" s="108"/>
      <c r="C986" s="44" t="s">
        <v>40</v>
      </c>
      <c r="D986" s="82" t="s">
        <v>53</v>
      </c>
      <c r="E986" s="44" t="s">
        <v>42</v>
      </c>
    </row>
    <row r="987" spans="1:5" ht="15" customHeight="1" x14ac:dyDescent="0.2">
      <c r="B987" s="124"/>
      <c r="C987" s="62">
        <v>3122</v>
      </c>
      <c r="D987" s="110" t="s">
        <v>81</v>
      </c>
      <c r="E987" s="76">
        <f>261904.5+173151+80803.8</f>
        <v>515859.3</v>
      </c>
    </row>
    <row r="988" spans="1:5" ht="15" customHeight="1" x14ac:dyDescent="0.2">
      <c r="B988" s="115"/>
      <c r="C988" s="77" t="s">
        <v>44</v>
      </c>
      <c r="D988" s="85"/>
      <c r="E988" s="86">
        <f>SUM(E987:E987)</f>
        <v>515859.3</v>
      </c>
    </row>
    <row r="989" spans="1:5" ht="15" customHeight="1" x14ac:dyDescent="0.2"/>
    <row r="990" spans="1:5" ht="15" customHeight="1" x14ac:dyDescent="0.25">
      <c r="A990" s="35" t="s">
        <v>225</v>
      </c>
    </row>
    <row r="991" spans="1:5" ht="15" customHeight="1" x14ac:dyDescent="0.2">
      <c r="A991" s="179" t="s">
        <v>34</v>
      </c>
      <c r="B991" s="179"/>
      <c r="C991" s="179"/>
      <c r="D991" s="179"/>
      <c r="E991" s="179"/>
    </row>
    <row r="992" spans="1:5" ht="15" customHeight="1" x14ac:dyDescent="0.2">
      <c r="A992" s="178" t="s">
        <v>368</v>
      </c>
      <c r="B992" s="178"/>
      <c r="C992" s="178"/>
      <c r="D992" s="178"/>
      <c r="E992" s="178"/>
    </row>
    <row r="993" spans="1:5" ht="15" customHeight="1" x14ac:dyDescent="0.2">
      <c r="A993" s="178"/>
      <c r="B993" s="178"/>
      <c r="C993" s="178"/>
      <c r="D993" s="178"/>
      <c r="E993" s="178"/>
    </row>
    <row r="994" spans="1:5" ht="15" customHeight="1" x14ac:dyDescent="0.2">
      <c r="A994" s="178"/>
      <c r="B994" s="178"/>
      <c r="C994" s="178"/>
      <c r="D994" s="178"/>
      <c r="E994" s="178"/>
    </row>
    <row r="995" spans="1:5" ht="15" customHeight="1" x14ac:dyDescent="0.2">
      <c r="A995" s="178"/>
      <c r="B995" s="178"/>
      <c r="C995" s="178"/>
      <c r="D995" s="178"/>
      <c r="E995" s="178"/>
    </row>
    <row r="996" spans="1:5" ht="15" customHeight="1" x14ac:dyDescent="0.2">
      <c r="A996" s="178"/>
      <c r="B996" s="178"/>
      <c r="C996" s="178"/>
      <c r="D996" s="178"/>
      <c r="E996" s="178"/>
    </row>
    <row r="997" spans="1:5" ht="15" customHeight="1" x14ac:dyDescent="0.2">
      <c r="A997" s="178"/>
      <c r="B997" s="178"/>
      <c r="C997" s="178"/>
      <c r="D997" s="178"/>
      <c r="E997" s="178"/>
    </row>
    <row r="998" spans="1:5" ht="15" customHeight="1" x14ac:dyDescent="0.2">
      <c r="A998" s="178"/>
      <c r="B998" s="178"/>
      <c r="C998" s="178"/>
      <c r="D998" s="178"/>
      <c r="E998" s="178"/>
    </row>
    <row r="999" spans="1:5" ht="15" customHeight="1" x14ac:dyDescent="0.2">
      <c r="A999" s="178"/>
      <c r="B999" s="178"/>
      <c r="C999" s="178"/>
      <c r="D999" s="178"/>
      <c r="E999" s="178"/>
    </row>
    <row r="1000" spans="1:5" ht="15" customHeight="1" x14ac:dyDescent="0.2">
      <c r="A1000" s="121"/>
      <c r="B1000" s="121"/>
      <c r="C1000" s="121"/>
      <c r="D1000" s="121"/>
      <c r="E1000" s="121"/>
    </row>
    <row r="1001" spans="1:5" ht="15" customHeight="1" x14ac:dyDescent="0.25">
      <c r="A1001" s="38" t="s">
        <v>1</v>
      </c>
      <c r="B1001" s="39"/>
      <c r="C1001" s="39"/>
      <c r="D1001" s="39"/>
      <c r="E1001" s="39"/>
    </row>
    <row r="1002" spans="1:5" ht="15" customHeight="1" x14ac:dyDescent="0.2">
      <c r="A1002" s="40" t="s">
        <v>37</v>
      </c>
      <c r="E1002" t="s">
        <v>38</v>
      </c>
    </row>
    <row r="1003" spans="1:5" ht="15" customHeight="1" x14ac:dyDescent="0.25">
      <c r="B1003" s="38"/>
      <c r="C1003" s="39"/>
      <c r="D1003" s="39"/>
      <c r="E1003" s="43"/>
    </row>
    <row r="1004" spans="1:5" ht="15" customHeight="1" x14ac:dyDescent="0.2">
      <c r="A1004" s="108"/>
      <c r="B1004" s="108"/>
      <c r="C1004" s="45" t="s">
        <v>40</v>
      </c>
      <c r="D1004" s="46" t="s">
        <v>41</v>
      </c>
      <c r="E1004" s="44" t="s">
        <v>42</v>
      </c>
    </row>
    <row r="1005" spans="1:5" ht="15" customHeight="1" x14ac:dyDescent="0.2">
      <c r="A1005" s="99"/>
      <c r="B1005" s="116"/>
      <c r="C1005" s="62"/>
      <c r="D1005" s="117" t="s">
        <v>73</v>
      </c>
      <c r="E1005" s="76">
        <f>33481.06+2005726.49</f>
        <v>2039207.55</v>
      </c>
    </row>
    <row r="1006" spans="1:5" ht="15" customHeight="1" x14ac:dyDescent="0.2">
      <c r="A1006" s="99"/>
      <c r="B1006" s="116"/>
      <c r="C1006" s="77" t="s">
        <v>44</v>
      </c>
      <c r="D1006" s="78"/>
      <c r="E1006" s="79">
        <f>SUM(E1005:E1005)</f>
        <v>2039207.55</v>
      </c>
    </row>
    <row r="1007" spans="1:5" ht="15" customHeight="1" x14ac:dyDescent="0.2"/>
    <row r="1008" spans="1:5" ht="15" customHeight="1" x14ac:dyDescent="0.25">
      <c r="A1008" s="69" t="s">
        <v>17</v>
      </c>
      <c r="B1008" s="70"/>
      <c r="C1008" s="70"/>
      <c r="D1008" s="56"/>
      <c r="E1008" s="56"/>
    </row>
    <row r="1009" spans="1:5" ht="15" customHeight="1" x14ac:dyDescent="0.2">
      <c r="A1009" s="57" t="s">
        <v>87</v>
      </c>
      <c r="B1009" s="39"/>
      <c r="C1009" s="39"/>
      <c r="D1009" s="39"/>
      <c r="E1009" s="42" t="s">
        <v>88</v>
      </c>
    </row>
    <row r="1010" spans="1:5" ht="15" customHeight="1" x14ac:dyDescent="0.2">
      <c r="A1010" s="72"/>
      <c r="B1010" s="96"/>
      <c r="C1010" s="70"/>
      <c r="D1010" s="72"/>
      <c r="E1010" s="97"/>
    </row>
    <row r="1011" spans="1:5" ht="15" customHeight="1" x14ac:dyDescent="0.2">
      <c r="B1011" s="108"/>
      <c r="C1011" s="44" t="s">
        <v>40</v>
      </c>
      <c r="D1011" s="82" t="s">
        <v>53</v>
      </c>
      <c r="E1011" s="44" t="s">
        <v>42</v>
      </c>
    </row>
    <row r="1012" spans="1:5" ht="15" customHeight="1" x14ac:dyDescent="0.2">
      <c r="B1012" s="124"/>
      <c r="C1012" s="62">
        <v>3122</v>
      </c>
      <c r="D1012" s="110" t="s">
        <v>81</v>
      </c>
      <c r="E1012" s="76">
        <f>33481.06+2005726.49</f>
        <v>2039207.55</v>
      </c>
    </row>
    <row r="1013" spans="1:5" ht="15" customHeight="1" x14ac:dyDescent="0.2">
      <c r="B1013" s="115"/>
      <c r="C1013" s="77" t="s">
        <v>44</v>
      </c>
      <c r="D1013" s="85"/>
      <c r="E1013" s="86">
        <f>SUM(E1012:E1012)</f>
        <v>2039207.55</v>
      </c>
    </row>
    <row r="1014" spans="1:5" ht="15" customHeight="1" x14ac:dyDescent="0.2"/>
    <row r="1015" spans="1:5" ht="15" customHeight="1" x14ac:dyDescent="0.2"/>
    <row r="1016" spans="1:5" ht="15" customHeight="1" x14ac:dyDescent="0.25">
      <c r="A1016" s="35" t="s">
        <v>226</v>
      </c>
    </row>
    <row r="1017" spans="1:5" ht="15" customHeight="1" x14ac:dyDescent="0.2">
      <c r="A1017" s="179" t="s">
        <v>34</v>
      </c>
      <c r="B1017" s="179"/>
      <c r="C1017" s="179"/>
      <c r="D1017" s="179"/>
      <c r="E1017" s="179"/>
    </row>
    <row r="1018" spans="1:5" ht="15" customHeight="1" x14ac:dyDescent="0.2">
      <c r="A1018" s="178" t="s">
        <v>369</v>
      </c>
      <c r="B1018" s="178"/>
      <c r="C1018" s="178"/>
      <c r="D1018" s="178"/>
      <c r="E1018" s="178"/>
    </row>
    <row r="1019" spans="1:5" ht="15" customHeight="1" x14ac:dyDescent="0.2">
      <c r="A1019" s="178"/>
      <c r="B1019" s="178"/>
      <c r="C1019" s="178"/>
      <c r="D1019" s="178"/>
      <c r="E1019" s="178"/>
    </row>
    <row r="1020" spans="1:5" ht="15" customHeight="1" x14ac:dyDescent="0.2">
      <c r="A1020" s="178"/>
      <c r="B1020" s="178"/>
      <c r="C1020" s="178"/>
      <c r="D1020" s="178"/>
      <c r="E1020" s="178"/>
    </row>
    <row r="1021" spans="1:5" ht="15" customHeight="1" x14ac:dyDescent="0.2">
      <c r="A1021" s="178"/>
      <c r="B1021" s="178"/>
      <c r="C1021" s="178"/>
      <c r="D1021" s="178"/>
      <c r="E1021" s="178"/>
    </row>
    <row r="1022" spans="1:5" ht="15" customHeight="1" x14ac:dyDescent="0.2">
      <c r="A1022" s="178"/>
      <c r="B1022" s="178"/>
      <c r="C1022" s="178"/>
      <c r="D1022" s="178"/>
      <c r="E1022" s="178"/>
    </row>
    <row r="1023" spans="1:5" ht="15" customHeight="1" x14ac:dyDescent="0.2">
      <c r="A1023" s="178"/>
      <c r="B1023" s="178"/>
      <c r="C1023" s="178"/>
      <c r="D1023" s="178"/>
      <c r="E1023" s="178"/>
    </row>
    <row r="1024" spans="1:5" ht="15" customHeight="1" x14ac:dyDescent="0.2">
      <c r="A1024" s="178"/>
      <c r="B1024" s="178"/>
      <c r="C1024" s="178"/>
      <c r="D1024" s="178"/>
      <c r="E1024" s="178"/>
    </row>
    <row r="1025" spans="1:5" ht="15" customHeight="1" x14ac:dyDescent="0.2">
      <c r="A1025" s="178"/>
      <c r="B1025" s="178"/>
      <c r="C1025" s="178"/>
      <c r="D1025" s="178"/>
      <c r="E1025" s="178"/>
    </row>
    <row r="1026" spans="1:5" ht="15" customHeight="1" x14ac:dyDescent="0.2">
      <c r="A1026" s="121"/>
      <c r="B1026" s="121"/>
      <c r="C1026" s="121"/>
      <c r="D1026" s="121"/>
      <c r="E1026" s="121"/>
    </row>
    <row r="1027" spans="1:5" ht="15" customHeight="1" x14ac:dyDescent="0.25">
      <c r="A1027" s="38" t="s">
        <v>1</v>
      </c>
      <c r="B1027" s="39"/>
      <c r="C1027" s="39"/>
      <c r="D1027" s="39"/>
      <c r="E1027" s="39"/>
    </row>
    <row r="1028" spans="1:5" ht="15" customHeight="1" x14ac:dyDescent="0.2">
      <c r="A1028" s="40" t="s">
        <v>37</v>
      </c>
      <c r="E1028" t="s">
        <v>38</v>
      </c>
    </row>
    <row r="1029" spans="1:5" ht="15" customHeight="1" x14ac:dyDescent="0.25">
      <c r="B1029" s="38"/>
      <c r="C1029" s="39"/>
      <c r="D1029" s="39"/>
      <c r="E1029" s="43"/>
    </row>
    <row r="1030" spans="1:5" ht="15" customHeight="1" x14ac:dyDescent="0.2">
      <c r="A1030" s="108"/>
      <c r="B1030" s="108"/>
      <c r="C1030" s="45" t="s">
        <v>40</v>
      </c>
      <c r="D1030" s="46" t="s">
        <v>41</v>
      </c>
      <c r="E1030" s="44" t="s">
        <v>42</v>
      </c>
    </row>
    <row r="1031" spans="1:5" ht="15" customHeight="1" x14ac:dyDescent="0.2">
      <c r="A1031" s="99"/>
      <c r="B1031" s="116"/>
      <c r="C1031" s="62"/>
      <c r="D1031" s="117" t="s">
        <v>73</v>
      </c>
      <c r="E1031" s="76">
        <v>426146.03</v>
      </c>
    </row>
    <row r="1032" spans="1:5" ht="15" customHeight="1" x14ac:dyDescent="0.2">
      <c r="A1032" s="99"/>
      <c r="B1032" s="116"/>
      <c r="C1032" s="77" t="s">
        <v>44</v>
      </c>
      <c r="D1032" s="78"/>
      <c r="E1032" s="79">
        <f>SUM(E1031:E1031)</f>
        <v>426146.03</v>
      </c>
    </row>
    <row r="1033" spans="1:5" ht="15" customHeight="1" x14ac:dyDescent="0.2"/>
    <row r="1034" spans="1:5" ht="15" customHeight="1" x14ac:dyDescent="0.25">
      <c r="A1034" s="69" t="s">
        <v>17</v>
      </c>
      <c r="B1034" s="70"/>
      <c r="C1034" s="70"/>
      <c r="D1034" s="56"/>
      <c r="E1034" s="56"/>
    </row>
    <row r="1035" spans="1:5" ht="15" customHeight="1" x14ac:dyDescent="0.2">
      <c r="A1035" s="57" t="s">
        <v>87</v>
      </c>
      <c r="B1035" s="39"/>
      <c r="C1035" s="39"/>
      <c r="D1035" s="39"/>
      <c r="E1035" s="42" t="s">
        <v>88</v>
      </c>
    </row>
    <row r="1036" spans="1:5" ht="15" customHeight="1" x14ac:dyDescent="0.2">
      <c r="A1036" s="72"/>
      <c r="B1036" s="96"/>
      <c r="C1036" s="70"/>
      <c r="D1036" s="72"/>
      <c r="E1036" s="97"/>
    </row>
    <row r="1037" spans="1:5" ht="15" customHeight="1" x14ac:dyDescent="0.2">
      <c r="B1037" s="108"/>
      <c r="C1037" s="44" t="s">
        <v>40</v>
      </c>
      <c r="D1037" s="82" t="s">
        <v>53</v>
      </c>
      <c r="E1037" s="44" t="s">
        <v>42</v>
      </c>
    </row>
    <row r="1038" spans="1:5" ht="15" customHeight="1" x14ac:dyDescent="0.2">
      <c r="B1038" s="124"/>
      <c r="C1038" s="62">
        <v>3529</v>
      </c>
      <c r="D1038" s="110" t="s">
        <v>81</v>
      </c>
      <c r="E1038" s="76">
        <v>426146.03</v>
      </c>
    </row>
    <row r="1039" spans="1:5" ht="15" customHeight="1" x14ac:dyDescent="0.2">
      <c r="B1039" s="115"/>
      <c r="C1039" s="77" t="s">
        <v>44</v>
      </c>
      <c r="D1039" s="85"/>
      <c r="E1039" s="86">
        <f>SUM(E1038:E1038)</f>
        <v>426146.03</v>
      </c>
    </row>
    <row r="1040" spans="1:5" ht="15" customHeight="1" x14ac:dyDescent="0.2"/>
    <row r="1041" spans="1:5" ht="15" customHeight="1" x14ac:dyDescent="0.2"/>
    <row r="1042" spans="1:5" ht="15" customHeight="1" x14ac:dyDescent="0.25">
      <c r="A1042" s="35" t="s">
        <v>227</v>
      </c>
    </row>
    <row r="1043" spans="1:5" ht="15" customHeight="1" x14ac:dyDescent="0.2">
      <c r="A1043" s="179" t="s">
        <v>34</v>
      </c>
      <c r="B1043" s="179"/>
      <c r="C1043" s="179"/>
      <c r="D1043" s="179"/>
      <c r="E1043" s="179"/>
    </row>
    <row r="1044" spans="1:5" ht="15" customHeight="1" x14ac:dyDescent="0.2">
      <c r="A1044" s="178" t="s">
        <v>228</v>
      </c>
      <c r="B1044" s="178"/>
      <c r="C1044" s="178"/>
      <c r="D1044" s="178"/>
      <c r="E1044" s="178"/>
    </row>
    <row r="1045" spans="1:5" ht="15" customHeight="1" x14ac:dyDescent="0.2">
      <c r="A1045" s="178"/>
      <c r="B1045" s="178"/>
      <c r="C1045" s="178"/>
      <c r="D1045" s="178"/>
      <c r="E1045" s="178"/>
    </row>
    <row r="1046" spans="1:5" ht="15" customHeight="1" x14ac:dyDescent="0.2">
      <c r="A1046" s="178"/>
      <c r="B1046" s="178"/>
      <c r="C1046" s="178"/>
      <c r="D1046" s="178"/>
      <c r="E1046" s="178"/>
    </row>
    <row r="1047" spans="1:5" ht="15" customHeight="1" x14ac:dyDescent="0.2">
      <c r="A1047" s="178"/>
      <c r="B1047" s="178"/>
      <c r="C1047" s="178"/>
      <c r="D1047" s="178"/>
      <c r="E1047" s="178"/>
    </row>
    <row r="1048" spans="1:5" ht="15" customHeight="1" x14ac:dyDescent="0.2">
      <c r="A1048" s="178"/>
      <c r="B1048" s="178"/>
      <c r="C1048" s="178"/>
      <c r="D1048" s="178"/>
      <c r="E1048" s="178"/>
    </row>
    <row r="1049" spans="1:5" ht="15" customHeight="1" x14ac:dyDescent="0.2">
      <c r="A1049" s="178"/>
      <c r="B1049" s="178"/>
      <c r="C1049" s="178"/>
      <c r="D1049" s="178"/>
      <c r="E1049" s="178"/>
    </row>
    <row r="1050" spans="1:5" ht="15" customHeight="1" x14ac:dyDescent="0.2">
      <c r="A1050" s="178"/>
      <c r="B1050" s="178"/>
      <c r="C1050" s="178"/>
      <c r="D1050" s="178"/>
      <c r="E1050" s="178"/>
    </row>
    <row r="1051" spans="1:5" ht="15" customHeight="1" x14ac:dyDescent="0.2">
      <c r="A1051" s="178"/>
      <c r="B1051" s="178"/>
      <c r="C1051" s="178"/>
      <c r="D1051" s="178"/>
      <c r="E1051" s="178"/>
    </row>
    <row r="1052" spans="1:5" ht="15" customHeight="1" x14ac:dyDescent="0.2"/>
    <row r="1053" spans="1:5" ht="15" customHeight="1" x14ac:dyDescent="0.25">
      <c r="A1053" s="38" t="s">
        <v>1</v>
      </c>
      <c r="B1053" s="39"/>
      <c r="C1053" s="39"/>
      <c r="D1053" s="39"/>
      <c r="E1053" s="39"/>
    </row>
    <row r="1054" spans="1:5" ht="15" customHeight="1" x14ac:dyDescent="0.2">
      <c r="A1054" s="40" t="s">
        <v>37</v>
      </c>
      <c r="B1054" s="39"/>
      <c r="C1054" s="39"/>
      <c r="D1054" s="39"/>
      <c r="E1054" s="42" t="s">
        <v>38</v>
      </c>
    </row>
    <row r="1055" spans="1:5" ht="15" customHeight="1" x14ac:dyDescent="0.25">
      <c r="A1055" s="56"/>
      <c r="B1055" s="38"/>
      <c r="C1055" s="39"/>
      <c r="D1055" s="39"/>
      <c r="E1055" s="43"/>
    </row>
    <row r="1056" spans="1:5" ht="15" customHeight="1" x14ac:dyDescent="0.2">
      <c r="B1056" s="98"/>
      <c r="C1056" s="45" t="s">
        <v>40</v>
      </c>
      <c r="D1056" s="46" t="s">
        <v>41</v>
      </c>
      <c r="E1056" s="47" t="s">
        <v>42</v>
      </c>
    </row>
    <row r="1057" spans="1:5" ht="15" customHeight="1" x14ac:dyDescent="0.2">
      <c r="B1057" s="130"/>
      <c r="C1057" s="163">
        <v>6172</v>
      </c>
      <c r="D1057" s="110" t="s">
        <v>229</v>
      </c>
      <c r="E1057" s="104">
        <v>260624</v>
      </c>
    </row>
    <row r="1058" spans="1:5" ht="15" customHeight="1" x14ac:dyDescent="0.2">
      <c r="B1058" s="130"/>
      <c r="C1058" s="53" t="s">
        <v>44</v>
      </c>
      <c r="D1058" s="54"/>
      <c r="E1058" s="55">
        <f>SUM(E1057:E1057)</f>
        <v>260624</v>
      </c>
    </row>
    <row r="1059" spans="1:5" ht="15" customHeight="1" x14ac:dyDescent="0.2"/>
    <row r="1060" spans="1:5" ht="15" customHeight="1" x14ac:dyDescent="0.25">
      <c r="A1060" s="38" t="s">
        <v>17</v>
      </c>
      <c r="B1060" s="39"/>
      <c r="C1060" s="39"/>
      <c r="D1060" s="39"/>
      <c r="E1060" s="39"/>
    </row>
    <row r="1061" spans="1:5" ht="15" customHeight="1" x14ac:dyDescent="0.2">
      <c r="A1061" s="40" t="s">
        <v>74</v>
      </c>
      <c r="B1061" s="118"/>
      <c r="C1061" s="118"/>
      <c r="D1061" s="118"/>
      <c r="E1061" s="56" t="s">
        <v>75</v>
      </c>
    </row>
    <row r="1062" spans="1:5" ht="15" customHeight="1" x14ac:dyDescent="0.25">
      <c r="A1062" s="38"/>
      <c r="B1062" s="56"/>
      <c r="C1062" s="39"/>
      <c r="D1062" s="39"/>
      <c r="E1062" s="43"/>
    </row>
    <row r="1063" spans="1:5" ht="15" customHeight="1" x14ac:dyDescent="0.2">
      <c r="A1063" s="108"/>
      <c r="B1063" s="44" t="s">
        <v>39</v>
      </c>
      <c r="C1063" s="45" t="s">
        <v>40</v>
      </c>
      <c r="D1063" s="60" t="s">
        <v>41</v>
      </c>
      <c r="E1063" s="47" t="s">
        <v>42</v>
      </c>
    </row>
    <row r="1064" spans="1:5" ht="15" customHeight="1" x14ac:dyDescent="0.2">
      <c r="A1064" s="130"/>
      <c r="B1064" s="164">
        <v>305</v>
      </c>
      <c r="C1064" s="62"/>
      <c r="D1064" s="63" t="s">
        <v>230</v>
      </c>
      <c r="E1064" s="104">
        <v>260624</v>
      </c>
    </row>
    <row r="1065" spans="1:5" ht="15" customHeight="1" x14ac:dyDescent="0.2">
      <c r="A1065" s="134"/>
      <c r="B1065" s="165"/>
      <c r="C1065" s="53" t="s">
        <v>44</v>
      </c>
      <c r="D1065" s="66"/>
      <c r="E1065" s="67">
        <f>SUM(E1064:E1064)</f>
        <v>260624</v>
      </c>
    </row>
    <row r="1066" spans="1:5" ht="15" customHeight="1" x14ac:dyDescent="0.2"/>
    <row r="1067" spans="1:5" ht="15" customHeight="1" x14ac:dyDescent="0.2"/>
    <row r="1068" spans="1:5" ht="15" customHeight="1" x14ac:dyDescent="0.25">
      <c r="A1068" s="35" t="s">
        <v>231</v>
      </c>
    </row>
    <row r="1069" spans="1:5" ht="15" customHeight="1" x14ac:dyDescent="0.2">
      <c r="A1069" s="179" t="s">
        <v>34</v>
      </c>
      <c r="B1069" s="179"/>
      <c r="C1069" s="179"/>
      <c r="D1069" s="179"/>
      <c r="E1069" s="179"/>
    </row>
    <row r="1070" spans="1:5" ht="15" customHeight="1" x14ac:dyDescent="0.2">
      <c r="A1070" s="178" t="s">
        <v>232</v>
      </c>
      <c r="B1070" s="178"/>
      <c r="C1070" s="178"/>
      <c r="D1070" s="178"/>
      <c r="E1070" s="178"/>
    </row>
    <row r="1071" spans="1:5" ht="15" customHeight="1" x14ac:dyDescent="0.2">
      <c r="A1071" s="178"/>
      <c r="B1071" s="178"/>
      <c r="C1071" s="178"/>
      <c r="D1071" s="178"/>
      <c r="E1071" s="178"/>
    </row>
    <row r="1072" spans="1:5" ht="15" customHeight="1" x14ac:dyDescent="0.2">
      <c r="A1072" s="178"/>
      <c r="B1072" s="178"/>
      <c r="C1072" s="178"/>
      <c r="D1072" s="178"/>
      <c r="E1072" s="178"/>
    </row>
    <row r="1073" spans="1:5" ht="15" customHeight="1" x14ac:dyDescent="0.2">
      <c r="A1073" s="178"/>
      <c r="B1073" s="178"/>
      <c r="C1073" s="178"/>
      <c r="D1073" s="178"/>
      <c r="E1073" s="178"/>
    </row>
    <row r="1074" spans="1:5" ht="15" customHeight="1" x14ac:dyDescent="0.2">
      <c r="A1074" s="178"/>
      <c r="B1074" s="178"/>
      <c r="C1074" s="178"/>
      <c r="D1074" s="178"/>
      <c r="E1074" s="178"/>
    </row>
    <row r="1075" spans="1:5" ht="15" customHeight="1" x14ac:dyDescent="0.2">
      <c r="A1075" s="178"/>
      <c r="B1075" s="178"/>
      <c r="C1075" s="178"/>
      <c r="D1075" s="178"/>
      <c r="E1075" s="178"/>
    </row>
    <row r="1076" spans="1:5" ht="15" customHeight="1" x14ac:dyDescent="0.2">
      <c r="A1076" s="178"/>
      <c r="B1076" s="178"/>
      <c r="C1076" s="178"/>
      <c r="D1076" s="178"/>
      <c r="E1076" s="178"/>
    </row>
    <row r="1077" spans="1:5" ht="15" customHeight="1" x14ac:dyDescent="0.2"/>
    <row r="1078" spans="1:5" ht="15" customHeight="1" x14ac:dyDescent="0.25">
      <c r="A1078" s="38" t="s">
        <v>1</v>
      </c>
      <c r="B1078" s="39"/>
      <c r="C1078" s="39"/>
      <c r="D1078" s="39"/>
      <c r="E1078" s="39"/>
    </row>
    <row r="1079" spans="1:5" ht="15" customHeight="1" x14ac:dyDescent="0.2">
      <c r="A1079" s="40" t="s">
        <v>37</v>
      </c>
      <c r="B1079" s="39"/>
      <c r="C1079" s="39"/>
      <c r="D1079" s="39"/>
      <c r="E1079" s="42" t="s">
        <v>38</v>
      </c>
    </row>
    <row r="1080" spans="1:5" ht="15" customHeight="1" x14ac:dyDescent="0.25">
      <c r="A1080" s="56"/>
      <c r="B1080" s="38"/>
      <c r="C1080" s="39"/>
      <c r="D1080" s="39"/>
      <c r="E1080" s="43"/>
    </row>
    <row r="1081" spans="1:5" ht="15" customHeight="1" x14ac:dyDescent="0.2">
      <c r="B1081" s="98"/>
      <c r="C1081" s="45" t="s">
        <v>40</v>
      </c>
      <c r="D1081" s="46" t="s">
        <v>41</v>
      </c>
      <c r="E1081" s="47" t="s">
        <v>42</v>
      </c>
    </row>
    <row r="1082" spans="1:5" ht="15" customHeight="1" x14ac:dyDescent="0.2">
      <c r="B1082" s="130"/>
      <c r="C1082" s="163">
        <v>6172</v>
      </c>
      <c r="D1082" s="110" t="s">
        <v>229</v>
      </c>
      <c r="E1082" s="104">
        <v>312893</v>
      </c>
    </row>
    <row r="1083" spans="1:5" ht="15" customHeight="1" x14ac:dyDescent="0.2">
      <c r="B1083" s="130"/>
      <c r="C1083" s="53" t="s">
        <v>44</v>
      </c>
      <c r="D1083" s="54"/>
      <c r="E1083" s="55">
        <f>SUM(E1082:E1082)</f>
        <v>312893</v>
      </c>
    </row>
    <row r="1084" spans="1:5" ht="15" customHeight="1" x14ac:dyDescent="0.2"/>
    <row r="1085" spans="1:5" ht="15" customHeight="1" x14ac:dyDescent="0.25">
      <c r="A1085" s="38" t="s">
        <v>17</v>
      </c>
      <c r="B1085" s="39"/>
      <c r="C1085" s="39"/>
      <c r="D1085" s="39"/>
      <c r="E1085" s="39"/>
    </row>
    <row r="1086" spans="1:5" ht="15" customHeight="1" x14ac:dyDescent="0.2">
      <c r="A1086" s="40" t="s">
        <v>74</v>
      </c>
      <c r="B1086" s="118"/>
      <c r="C1086" s="118"/>
      <c r="D1086" s="118"/>
      <c r="E1086" s="56" t="s">
        <v>75</v>
      </c>
    </row>
    <row r="1087" spans="1:5" ht="15" customHeight="1" x14ac:dyDescent="0.25">
      <c r="A1087" s="38"/>
      <c r="B1087" s="56"/>
      <c r="C1087" s="39"/>
      <c r="D1087" s="39"/>
      <c r="E1087" s="43"/>
    </row>
    <row r="1088" spans="1:5" ht="15" customHeight="1" x14ac:dyDescent="0.2">
      <c r="A1088" s="108"/>
      <c r="B1088" s="44" t="s">
        <v>39</v>
      </c>
      <c r="C1088" s="45" t="s">
        <v>40</v>
      </c>
      <c r="D1088" s="60" t="s">
        <v>41</v>
      </c>
      <c r="E1088" s="47" t="s">
        <v>42</v>
      </c>
    </row>
    <row r="1089" spans="1:5" ht="15" customHeight="1" x14ac:dyDescent="0.2">
      <c r="A1089" s="130"/>
      <c r="B1089" s="164">
        <v>305</v>
      </c>
      <c r="C1089" s="62"/>
      <c r="D1089" s="63" t="s">
        <v>230</v>
      </c>
      <c r="E1089" s="104">
        <v>312893</v>
      </c>
    </row>
    <row r="1090" spans="1:5" ht="15" customHeight="1" x14ac:dyDescent="0.2">
      <c r="A1090" s="134"/>
      <c r="B1090" s="165"/>
      <c r="C1090" s="53" t="s">
        <v>44</v>
      </c>
      <c r="D1090" s="66"/>
      <c r="E1090" s="67">
        <f>SUM(E1089:E1089)</f>
        <v>312893</v>
      </c>
    </row>
    <row r="1091" spans="1:5" ht="15" customHeight="1" x14ac:dyDescent="0.2"/>
    <row r="1092" spans="1:5" ht="15" customHeight="1" x14ac:dyDescent="0.2"/>
    <row r="1093" spans="1:5" ht="15" customHeight="1" x14ac:dyDescent="0.2"/>
    <row r="1094" spans="1:5" ht="15" customHeight="1" x14ac:dyDescent="0.25">
      <c r="A1094" s="35" t="s">
        <v>233</v>
      </c>
    </row>
    <row r="1095" spans="1:5" ht="15" customHeight="1" x14ac:dyDescent="0.2">
      <c r="A1095" s="179" t="s">
        <v>34</v>
      </c>
      <c r="B1095" s="179"/>
      <c r="C1095" s="179"/>
      <c r="D1095" s="179"/>
      <c r="E1095" s="179"/>
    </row>
    <row r="1096" spans="1:5" ht="15" customHeight="1" x14ac:dyDescent="0.2">
      <c r="A1096" s="178" t="s">
        <v>234</v>
      </c>
      <c r="B1096" s="178"/>
      <c r="C1096" s="178"/>
      <c r="D1096" s="178"/>
      <c r="E1096" s="178"/>
    </row>
    <row r="1097" spans="1:5" ht="15" customHeight="1" x14ac:dyDescent="0.2">
      <c r="A1097" s="178"/>
      <c r="B1097" s="178"/>
      <c r="C1097" s="178"/>
      <c r="D1097" s="178"/>
      <c r="E1097" s="178"/>
    </row>
    <row r="1098" spans="1:5" ht="15" customHeight="1" x14ac:dyDescent="0.2">
      <c r="A1098" s="178"/>
      <c r="B1098" s="178"/>
      <c r="C1098" s="178"/>
      <c r="D1098" s="178"/>
      <c r="E1098" s="178"/>
    </row>
    <row r="1099" spans="1:5" ht="15" customHeight="1" x14ac:dyDescent="0.2">
      <c r="A1099" s="178"/>
      <c r="B1099" s="178"/>
      <c r="C1099" s="178"/>
      <c r="D1099" s="178"/>
      <c r="E1099" s="178"/>
    </row>
    <row r="1100" spans="1:5" ht="15" customHeight="1" x14ac:dyDescent="0.2">
      <c r="A1100" s="178"/>
      <c r="B1100" s="178"/>
      <c r="C1100" s="178"/>
      <c r="D1100" s="178"/>
      <c r="E1100" s="178"/>
    </row>
    <row r="1101" spans="1:5" ht="15" customHeight="1" x14ac:dyDescent="0.2">
      <c r="A1101" s="178"/>
      <c r="B1101" s="178"/>
      <c r="C1101" s="178"/>
      <c r="D1101" s="178"/>
      <c r="E1101" s="178"/>
    </row>
    <row r="1102" spans="1:5" ht="15" customHeight="1" x14ac:dyDescent="0.2">
      <c r="A1102" s="178"/>
      <c r="B1102" s="178"/>
      <c r="C1102" s="178"/>
      <c r="D1102" s="178"/>
      <c r="E1102" s="178"/>
    </row>
    <row r="1103" spans="1:5" ht="15" customHeight="1" x14ac:dyDescent="0.2">
      <c r="A1103" s="178"/>
      <c r="B1103" s="178"/>
      <c r="C1103" s="178"/>
      <c r="D1103" s="178"/>
      <c r="E1103" s="178"/>
    </row>
    <row r="1104" spans="1:5" ht="15" customHeight="1" x14ac:dyDescent="0.2"/>
    <row r="1105" spans="1:5" ht="15" customHeight="1" x14ac:dyDescent="0.25">
      <c r="A1105" s="38" t="s">
        <v>1</v>
      </c>
      <c r="B1105" s="39"/>
      <c r="C1105" s="39"/>
      <c r="D1105" s="39"/>
      <c r="E1105" s="39"/>
    </row>
    <row r="1106" spans="1:5" ht="15" customHeight="1" x14ac:dyDescent="0.2">
      <c r="A1106" s="40" t="s">
        <v>37</v>
      </c>
      <c r="B1106" s="39"/>
      <c r="C1106" s="39"/>
      <c r="D1106" s="39"/>
      <c r="E1106" s="42" t="s">
        <v>38</v>
      </c>
    </row>
    <row r="1107" spans="1:5" ht="15" customHeight="1" x14ac:dyDescent="0.25">
      <c r="A1107" s="56"/>
      <c r="B1107" s="38"/>
      <c r="C1107" s="39"/>
      <c r="D1107" s="39"/>
      <c r="E1107" s="43"/>
    </row>
    <row r="1108" spans="1:5" ht="15" customHeight="1" x14ac:dyDescent="0.2">
      <c r="B1108" s="98"/>
      <c r="C1108" s="45" t="s">
        <v>40</v>
      </c>
      <c r="D1108" s="46" t="s">
        <v>41</v>
      </c>
      <c r="E1108" s="47" t="s">
        <v>42</v>
      </c>
    </row>
    <row r="1109" spans="1:5" ht="15" customHeight="1" x14ac:dyDescent="0.2">
      <c r="B1109" s="130"/>
      <c r="C1109" s="163">
        <v>6172</v>
      </c>
      <c r="D1109" s="110" t="s">
        <v>229</v>
      </c>
      <c r="E1109" s="104">
        <v>1548</v>
      </c>
    </row>
    <row r="1110" spans="1:5" ht="15" customHeight="1" x14ac:dyDescent="0.2">
      <c r="B1110" s="130"/>
      <c r="C1110" s="53" t="s">
        <v>44</v>
      </c>
      <c r="D1110" s="54"/>
      <c r="E1110" s="55">
        <f>SUM(E1109:E1109)</f>
        <v>1548</v>
      </c>
    </row>
    <row r="1111" spans="1:5" ht="15" customHeight="1" x14ac:dyDescent="0.2"/>
    <row r="1112" spans="1:5" ht="15" customHeight="1" x14ac:dyDescent="0.25">
      <c r="A1112" s="38" t="s">
        <v>17</v>
      </c>
      <c r="B1112" s="39"/>
      <c r="C1112" s="39"/>
      <c r="D1112" s="39"/>
      <c r="E1112" s="39"/>
    </row>
    <row r="1113" spans="1:5" ht="15" customHeight="1" x14ac:dyDescent="0.2">
      <c r="A1113" s="40" t="s">
        <v>235</v>
      </c>
      <c r="B1113" s="118"/>
      <c r="C1113" s="118"/>
      <c r="D1113" s="118"/>
      <c r="E1113" s="56" t="s">
        <v>236</v>
      </c>
    </row>
    <row r="1114" spans="1:5" ht="15" customHeight="1" x14ac:dyDescent="0.25">
      <c r="A1114" s="38"/>
      <c r="B1114" s="56"/>
      <c r="C1114" s="39"/>
      <c r="D1114" s="39"/>
      <c r="E1114" s="43"/>
    </row>
    <row r="1115" spans="1:5" ht="15" customHeight="1" x14ac:dyDescent="0.2">
      <c r="A1115" s="108"/>
      <c r="B1115" s="98"/>
      <c r="C1115" s="45" t="s">
        <v>40</v>
      </c>
      <c r="D1115" s="60" t="s">
        <v>41</v>
      </c>
      <c r="E1115" s="47" t="s">
        <v>42</v>
      </c>
    </row>
    <row r="1116" spans="1:5" ht="15" customHeight="1" x14ac:dyDescent="0.2">
      <c r="A1116" s="130"/>
      <c r="B1116" s="130"/>
      <c r="C1116" s="62">
        <v>3513</v>
      </c>
      <c r="D1116" s="110" t="s">
        <v>66</v>
      </c>
      <c r="E1116" s="104">
        <v>-500</v>
      </c>
    </row>
    <row r="1117" spans="1:5" ht="15" customHeight="1" x14ac:dyDescent="0.2">
      <c r="A1117" s="130"/>
      <c r="B1117" s="130"/>
      <c r="C1117" s="62">
        <v>3522</v>
      </c>
      <c r="D1117" s="110" t="s">
        <v>66</v>
      </c>
      <c r="E1117" s="104">
        <v>2048</v>
      </c>
    </row>
    <row r="1118" spans="1:5" ht="15" customHeight="1" x14ac:dyDescent="0.2">
      <c r="A1118" s="134"/>
      <c r="B1118" s="166"/>
      <c r="C1118" s="53" t="s">
        <v>44</v>
      </c>
      <c r="D1118" s="66"/>
      <c r="E1118" s="67">
        <f>SUM(E1116:E1117)</f>
        <v>1548</v>
      </c>
    </row>
    <row r="1119" spans="1:5" ht="15" customHeight="1" x14ac:dyDescent="0.2"/>
    <row r="1120" spans="1:5" ht="15" customHeight="1" x14ac:dyDescent="0.2"/>
    <row r="1121" spans="1:5" ht="15" customHeight="1" x14ac:dyDescent="0.25">
      <c r="A1121" s="35" t="s">
        <v>237</v>
      </c>
    </row>
    <row r="1122" spans="1:5" ht="15" customHeight="1" x14ac:dyDescent="0.2">
      <c r="A1122" s="179" t="s">
        <v>34</v>
      </c>
      <c r="B1122" s="179"/>
      <c r="C1122" s="179"/>
      <c r="D1122" s="179"/>
      <c r="E1122" s="179"/>
    </row>
    <row r="1123" spans="1:5" ht="15" customHeight="1" x14ac:dyDescent="0.2">
      <c r="A1123" s="177" t="s">
        <v>238</v>
      </c>
      <c r="B1123" s="177"/>
      <c r="C1123" s="177"/>
      <c r="D1123" s="177"/>
      <c r="E1123" s="177"/>
    </row>
    <row r="1124" spans="1:5" ht="15" customHeight="1" x14ac:dyDescent="0.2">
      <c r="A1124" s="177"/>
      <c r="B1124" s="177"/>
      <c r="C1124" s="177"/>
      <c r="D1124" s="177"/>
      <c r="E1124" s="177"/>
    </row>
    <row r="1125" spans="1:5" ht="15" customHeight="1" x14ac:dyDescent="0.2">
      <c r="A1125" s="177"/>
      <c r="B1125" s="177"/>
      <c r="C1125" s="177"/>
      <c r="D1125" s="177"/>
      <c r="E1125" s="177"/>
    </row>
    <row r="1126" spans="1:5" ht="15" customHeight="1" x14ac:dyDescent="0.2">
      <c r="A1126" s="177"/>
      <c r="B1126" s="177"/>
      <c r="C1126" s="177"/>
      <c r="D1126" s="177"/>
      <c r="E1126" s="177"/>
    </row>
    <row r="1127" spans="1:5" ht="15" customHeight="1" x14ac:dyDescent="0.2">
      <c r="A1127" s="177"/>
      <c r="B1127" s="177"/>
      <c r="C1127" s="177"/>
      <c r="D1127" s="177"/>
      <c r="E1127" s="177"/>
    </row>
    <row r="1128" spans="1:5" ht="15" customHeight="1" x14ac:dyDescent="0.2">
      <c r="A1128" s="177"/>
      <c r="B1128" s="177"/>
      <c r="C1128" s="177"/>
      <c r="D1128" s="177"/>
      <c r="E1128" s="177"/>
    </row>
    <row r="1129" spans="1:5" ht="15" customHeight="1" x14ac:dyDescent="0.2">
      <c r="A1129" s="37"/>
      <c r="B1129" s="37"/>
      <c r="C1129" s="37"/>
      <c r="D1129" s="37"/>
      <c r="E1129" s="37"/>
    </row>
    <row r="1130" spans="1:5" ht="15" customHeight="1" x14ac:dyDescent="0.25">
      <c r="A1130" s="38" t="s">
        <v>1</v>
      </c>
      <c r="B1130" s="39"/>
      <c r="C1130" s="39"/>
      <c r="D1130" s="39"/>
      <c r="E1130" s="39"/>
    </row>
    <row r="1131" spans="1:5" ht="15" customHeight="1" x14ac:dyDescent="0.2">
      <c r="A1131" s="40" t="s">
        <v>37</v>
      </c>
      <c r="B1131" s="39"/>
      <c r="C1131" s="39"/>
      <c r="D1131" s="39"/>
      <c r="E1131" s="42" t="s">
        <v>38</v>
      </c>
    </row>
    <row r="1132" spans="1:5" ht="15" customHeight="1" x14ac:dyDescent="0.25">
      <c r="B1132" s="38"/>
      <c r="C1132" s="39"/>
      <c r="D1132" s="39"/>
      <c r="E1132" s="43"/>
    </row>
    <row r="1133" spans="1:5" ht="15" customHeight="1" x14ac:dyDescent="0.2">
      <c r="B1133" s="108"/>
      <c r="C1133" s="45" t="s">
        <v>40</v>
      </c>
      <c r="D1133" s="46" t="s">
        <v>41</v>
      </c>
      <c r="E1133" s="47" t="s">
        <v>42</v>
      </c>
    </row>
    <row r="1134" spans="1:5" ht="15" customHeight="1" x14ac:dyDescent="0.2">
      <c r="B1134" s="130"/>
      <c r="C1134" s="103">
        <v>6172</v>
      </c>
      <c r="D1134" s="167" t="s">
        <v>229</v>
      </c>
      <c r="E1134" s="51">
        <v>33798</v>
      </c>
    </row>
    <row r="1135" spans="1:5" ht="15" customHeight="1" x14ac:dyDescent="0.2">
      <c r="B1135" s="130"/>
      <c r="C1135" s="53" t="s">
        <v>44</v>
      </c>
      <c r="D1135" s="54"/>
      <c r="E1135" s="55">
        <f>SUM(E1134:E1134)</f>
        <v>33798</v>
      </c>
    </row>
    <row r="1136" spans="1:5" ht="15" customHeight="1" x14ac:dyDescent="0.2">
      <c r="A1136" s="56"/>
      <c r="B1136" s="56"/>
      <c r="C1136" s="56"/>
      <c r="D1136" s="56"/>
      <c r="E1136" s="56"/>
    </row>
    <row r="1137" spans="1:5" ht="15" customHeight="1" x14ac:dyDescent="0.2">
      <c r="A1137" s="56"/>
      <c r="B1137" s="56"/>
      <c r="C1137" s="56"/>
      <c r="D1137" s="56"/>
      <c r="E1137" s="56"/>
    </row>
    <row r="1138" spans="1:5" ht="15" customHeight="1" x14ac:dyDescent="0.25">
      <c r="A1138" s="38" t="s">
        <v>17</v>
      </c>
      <c r="B1138" s="39"/>
      <c r="C1138" s="39"/>
      <c r="D1138" s="39"/>
      <c r="E1138" s="56"/>
    </row>
    <row r="1139" spans="1:5" ht="15" customHeight="1" x14ac:dyDescent="0.2">
      <c r="A1139" s="127" t="s">
        <v>106</v>
      </c>
      <c r="B1139" s="70"/>
      <c r="C1139" s="70"/>
      <c r="D1139" s="70"/>
      <c r="E1139" s="71" t="s">
        <v>107</v>
      </c>
    </row>
    <row r="1140" spans="1:5" ht="15" customHeight="1" x14ac:dyDescent="0.2">
      <c r="A1140" s="56"/>
      <c r="B1140" s="58"/>
      <c r="C1140" s="39"/>
      <c r="E1140" s="59"/>
    </row>
    <row r="1141" spans="1:5" ht="15" customHeight="1" x14ac:dyDescent="0.2">
      <c r="B1141" s="108"/>
      <c r="C1141" s="45" t="s">
        <v>40</v>
      </c>
      <c r="D1141" s="125" t="s">
        <v>53</v>
      </c>
      <c r="E1141" s="47" t="s">
        <v>42</v>
      </c>
    </row>
    <row r="1142" spans="1:5" ht="15" customHeight="1" x14ac:dyDescent="0.2">
      <c r="B1142" s="99"/>
      <c r="C1142" s="62">
        <v>2223</v>
      </c>
      <c r="D1142" s="110" t="s">
        <v>66</v>
      </c>
      <c r="E1142" s="51">
        <v>33798</v>
      </c>
    </row>
    <row r="1143" spans="1:5" ht="15" customHeight="1" x14ac:dyDescent="0.2">
      <c r="B1143" s="130"/>
      <c r="C1143" s="53" t="s">
        <v>44</v>
      </c>
      <c r="D1143" s="66"/>
      <c r="E1143" s="67">
        <f>SUM(E1142:E1142)</f>
        <v>33798</v>
      </c>
    </row>
    <row r="1144" spans="1:5" ht="15" customHeight="1" x14ac:dyDescent="0.2"/>
    <row r="1145" spans="1:5" ht="15" customHeight="1" x14ac:dyDescent="0.2"/>
    <row r="1146" spans="1:5" ht="15" customHeight="1" x14ac:dyDescent="0.25">
      <c r="A1146" s="35" t="s">
        <v>239</v>
      </c>
    </row>
    <row r="1147" spans="1:5" ht="15" customHeight="1" x14ac:dyDescent="0.2">
      <c r="A1147" s="176" t="s">
        <v>240</v>
      </c>
      <c r="B1147" s="176"/>
      <c r="C1147" s="176"/>
      <c r="D1147" s="176"/>
      <c r="E1147" s="176"/>
    </row>
    <row r="1148" spans="1:5" ht="15" customHeight="1" x14ac:dyDescent="0.2">
      <c r="A1148" s="176"/>
      <c r="B1148" s="176"/>
      <c r="C1148" s="176"/>
      <c r="D1148" s="176"/>
      <c r="E1148" s="176"/>
    </row>
    <row r="1149" spans="1:5" ht="15" customHeight="1" x14ac:dyDescent="0.2">
      <c r="A1149" s="178" t="s">
        <v>241</v>
      </c>
      <c r="B1149" s="178"/>
      <c r="C1149" s="178"/>
      <c r="D1149" s="178"/>
      <c r="E1149" s="178"/>
    </row>
    <row r="1150" spans="1:5" ht="15" customHeight="1" x14ac:dyDescent="0.2">
      <c r="A1150" s="178"/>
      <c r="B1150" s="178"/>
      <c r="C1150" s="178"/>
      <c r="D1150" s="178"/>
      <c r="E1150" s="178"/>
    </row>
    <row r="1151" spans="1:5" ht="15" customHeight="1" x14ac:dyDescent="0.2">
      <c r="A1151" s="178"/>
      <c r="B1151" s="178"/>
      <c r="C1151" s="178"/>
      <c r="D1151" s="178"/>
      <c r="E1151" s="178"/>
    </row>
    <row r="1152" spans="1:5" ht="15" customHeight="1" x14ac:dyDescent="0.2">
      <c r="A1152" s="178"/>
      <c r="B1152" s="178"/>
      <c r="C1152" s="178"/>
      <c r="D1152" s="178"/>
      <c r="E1152" s="178"/>
    </row>
    <row r="1153" spans="1:5" ht="15" customHeight="1" x14ac:dyDescent="0.2">
      <c r="A1153" s="178"/>
      <c r="B1153" s="178"/>
      <c r="C1153" s="178"/>
      <c r="D1153" s="178"/>
      <c r="E1153" s="178"/>
    </row>
    <row r="1154" spans="1:5" ht="15" customHeight="1" x14ac:dyDescent="0.2">
      <c r="A1154" s="178"/>
      <c r="B1154" s="178"/>
      <c r="C1154" s="178"/>
      <c r="D1154" s="178"/>
      <c r="E1154" s="178"/>
    </row>
    <row r="1155" spans="1:5" ht="15" customHeight="1" x14ac:dyDescent="0.2">
      <c r="A1155" s="178"/>
      <c r="B1155" s="178"/>
      <c r="C1155" s="178"/>
      <c r="D1155" s="178"/>
      <c r="E1155" s="178"/>
    </row>
    <row r="1156" spans="1:5" ht="15" customHeight="1" x14ac:dyDescent="0.2">
      <c r="A1156" s="178"/>
      <c r="B1156" s="178"/>
      <c r="C1156" s="178"/>
      <c r="D1156" s="178"/>
      <c r="E1156" s="178"/>
    </row>
    <row r="1157" spans="1:5" ht="15" customHeight="1" x14ac:dyDescent="0.2">
      <c r="A1157" s="178"/>
      <c r="B1157" s="178"/>
      <c r="C1157" s="178"/>
      <c r="D1157" s="178"/>
      <c r="E1157" s="178"/>
    </row>
    <row r="1158" spans="1:5" ht="15" customHeight="1" x14ac:dyDescent="0.2"/>
    <row r="1159" spans="1:5" ht="15" customHeight="1" x14ac:dyDescent="0.25">
      <c r="A1159" s="69" t="s">
        <v>17</v>
      </c>
      <c r="B1159" s="70"/>
      <c r="C1159" s="70"/>
      <c r="D1159" s="70"/>
      <c r="E1159" s="70"/>
    </row>
    <row r="1160" spans="1:5" ht="15" customHeight="1" x14ac:dyDescent="0.2">
      <c r="A1160" s="57" t="s">
        <v>37</v>
      </c>
      <c r="B1160" s="70"/>
      <c r="C1160" s="70"/>
      <c r="D1160" s="70"/>
      <c r="E1160" s="71" t="s">
        <v>38</v>
      </c>
    </row>
    <row r="1161" spans="1:5" ht="15" customHeight="1" x14ac:dyDescent="0.25">
      <c r="A1161" s="69"/>
      <c r="B1161" s="92"/>
      <c r="C1161" s="70"/>
      <c r="D1161" s="70"/>
      <c r="E1161" s="73"/>
    </row>
    <row r="1162" spans="1:5" ht="15" customHeight="1" x14ac:dyDescent="0.2">
      <c r="B1162" s="44" t="s">
        <v>39</v>
      </c>
      <c r="C1162" s="44" t="s">
        <v>40</v>
      </c>
      <c r="D1162" s="125" t="s">
        <v>53</v>
      </c>
      <c r="E1162" s="47" t="s">
        <v>42</v>
      </c>
    </row>
    <row r="1163" spans="1:5" ht="15" customHeight="1" x14ac:dyDescent="0.2">
      <c r="B1163" s="168">
        <v>13307</v>
      </c>
      <c r="C1163" s="169">
        <v>4324</v>
      </c>
      <c r="D1163" s="126" t="s">
        <v>113</v>
      </c>
      <c r="E1163" s="170">
        <v>-210520</v>
      </c>
    </row>
    <row r="1164" spans="1:5" ht="15" customHeight="1" x14ac:dyDescent="0.2">
      <c r="B1164" s="165"/>
      <c r="C1164" s="77" t="s">
        <v>44</v>
      </c>
      <c r="D1164" s="78"/>
      <c r="E1164" s="79">
        <f>SUM(E1163:E1163)</f>
        <v>-210520</v>
      </c>
    </row>
    <row r="1165" spans="1:5" ht="15" customHeight="1" x14ac:dyDescent="0.2"/>
    <row r="1166" spans="1:5" ht="15" customHeight="1" x14ac:dyDescent="0.25">
      <c r="A1166" s="38" t="s">
        <v>17</v>
      </c>
      <c r="B1166" s="39"/>
      <c r="C1166" s="39"/>
      <c r="D1166" s="39"/>
      <c r="E1166" s="39"/>
    </row>
    <row r="1167" spans="1:5" ht="15" customHeight="1" x14ac:dyDescent="0.2">
      <c r="A1167" s="40" t="s">
        <v>242</v>
      </c>
      <c r="B1167" s="118"/>
      <c r="C1167" s="118"/>
      <c r="D1167" s="118"/>
      <c r="E1167" s="118" t="s">
        <v>243</v>
      </c>
    </row>
    <row r="1168" spans="1:5" ht="15" customHeight="1" x14ac:dyDescent="0.2">
      <c r="A1168" s="118"/>
      <c r="B1168" s="58"/>
      <c r="C1168" s="39"/>
      <c r="D1168" s="118"/>
      <c r="E1168" s="59"/>
    </row>
    <row r="1169" spans="1:7" ht="15" customHeight="1" x14ac:dyDescent="0.2">
      <c r="B1169" s="44" t="s">
        <v>39</v>
      </c>
      <c r="C1169" s="45" t="s">
        <v>40</v>
      </c>
      <c r="D1169" s="60" t="s">
        <v>41</v>
      </c>
      <c r="E1169" s="47" t="s">
        <v>42</v>
      </c>
    </row>
    <row r="1170" spans="1:7" ht="15" customHeight="1" x14ac:dyDescent="0.2">
      <c r="B1170" s="168">
        <v>13307</v>
      </c>
      <c r="C1170" s="171"/>
      <c r="D1170" s="63" t="s">
        <v>177</v>
      </c>
      <c r="E1170" s="64">
        <v>79040</v>
      </c>
    </row>
    <row r="1171" spans="1:7" ht="15" customHeight="1" x14ac:dyDescent="0.2">
      <c r="B1171" s="165"/>
      <c r="C1171" s="53" t="s">
        <v>44</v>
      </c>
      <c r="D1171" s="66"/>
      <c r="E1171" s="67">
        <f>SUM(E1170:E1170)</f>
        <v>79040</v>
      </c>
    </row>
    <row r="1172" spans="1:7" ht="15" customHeight="1" x14ac:dyDescent="0.2">
      <c r="A1172" s="118"/>
      <c r="B1172" s="118"/>
      <c r="C1172" s="118"/>
      <c r="D1172" s="118"/>
      <c r="E1172" s="118"/>
    </row>
    <row r="1173" spans="1:7" ht="15" customHeight="1" x14ac:dyDescent="0.25">
      <c r="A1173" s="38" t="s">
        <v>17</v>
      </c>
      <c r="B1173" s="39"/>
      <c r="C1173" s="39"/>
      <c r="D1173" s="39"/>
      <c r="E1173" s="39"/>
    </row>
    <row r="1174" spans="1:7" ht="15" customHeight="1" x14ac:dyDescent="0.2">
      <c r="A1174" s="40" t="s">
        <v>235</v>
      </c>
      <c r="B1174" s="118"/>
      <c r="C1174" s="118"/>
      <c r="D1174" s="118"/>
      <c r="E1174" s="118" t="s">
        <v>236</v>
      </c>
    </row>
    <row r="1175" spans="1:7" ht="15" customHeight="1" x14ac:dyDescent="0.2">
      <c r="A1175" s="118"/>
      <c r="B1175" s="58"/>
      <c r="C1175" s="39"/>
      <c r="D1175" s="118"/>
      <c r="E1175" s="59"/>
    </row>
    <row r="1176" spans="1:7" ht="15" customHeight="1" x14ac:dyDescent="0.2">
      <c r="A1176" s="98"/>
      <c r="B1176" s="44" t="s">
        <v>39</v>
      </c>
      <c r="C1176" s="45" t="s">
        <v>40</v>
      </c>
      <c r="D1176" s="60" t="s">
        <v>41</v>
      </c>
      <c r="E1176" s="47" t="s">
        <v>42</v>
      </c>
    </row>
    <row r="1177" spans="1:7" ht="15" customHeight="1" x14ac:dyDescent="0.2">
      <c r="A1177" s="143"/>
      <c r="B1177" s="168">
        <v>13307</v>
      </c>
      <c r="C1177" s="171"/>
      <c r="D1177" s="63" t="s">
        <v>177</v>
      </c>
      <c r="E1177" s="89">
        <v>131480</v>
      </c>
    </row>
    <row r="1178" spans="1:7" ht="15" customHeight="1" x14ac:dyDescent="0.2">
      <c r="A1178" s="166"/>
      <c r="B1178" s="165"/>
      <c r="C1178" s="53" t="s">
        <v>44</v>
      </c>
      <c r="D1178" s="66"/>
      <c r="E1178" s="67">
        <f>SUM(E1177)</f>
        <v>131480</v>
      </c>
      <c r="G1178" s="91">
        <f>+E1171+E1178</f>
        <v>210520</v>
      </c>
    </row>
    <row r="1179" spans="1:7" ht="15" customHeight="1" x14ac:dyDescent="0.2"/>
    <row r="1180" spans="1:7" ht="15" customHeight="1" x14ac:dyDescent="0.2"/>
    <row r="1181" spans="1:7" ht="15" customHeight="1" x14ac:dyDescent="0.25">
      <c r="A1181" s="35" t="s">
        <v>244</v>
      </c>
    </row>
    <row r="1182" spans="1:7" ht="15" customHeight="1" x14ac:dyDescent="0.2">
      <c r="A1182" s="176" t="s">
        <v>245</v>
      </c>
      <c r="B1182" s="176"/>
      <c r="C1182" s="176"/>
      <c r="D1182" s="176"/>
      <c r="E1182" s="176"/>
    </row>
    <row r="1183" spans="1:7" ht="15" customHeight="1" x14ac:dyDescent="0.2">
      <c r="A1183" s="176"/>
      <c r="B1183" s="176"/>
      <c r="C1183" s="176"/>
      <c r="D1183" s="176"/>
      <c r="E1183" s="176"/>
    </row>
    <row r="1184" spans="1:7" ht="15" customHeight="1" x14ac:dyDescent="0.2">
      <c r="A1184" s="178" t="s">
        <v>370</v>
      </c>
      <c r="B1184" s="178"/>
      <c r="C1184" s="178"/>
      <c r="D1184" s="178"/>
      <c r="E1184" s="178"/>
    </row>
    <row r="1185" spans="1:5" ht="15" customHeight="1" x14ac:dyDescent="0.2">
      <c r="A1185" s="178"/>
      <c r="B1185" s="178"/>
      <c r="C1185" s="178"/>
      <c r="D1185" s="178"/>
      <c r="E1185" s="178"/>
    </row>
    <row r="1186" spans="1:5" ht="15" customHeight="1" x14ac:dyDescent="0.2">
      <c r="A1186" s="178"/>
      <c r="B1186" s="178"/>
      <c r="C1186" s="178"/>
      <c r="D1186" s="178"/>
      <c r="E1186" s="178"/>
    </row>
    <row r="1187" spans="1:5" ht="15" customHeight="1" x14ac:dyDescent="0.2">
      <c r="A1187" s="178"/>
      <c r="B1187" s="178"/>
      <c r="C1187" s="178"/>
      <c r="D1187" s="178"/>
      <c r="E1187" s="178"/>
    </row>
    <row r="1188" spans="1:5" ht="15" customHeight="1" x14ac:dyDescent="0.2">
      <c r="A1188" s="178"/>
      <c r="B1188" s="178"/>
      <c r="C1188" s="178"/>
      <c r="D1188" s="178"/>
      <c r="E1188" s="178"/>
    </row>
    <row r="1189" spans="1:5" ht="15" customHeight="1" x14ac:dyDescent="0.2">
      <c r="A1189" s="178"/>
      <c r="B1189" s="178"/>
      <c r="C1189" s="178"/>
      <c r="D1189" s="178"/>
      <c r="E1189" s="178"/>
    </row>
    <row r="1190" spans="1:5" ht="15" customHeight="1" x14ac:dyDescent="0.2">
      <c r="A1190" s="178"/>
      <c r="B1190" s="178"/>
      <c r="C1190" s="178"/>
      <c r="D1190" s="178"/>
      <c r="E1190" s="178"/>
    </row>
    <row r="1191" spans="1:5" ht="15" customHeight="1" x14ac:dyDescent="0.2">
      <c r="A1191" s="121"/>
      <c r="B1191" s="121"/>
      <c r="C1191" s="121"/>
      <c r="D1191" s="121"/>
      <c r="E1191" s="121"/>
    </row>
    <row r="1192" spans="1:5" ht="15" customHeight="1" x14ac:dyDescent="0.2">
      <c r="A1192" s="121"/>
      <c r="B1192" s="121"/>
      <c r="C1192" s="121"/>
      <c r="D1192" s="121"/>
      <c r="E1192" s="121"/>
    </row>
    <row r="1193" spans="1:5" ht="15" customHeight="1" x14ac:dyDescent="0.2">
      <c r="A1193" s="121"/>
      <c r="B1193" s="121"/>
      <c r="C1193" s="121"/>
      <c r="D1193" s="121"/>
      <c r="E1193" s="121"/>
    </row>
    <row r="1194" spans="1:5" ht="15" customHeight="1" x14ac:dyDescent="0.2">
      <c r="A1194" s="121"/>
      <c r="B1194" s="121"/>
      <c r="C1194" s="121"/>
      <c r="D1194" s="121"/>
      <c r="E1194" s="121"/>
    </row>
    <row r="1195" spans="1:5" ht="15" customHeight="1" x14ac:dyDescent="0.2">
      <c r="A1195" s="121"/>
      <c r="B1195" s="121"/>
      <c r="C1195" s="121"/>
      <c r="D1195" s="121"/>
      <c r="E1195" s="121"/>
    </row>
    <row r="1196" spans="1:5" ht="15" customHeight="1" x14ac:dyDescent="0.2">
      <c r="A1196" s="121"/>
      <c r="B1196" s="121"/>
      <c r="C1196" s="121"/>
      <c r="D1196" s="121"/>
      <c r="E1196" s="121"/>
    </row>
    <row r="1197" spans="1:5" ht="15" customHeight="1" x14ac:dyDescent="0.2">
      <c r="A1197" s="121"/>
      <c r="B1197" s="121"/>
      <c r="C1197" s="121"/>
      <c r="D1197" s="121"/>
      <c r="E1197" s="121"/>
    </row>
    <row r="1198" spans="1:5" ht="15" customHeight="1" x14ac:dyDescent="0.25">
      <c r="A1198" s="38" t="s">
        <v>17</v>
      </c>
      <c r="B1198" s="39"/>
      <c r="C1198" s="39"/>
      <c r="D1198" s="39"/>
      <c r="E1198" s="39"/>
    </row>
    <row r="1199" spans="1:5" ht="15" customHeight="1" x14ac:dyDescent="0.2">
      <c r="A1199" s="40" t="s">
        <v>37</v>
      </c>
      <c r="B1199" s="39"/>
      <c r="C1199" s="39"/>
      <c r="D1199" s="39"/>
      <c r="E1199" s="42" t="s">
        <v>38</v>
      </c>
    </row>
    <row r="1200" spans="1:5" ht="15" customHeight="1" x14ac:dyDescent="0.25">
      <c r="A1200" s="38"/>
      <c r="B1200" s="56"/>
      <c r="C1200" s="39"/>
      <c r="D1200" s="39"/>
      <c r="E1200" s="43"/>
    </row>
    <row r="1201" spans="1:5" ht="15" customHeight="1" x14ac:dyDescent="0.2">
      <c r="A1201" s="108"/>
      <c r="B1201" s="108"/>
      <c r="C1201" s="45" t="s">
        <v>40</v>
      </c>
      <c r="D1201" s="82" t="s">
        <v>53</v>
      </c>
      <c r="E1201" s="47" t="s">
        <v>42</v>
      </c>
    </row>
    <row r="1202" spans="1:5" ht="15" customHeight="1" x14ac:dyDescent="0.2">
      <c r="A1202" s="130"/>
      <c r="B1202" s="109"/>
      <c r="C1202" s="132">
        <v>6409</v>
      </c>
      <c r="D1202" s="110" t="s">
        <v>117</v>
      </c>
      <c r="E1202" s="133">
        <v>-10000</v>
      </c>
    </row>
    <row r="1203" spans="1:5" ht="15" customHeight="1" x14ac:dyDescent="0.2">
      <c r="A1203" s="134"/>
      <c r="B1203" s="135"/>
      <c r="C1203" s="53" t="s">
        <v>44</v>
      </c>
      <c r="D1203" s="54"/>
      <c r="E1203" s="55">
        <f>E1202</f>
        <v>-10000</v>
      </c>
    </row>
    <row r="1204" spans="1:5" ht="15" customHeight="1" x14ac:dyDescent="0.2"/>
    <row r="1205" spans="1:5" ht="15" customHeight="1" x14ac:dyDescent="0.25">
      <c r="A1205" s="38" t="s">
        <v>17</v>
      </c>
      <c r="B1205" s="39"/>
      <c r="C1205" s="39"/>
      <c r="D1205" s="39"/>
      <c r="E1205" s="56"/>
    </row>
    <row r="1206" spans="1:5" ht="15" customHeight="1" x14ac:dyDescent="0.2">
      <c r="A1206" s="57" t="s">
        <v>51</v>
      </c>
      <c r="B1206" s="39"/>
      <c r="C1206" s="39"/>
      <c r="D1206" s="39"/>
      <c r="E1206" s="42" t="s">
        <v>52</v>
      </c>
    </row>
    <row r="1207" spans="1:5" ht="15" customHeight="1" x14ac:dyDescent="0.2">
      <c r="A1207" s="40"/>
      <c r="B1207" s="56"/>
      <c r="C1207" s="39"/>
      <c r="D1207" s="39"/>
      <c r="E1207" s="43"/>
    </row>
    <row r="1208" spans="1:5" ht="15" customHeight="1" x14ac:dyDescent="0.2">
      <c r="A1208" s="108"/>
      <c r="B1208" s="108"/>
      <c r="C1208" s="45" t="s">
        <v>40</v>
      </c>
      <c r="D1208" s="82" t="s">
        <v>53</v>
      </c>
      <c r="E1208" s="47" t="s">
        <v>42</v>
      </c>
    </row>
    <row r="1209" spans="1:5" ht="15" customHeight="1" x14ac:dyDescent="0.2">
      <c r="A1209" s="108"/>
      <c r="B1209" s="108"/>
      <c r="C1209" s="62">
        <v>3299</v>
      </c>
      <c r="D1209" s="110" t="s">
        <v>114</v>
      </c>
      <c r="E1209" s="138">
        <v>10000</v>
      </c>
    </row>
    <row r="1210" spans="1:5" ht="15" customHeight="1" x14ac:dyDescent="0.2">
      <c r="A1210" s="105"/>
      <c r="B1210" s="105"/>
      <c r="C1210" s="53" t="s">
        <v>44</v>
      </c>
      <c r="D1210" s="54"/>
      <c r="E1210" s="55">
        <f>SUM(E1209:E1209)</f>
        <v>10000</v>
      </c>
    </row>
    <row r="1211" spans="1:5" ht="15" customHeight="1" x14ac:dyDescent="0.2"/>
    <row r="1212" spans="1:5" ht="15" customHeight="1" x14ac:dyDescent="0.2"/>
    <row r="1213" spans="1:5" ht="15" customHeight="1" x14ac:dyDescent="0.25">
      <c r="A1213" s="35" t="s">
        <v>246</v>
      </c>
    </row>
    <row r="1214" spans="1:5" ht="15" customHeight="1" x14ac:dyDescent="0.2">
      <c r="A1214" s="179" t="s">
        <v>247</v>
      </c>
      <c r="B1214" s="179"/>
      <c r="C1214" s="179"/>
      <c r="D1214" s="179"/>
      <c r="E1214" s="179"/>
    </row>
    <row r="1215" spans="1:5" ht="15" customHeight="1" x14ac:dyDescent="0.2">
      <c r="A1215" s="179"/>
      <c r="B1215" s="179"/>
      <c r="C1215" s="179"/>
      <c r="D1215" s="179"/>
      <c r="E1215" s="179"/>
    </row>
    <row r="1216" spans="1:5" ht="15" customHeight="1" x14ac:dyDescent="0.2">
      <c r="A1216" s="178" t="s">
        <v>248</v>
      </c>
      <c r="B1216" s="178"/>
      <c r="C1216" s="178"/>
      <c r="D1216" s="178"/>
      <c r="E1216" s="178"/>
    </row>
    <row r="1217" spans="1:5" ht="15" customHeight="1" x14ac:dyDescent="0.2">
      <c r="A1217" s="178"/>
      <c r="B1217" s="178"/>
      <c r="C1217" s="178"/>
      <c r="D1217" s="178"/>
      <c r="E1217" s="178"/>
    </row>
    <row r="1218" spans="1:5" ht="15" customHeight="1" x14ac:dyDescent="0.2">
      <c r="A1218" s="178"/>
      <c r="B1218" s="178"/>
      <c r="C1218" s="178"/>
      <c r="D1218" s="178"/>
      <c r="E1218" s="178"/>
    </row>
    <row r="1219" spans="1:5" ht="15" customHeight="1" x14ac:dyDescent="0.2">
      <c r="A1219" s="178"/>
      <c r="B1219" s="178"/>
      <c r="C1219" s="178"/>
      <c r="D1219" s="178"/>
      <c r="E1219" s="178"/>
    </row>
    <row r="1220" spans="1:5" ht="15" customHeight="1" x14ac:dyDescent="0.2">
      <c r="A1220" s="178"/>
      <c r="B1220" s="178"/>
      <c r="C1220" s="178"/>
      <c r="D1220" s="178"/>
      <c r="E1220" s="178"/>
    </row>
    <row r="1221" spans="1:5" ht="15" customHeight="1" x14ac:dyDescent="0.2">
      <c r="A1221" s="178"/>
      <c r="B1221" s="178"/>
      <c r="C1221" s="178"/>
      <c r="D1221" s="178"/>
      <c r="E1221" s="178"/>
    </row>
    <row r="1222" spans="1:5" ht="15" customHeight="1" x14ac:dyDescent="0.2">
      <c r="A1222" s="178"/>
      <c r="B1222" s="178"/>
      <c r="C1222" s="178"/>
      <c r="D1222" s="178"/>
      <c r="E1222" s="178"/>
    </row>
    <row r="1223" spans="1:5" ht="15" customHeight="1" x14ac:dyDescent="0.2">
      <c r="A1223" s="121"/>
      <c r="B1223" s="121"/>
      <c r="C1223" s="121"/>
      <c r="D1223" s="121"/>
      <c r="E1223" s="121"/>
    </row>
    <row r="1224" spans="1:5" ht="15" customHeight="1" x14ac:dyDescent="0.25">
      <c r="A1224" s="69" t="s">
        <v>17</v>
      </c>
      <c r="B1224" s="70"/>
      <c r="C1224" s="70"/>
      <c r="D1224" s="70"/>
      <c r="E1224" s="70"/>
    </row>
    <row r="1225" spans="1:5" ht="15" customHeight="1" x14ac:dyDescent="0.2">
      <c r="A1225" s="57" t="s">
        <v>37</v>
      </c>
      <c r="B1225" s="70"/>
      <c r="C1225" s="70"/>
      <c r="D1225" s="70"/>
      <c r="E1225" s="71" t="s">
        <v>38</v>
      </c>
    </row>
    <row r="1226" spans="1:5" ht="15" customHeight="1" x14ac:dyDescent="0.25">
      <c r="A1226" s="72"/>
      <c r="B1226" s="69"/>
      <c r="C1226" s="70"/>
      <c r="D1226" s="70"/>
      <c r="E1226" s="73"/>
    </row>
    <row r="1227" spans="1:5" ht="15" customHeight="1" x14ac:dyDescent="0.2">
      <c r="A1227" s="98"/>
      <c r="B1227" s="108"/>
      <c r="C1227" s="44" t="s">
        <v>40</v>
      </c>
      <c r="D1227" s="82" t="s">
        <v>53</v>
      </c>
      <c r="E1227" s="44" t="s">
        <v>42</v>
      </c>
    </row>
    <row r="1228" spans="1:5" ht="15" customHeight="1" x14ac:dyDescent="0.2">
      <c r="A1228" s="99"/>
      <c r="B1228" s="116"/>
      <c r="C1228" s="62">
        <v>6409</v>
      </c>
      <c r="D1228" s="110" t="s">
        <v>113</v>
      </c>
      <c r="E1228" s="76">
        <v>-1210000</v>
      </c>
    </row>
    <row r="1229" spans="1:5" ht="15" customHeight="1" x14ac:dyDescent="0.2">
      <c r="A1229" s="83"/>
      <c r="B1229" s="137"/>
      <c r="C1229" s="77" t="s">
        <v>44</v>
      </c>
      <c r="D1229" s="85"/>
      <c r="E1229" s="86">
        <f>SUM(E1228:E1228)</f>
        <v>-1210000</v>
      </c>
    </row>
    <row r="1230" spans="1:5" ht="15" customHeight="1" x14ac:dyDescent="0.2"/>
    <row r="1231" spans="1:5" ht="15" customHeight="1" x14ac:dyDescent="0.25">
      <c r="A1231" s="38" t="s">
        <v>17</v>
      </c>
      <c r="B1231" s="41"/>
      <c r="C1231" s="39"/>
      <c r="D1231" s="39"/>
      <c r="E1231" s="56"/>
    </row>
    <row r="1232" spans="1:5" ht="15" customHeight="1" x14ac:dyDescent="0.2">
      <c r="A1232" s="40" t="s">
        <v>249</v>
      </c>
      <c r="B1232" s="39"/>
      <c r="C1232" s="39"/>
      <c r="D1232" s="39"/>
      <c r="E1232" s="42" t="s">
        <v>250</v>
      </c>
    </row>
    <row r="1233" spans="1:5" ht="15" customHeight="1" x14ac:dyDescent="0.2">
      <c r="A1233" s="40"/>
      <c r="B1233" s="41"/>
      <c r="C1233" s="39"/>
      <c r="D1233" s="39"/>
      <c r="E1233" s="42"/>
    </row>
    <row r="1234" spans="1:5" ht="15" customHeight="1" x14ac:dyDescent="0.2">
      <c r="B1234" s="98"/>
      <c r="C1234" s="44" t="s">
        <v>40</v>
      </c>
      <c r="D1234" s="125" t="s">
        <v>53</v>
      </c>
      <c r="E1234" s="44" t="s">
        <v>42</v>
      </c>
    </row>
    <row r="1235" spans="1:5" ht="15" customHeight="1" x14ac:dyDescent="0.2">
      <c r="B1235" s="99"/>
      <c r="C1235" s="62">
        <v>6113</v>
      </c>
      <c r="D1235" s="110" t="s">
        <v>81</v>
      </c>
      <c r="E1235" s="76">
        <v>1210000</v>
      </c>
    </row>
    <row r="1236" spans="1:5" ht="15" customHeight="1" x14ac:dyDescent="0.2">
      <c r="B1236" s="83"/>
      <c r="C1236" s="77" t="s">
        <v>44</v>
      </c>
      <c r="D1236" s="78"/>
      <c r="E1236" s="79">
        <f>SUM(E1235:E1235)</f>
        <v>1210000</v>
      </c>
    </row>
    <row r="1237" spans="1:5" ht="15" customHeight="1" x14ac:dyDescent="0.2"/>
    <row r="1238" spans="1:5" ht="15" customHeight="1" x14ac:dyDescent="0.2"/>
    <row r="1239" spans="1:5" ht="15" customHeight="1" x14ac:dyDescent="0.25">
      <c r="A1239" s="35" t="s">
        <v>251</v>
      </c>
    </row>
    <row r="1240" spans="1:5" ht="15" customHeight="1" x14ac:dyDescent="0.2">
      <c r="A1240" s="176" t="s">
        <v>134</v>
      </c>
      <c r="B1240" s="176"/>
      <c r="C1240" s="176"/>
      <c r="D1240" s="176"/>
      <c r="E1240" s="176"/>
    </row>
    <row r="1241" spans="1:5" ht="15" customHeight="1" x14ac:dyDescent="0.2">
      <c r="A1241" s="176"/>
      <c r="B1241" s="176"/>
      <c r="C1241" s="176"/>
      <c r="D1241" s="176"/>
      <c r="E1241" s="176"/>
    </row>
    <row r="1242" spans="1:5" ht="15" customHeight="1" x14ac:dyDescent="0.2">
      <c r="A1242" s="178" t="s">
        <v>252</v>
      </c>
      <c r="B1242" s="178"/>
      <c r="C1242" s="178"/>
      <c r="D1242" s="178"/>
      <c r="E1242" s="178"/>
    </row>
    <row r="1243" spans="1:5" ht="15" customHeight="1" x14ac:dyDescent="0.2">
      <c r="A1243" s="178"/>
      <c r="B1243" s="178"/>
      <c r="C1243" s="178"/>
      <c r="D1243" s="178"/>
      <c r="E1243" s="178"/>
    </row>
    <row r="1244" spans="1:5" ht="15" customHeight="1" x14ac:dyDescent="0.2">
      <c r="A1244" s="178"/>
      <c r="B1244" s="178"/>
      <c r="C1244" s="178"/>
      <c r="D1244" s="178"/>
      <c r="E1244" s="178"/>
    </row>
    <row r="1245" spans="1:5" ht="15" customHeight="1" x14ac:dyDescent="0.2">
      <c r="A1245" s="178"/>
      <c r="B1245" s="178"/>
      <c r="C1245" s="178"/>
      <c r="D1245" s="178"/>
      <c r="E1245" s="178"/>
    </row>
    <row r="1246" spans="1:5" ht="15" customHeight="1" x14ac:dyDescent="0.2">
      <c r="A1246" s="178"/>
      <c r="B1246" s="178"/>
      <c r="C1246" s="178"/>
      <c r="D1246" s="178"/>
      <c r="E1246" s="178"/>
    </row>
    <row r="1247" spans="1:5" ht="15" customHeight="1" x14ac:dyDescent="0.2">
      <c r="A1247" s="178"/>
      <c r="B1247" s="178"/>
      <c r="C1247" s="178"/>
      <c r="D1247" s="178"/>
      <c r="E1247" s="178"/>
    </row>
    <row r="1248" spans="1:5" ht="15" customHeight="1" x14ac:dyDescent="0.2">
      <c r="A1248" s="178"/>
      <c r="B1248" s="178"/>
      <c r="C1248" s="178"/>
      <c r="D1248" s="178"/>
      <c r="E1248" s="178"/>
    </row>
    <row r="1249" spans="1:5" ht="15" customHeight="1" x14ac:dyDescent="0.2">
      <c r="A1249" s="139"/>
      <c r="B1249" s="139"/>
      <c r="C1249" s="139"/>
      <c r="D1249" s="139"/>
      <c r="E1249" s="139"/>
    </row>
    <row r="1250" spans="1:5" ht="15" customHeight="1" x14ac:dyDescent="0.25">
      <c r="A1250" s="69" t="s">
        <v>17</v>
      </c>
      <c r="B1250" s="70"/>
      <c r="C1250" s="70"/>
      <c r="D1250" s="70"/>
      <c r="E1250" s="70"/>
    </row>
    <row r="1251" spans="1:5" ht="15" customHeight="1" x14ac:dyDescent="0.2">
      <c r="A1251" s="57" t="s">
        <v>37</v>
      </c>
      <c r="B1251" s="70"/>
      <c r="C1251" s="70"/>
      <c r="D1251" s="70"/>
      <c r="E1251" s="71" t="s">
        <v>38</v>
      </c>
    </row>
    <row r="1252" spans="1:5" ht="15" customHeight="1" x14ac:dyDescent="0.25">
      <c r="A1252" s="72"/>
      <c r="B1252" s="69"/>
      <c r="C1252" s="70"/>
      <c r="D1252" s="70"/>
      <c r="E1252" s="73"/>
    </row>
    <row r="1253" spans="1:5" ht="15" customHeight="1" x14ac:dyDescent="0.2">
      <c r="A1253" s="98"/>
      <c r="B1253" s="108"/>
      <c r="C1253" s="44" t="s">
        <v>40</v>
      </c>
      <c r="D1253" s="82" t="s">
        <v>53</v>
      </c>
      <c r="E1253" s="44" t="s">
        <v>42</v>
      </c>
    </row>
    <row r="1254" spans="1:5" ht="15" customHeight="1" x14ac:dyDescent="0.2">
      <c r="A1254" s="99"/>
      <c r="B1254" s="116"/>
      <c r="C1254" s="62">
        <v>6409</v>
      </c>
      <c r="D1254" s="110" t="s">
        <v>113</v>
      </c>
      <c r="E1254" s="76">
        <v>-40000</v>
      </c>
    </row>
    <row r="1255" spans="1:5" ht="15" customHeight="1" x14ac:dyDescent="0.2">
      <c r="A1255" s="83"/>
      <c r="B1255" s="137"/>
      <c r="C1255" s="77" t="s">
        <v>44</v>
      </c>
      <c r="D1255" s="85"/>
      <c r="E1255" s="86">
        <f>SUM(E1254:E1254)</f>
        <v>-40000</v>
      </c>
    </row>
    <row r="1256" spans="1:5" ht="15" customHeight="1" x14ac:dyDescent="0.2">
      <c r="A1256" s="139"/>
      <c r="B1256" s="139"/>
      <c r="C1256" s="139"/>
      <c r="D1256" s="139"/>
      <c r="E1256" s="139"/>
    </row>
    <row r="1257" spans="1:5" ht="15" customHeight="1" x14ac:dyDescent="0.25">
      <c r="A1257" s="69" t="s">
        <v>17</v>
      </c>
      <c r="B1257" s="139"/>
      <c r="C1257" s="139"/>
      <c r="D1257" s="139"/>
      <c r="E1257" s="139"/>
    </row>
    <row r="1258" spans="1:5" ht="15" customHeight="1" x14ac:dyDescent="0.2">
      <c r="A1258" s="40" t="s">
        <v>135</v>
      </c>
      <c r="B1258" s="39"/>
      <c r="C1258" s="39"/>
      <c r="D1258" s="39"/>
      <c r="E1258" s="42" t="s">
        <v>136</v>
      </c>
    </row>
    <row r="1259" spans="1:5" ht="15" customHeight="1" x14ac:dyDescent="0.2">
      <c r="A1259" s="40"/>
      <c r="B1259" s="118"/>
      <c r="C1259" s="39"/>
      <c r="D1259" s="39"/>
      <c r="E1259" s="43"/>
    </row>
    <row r="1260" spans="1:5" ht="15" customHeight="1" x14ac:dyDescent="0.2">
      <c r="A1260" s="108"/>
      <c r="B1260" s="108"/>
      <c r="C1260" s="45" t="s">
        <v>40</v>
      </c>
      <c r="D1260" s="82" t="s">
        <v>53</v>
      </c>
      <c r="E1260" s="44" t="s">
        <v>42</v>
      </c>
    </row>
    <row r="1261" spans="1:5" ht="15" customHeight="1" x14ac:dyDescent="0.2">
      <c r="A1261" s="140"/>
      <c r="B1261" s="141"/>
      <c r="C1261" s="142">
        <v>6172</v>
      </c>
      <c r="D1261" s="110" t="s">
        <v>66</v>
      </c>
      <c r="E1261" s="104">
        <v>40000</v>
      </c>
    </row>
    <row r="1262" spans="1:5" ht="15" customHeight="1" x14ac:dyDescent="0.2">
      <c r="A1262" s="143"/>
      <c r="B1262" s="143"/>
      <c r="C1262" s="53" t="s">
        <v>44</v>
      </c>
      <c r="D1262" s="90"/>
      <c r="E1262" s="55">
        <f>SUM(E1261:E1261)</f>
        <v>40000</v>
      </c>
    </row>
    <row r="1263" spans="1:5" ht="15" customHeight="1" x14ac:dyDescent="0.2"/>
    <row r="1264" spans="1:5" ht="15" customHeight="1" x14ac:dyDescent="0.2"/>
    <row r="1265" spans="1:5" ht="15" customHeight="1" x14ac:dyDescent="0.25">
      <c r="A1265" s="35" t="s">
        <v>253</v>
      </c>
    </row>
    <row r="1266" spans="1:5" ht="15" customHeight="1" x14ac:dyDescent="0.2">
      <c r="A1266" s="176" t="s">
        <v>134</v>
      </c>
      <c r="B1266" s="176"/>
      <c r="C1266" s="176"/>
      <c r="D1266" s="176"/>
      <c r="E1266" s="176"/>
    </row>
    <row r="1267" spans="1:5" ht="15" customHeight="1" x14ac:dyDescent="0.2">
      <c r="A1267" s="176"/>
      <c r="B1267" s="176"/>
      <c r="C1267" s="176"/>
      <c r="D1267" s="176"/>
      <c r="E1267" s="176"/>
    </row>
    <row r="1268" spans="1:5" ht="15" customHeight="1" x14ac:dyDescent="0.2">
      <c r="A1268" s="178" t="s">
        <v>254</v>
      </c>
      <c r="B1268" s="178"/>
      <c r="C1268" s="178"/>
      <c r="D1268" s="178"/>
      <c r="E1268" s="178"/>
    </row>
    <row r="1269" spans="1:5" ht="15" customHeight="1" x14ac:dyDescent="0.2">
      <c r="A1269" s="178"/>
      <c r="B1269" s="178"/>
      <c r="C1269" s="178"/>
      <c r="D1269" s="178"/>
      <c r="E1269" s="178"/>
    </row>
    <row r="1270" spans="1:5" ht="15" customHeight="1" x14ac:dyDescent="0.2">
      <c r="A1270" s="178"/>
      <c r="B1270" s="178"/>
      <c r="C1270" s="178"/>
      <c r="D1270" s="178"/>
      <c r="E1270" s="178"/>
    </row>
    <row r="1271" spans="1:5" ht="15" customHeight="1" x14ac:dyDescent="0.2">
      <c r="A1271" s="178"/>
      <c r="B1271" s="178"/>
      <c r="C1271" s="178"/>
      <c r="D1271" s="178"/>
      <c r="E1271" s="178"/>
    </row>
    <row r="1272" spans="1:5" ht="15" customHeight="1" x14ac:dyDescent="0.2">
      <c r="A1272" s="178"/>
      <c r="B1272" s="178"/>
      <c r="C1272" s="178"/>
      <c r="D1272" s="178"/>
      <c r="E1272" s="178"/>
    </row>
    <row r="1273" spans="1:5" ht="15" customHeight="1" x14ac:dyDescent="0.2">
      <c r="A1273" s="178"/>
      <c r="B1273" s="178"/>
      <c r="C1273" s="178"/>
      <c r="D1273" s="178"/>
      <c r="E1273" s="178"/>
    </row>
    <row r="1274" spans="1:5" ht="15" customHeight="1" x14ac:dyDescent="0.2">
      <c r="A1274" s="139"/>
      <c r="B1274" s="139"/>
      <c r="C1274" s="139"/>
      <c r="D1274" s="139"/>
      <c r="E1274" s="139"/>
    </row>
    <row r="1275" spans="1:5" ht="15" customHeight="1" x14ac:dyDescent="0.25">
      <c r="A1275" s="69" t="s">
        <v>17</v>
      </c>
      <c r="B1275" s="70"/>
      <c r="C1275" s="70"/>
      <c r="D1275" s="70"/>
      <c r="E1275" s="70"/>
    </row>
    <row r="1276" spans="1:5" ht="15" customHeight="1" x14ac:dyDescent="0.2">
      <c r="A1276" s="57" t="s">
        <v>37</v>
      </c>
      <c r="B1276" s="70"/>
      <c r="C1276" s="70"/>
      <c r="D1276" s="70"/>
      <c r="E1276" s="71" t="s">
        <v>38</v>
      </c>
    </row>
    <row r="1277" spans="1:5" ht="15" customHeight="1" x14ac:dyDescent="0.25">
      <c r="A1277" s="72"/>
      <c r="B1277" s="69"/>
      <c r="C1277" s="70"/>
      <c r="D1277" s="70"/>
      <c r="E1277" s="73"/>
    </row>
    <row r="1278" spans="1:5" ht="15" customHeight="1" x14ac:dyDescent="0.2">
      <c r="A1278" s="98"/>
      <c r="B1278" s="108"/>
      <c r="C1278" s="44" t="s">
        <v>40</v>
      </c>
      <c r="D1278" s="82" t="s">
        <v>53</v>
      </c>
      <c r="E1278" s="44" t="s">
        <v>42</v>
      </c>
    </row>
    <row r="1279" spans="1:5" ht="15" customHeight="1" x14ac:dyDescent="0.2">
      <c r="A1279" s="99"/>
      <c r="B1279" s="116"/>
      <c r="C1279" s="62">
        <v>6409</v>
      </c>
      <c r="D1279" s="110" t="s">
        <v>113</v>
      </c>
      <c r="E1279" s="76">
        <v>-96800</v>
      </c>
    </row>
    <row r="1280" spans="1:5" ht="15" customHeight="1" x14ac:dyDescent="0.2">
      <c r="A1280" s="83"/>
      <c r="B1280" s="137"/>
      <c r="C1280" s="77" t="s">
        <v>44</v>
      </c>
      <c r="D1280" s="85"/>
      <c r="E1280" s="86">
        <f>SUM(E1279:E1279)</f>
        <v>-96800</v>
      </c>
    </row>
    <row r="1281" spans="1:5" ht="15" customHeight="1" x14ac:dyDescent="0.2">
      <c r="A1281" s="139"/>
      <c r="B1281" s="139"/>
      <c r="C1281" s="139"/>
      <c r="D1281" s="139"/>
      <c r="E1281" s="139"/>
    </row>
    <row r="1282" spans="1:5" ht="15" customHeight="1" x14ac:dyDescent="0.25">
      <c r="A1282" s="69" t="s">
        <v>17</v>
      </c>
      <c r="B1282" s="139"/>
      <c r="C1282" s="139"/>
      <c r="D1282" s="139"/>
      <c r="E1282" s="139"/>
    </row>
    <row r="1283" spans="1:5" ht="15" customHeight="1" x14ac:dyDescent="0.2">
      <c r="A1283" s="40" t="s">
        <v>135</v>
      </c>
      <c r="B1283" s="39"/>
      <c r="C1283" s="39"/>
      <c r="D1283" s="39"/>
      <c r="E1283" s="42" t="s">
        <v>136</v>
      </c>
    </row>
    <row r="1284" spans="1:5" ht="15" customHeight="1" x14ac:dyDescent="0.2">
      <c r="A1284" s="40"/>
      <c r="B1284" s="118"/>
      <c r="C1284" s="39"/>
      <c r="D1284" s="39"/>
      <c r="E1284" s="43"/>
    </row>
    <row r="1285" spans="1:5" ht="15" customHeight="1" x14ac:dyDescent="0.2">
      <c r="A1285" s="108"/>
      <c r="B1285" s="108"/>
      <c r="C1285" s="45" t="s">
        <v>40</v>
      </c>
      <c r="D1285" s="82" t="s">
        <v>53</v>
      </c>
      <c r="E1285" s="44" t="s">
        <v>42</v>
      </c>
    </row>
    <row r="1286" spans="1:5" ht="15" customHeight="1" x14ac:dyDescent="0.2">
      <c r="A1286" s="140"/>
      <c r="B1286" s="141"/>
      <c r="C1286" s="142">
        <v>6172</v>
      </c>
      <c r="D1286" s="110" t="s">
        <v>66</v>
      </c>
      <c r="E1286" s="104">
        <v>96800</v>
      </c>
    </row>
    <row r="1287" spans="1:5" ht="15" customHeight="1" x14ac:dyDescent="0.2">
      <c r="A1287" s="143"/>
      <c r="B1287" s="143"/>
      <c r="C1287" s="53" t="s">
        <v>44</v>
      </c>
      <c r="D1287" s="90"/>
      <c r="E1287" s="55">
        <f>SUM(E1286:E1286)</f>
        <v>96800</v>
      </c>
    </row>
    <row r="1288" spans="1:5" ht="15" customHeight="1" x14ac:dyDescent="0.2"/>
    <row r="1289" spans="1:5" ht="15" customHeight="1" x14ac:dyDescent="0.2"/>
    <row r="1290" spans="1:5" ht="15" customHeight="1" x14ac:dyDescent="0.25">
      <c r="A1290" s="35" t="s">
        <v>255</v>
      </c>
    </row>
    <row r="1291" spans="1:5" ht="15" customHeight="1" x14ac:dyDescent="0.2">
      <c r="A1291" s="179" t="s">
        <v>256</v>
      </c>
      <c r="B1291" s="179"/>
      <c r="C1291" s="179"/>
      <c r="D1291" s="179"/>
      <c r="E1291" s="179"/>
    </row>
    <row r="1292" spans="1:5" ht="15" customHeight="1" x14ac:dyDescent="0.2">
      <c r="A1292" s="179"/>
      <c r="B1292" s="179"/>
      <c r="C1292" s="179"/>
      <c r="D1292" s="179"/>
      <c r="E1292" s="179"/>
    </row>
    <row r="1293" spans="1:5" ht="15" customHeight="1" x14ac:dyDescent="0.2">
      <c r="A1293" s="178" t="s">
        <v>257</v>
      </c>
      <c r="B1293" s="178"/>
      <c r="C1293" s="178"/>
      <c r="D1293" s="178"/>
      <c r="E1293" s="178"/>
    </row>
    <row r="1294" spans="1:5" ht="15" customHeight="1" x14ac:dyDescent="0.2">
      <c r="A1294" s="178"/>
      <c r="B1294" s="178"/>
      <c r="C1294" s="178"/>
      <c r="D1294" s="178"/>
      <c r="E1294" s="178"/>
    </row>
    <row r="1295" spans="1:5" ht="15" customHeight="1" x14ac:dyDescent="0.2">
      <c r="A1295" s="178"/>
      <c r="B1295" s="178"/>
      <c r="C1295" s="178"/>
      <c r="D1295" s="178"/>
      <c r="E1295" s="178"/>
    </row>
    <row r="1296" spans="1:5" ht="15" customHeight="1" x14ac:dyDescent="0.2">
      <c r="A1296" s="178"/>
      <c r="B1296" s="178"/>
      <c r="C1296" s="178"/>
      <c r="D1296" s="178"/>
      <c r="E1296" s="178"/>
    </row>
    <row r="1297" spans="1:5" ht="15" customHeight="1" x14ac:dyDescent="0.2">
      <c r="A1297" s="178"/>
      <c r="B1297" s="178"/>
      <c r="C1297" s="178"/>
      <c r="D1297" s="178"/>
      <c r="E1297" s="178"/>
    </row>
    <row r="1298" spans="1:5" ht="15" customHeight="1" x14ac:dyDescent="0.2">
      <c r="A1298" s="178"/>
      <c r="B1298" s="178"/>
      <c r="C1298" s="178"/>
      <c r="D1298" s="178"/>
      <c r="E1298" s="178"/>
    </row>
    <row r="1299" spans="1:5" ht="15" customHeight="1" x14ac:dyDescent="0.2">
      <c r="A1299" s="178"/>
      <c r="B1299" s="178"/>
      <c r="C1299" s="178"/>
      <c r="D1299" s="178"/>
      <c r="E1299" s="178"/>
    </row>
    <row r="1300" spans="1:5" ht="15" customHeight="1" x14ac:dyDescent="0.2">
      <c r="A1300" s="121"/>
      <c r="B1300" s="121"/>
      <c r="C1300" s="121"/>
      <c r="D1300" s="121"/>
      <c r="E1300" s="121"/>
    </row>
    <row r="1301" spans="1:5" ht="15" customHeight="1" x14ac:dyDescent="0.2">
      <c r="A1301" s="121"/>
      <c r="B1301" s="121"/>
      <c r="C1301" s="121"/>
      <c r="D1301" s="121"/>
      <c r="E1301" s="121"/>
    </row>
    <row r="1302" spans="1:5" ht="15" customHeight="1" x14ac:dyDescent="0.25">
      <c r="A1302" s="69" t="s">
        <v>17</v>
      </c>
      <c r="B1302" s="70"/>
      <c r="C1302" s="70"/>
      <c r="D1302" s="70"/>
      <c r="E1302" s="70"/>
    </row>
    <row r="1303" spans="1:5" ht="15" customHeight="1" x14ac:dyDescent="0.2">
      <c r="A1303" s="57" t="s">
        <v>37</v>
      </c>
      <c r="B1303" s="70"/>
      <c r="C1303" s="70"/>
      <c r="D1303" s="70"/>
      <c r="E1303" s="71" t="s">
        <v>38</v>
      </c>
    </row>
    <row r="1304" spans="1:5" ht="15" customHeight="1" x14ac:dyDescent="0.25">
      <c r="A1304" s="72"/>
      <c r="B1304" s="69"/>
      <c r="C1304" s="70"/>
      <c r="D1304" s="70"/>
      <c r="E1304" s="73"/>
    </row>
    <row r="1305" spans="1:5" ht="15" customHeight="1" x14ac:dyDescent="0.2">
      <c r="A1305" s="98"/>
      <c r="B1305" s="108"/>
      <c r="C1305" s="44" t="s">
        <v>40</v>
      </c>
      <c r="D1305" s="82" t="s">
        <v>53</v>
      </c>
      <c r="E1305" s="44" t="s">
        <v>42</v>
      </c>
    </row>
    <row r="1306" spans="1:5" ht="15" customHeight="1" x14ac:dyDescent="0.2">
      <c r="A1306" s="99"/>
      <c r="B1306" s="116"/>
      <c r="C1306" s="62">
        <v>6409</v>
      </c>
      <c r="D1306" s="110" t="s">
        <v>113</v>
      </c>
      <c r="E1306" s="76">
        <f>-455686-24200</f>
        <v>-479886</v>
      </c>
    </row>
    <row r="1307" spans="1:5" ht="15" customHeight="1" x14ac:dyDescent="0.2">
      <c r="A1307" s="83"/>
      <c r="B1307" s="137"/>
      <c r="C1307" s="77" t="s">
        <v>44</v>
      </c>
      <c r="D1307" s="85"/>
      <c r="E1307" s="86">
        <f>SUM(E1306:E1306)</f>
        <v>-479886</v>
      </c>
    </row>
    <row r="1308" spans="1:5" ht="15" customHeight="1" x14ac:dyDescent="0.2"/>
    <row r="1309" spans="1:5" ht="15" customHeight="1" x14ac:dyDescent="0.2"/>
    <row r="1310" spans="1:5" ht="15" customHeight="1" x14ac:dyDescent="0.25">
      <c r="A1310" s="38" t="s">
        <v>17</v>
      </c>
      <c r="B1310" s="41"/>
      <c r="C1310" s="39"/>
      <c r="D1310" s="39"/>
      <c r="E1310" s="56"/>
    </row>
    <row r="1311" spans="1:5" ht="15" customHeight="1" x14ac:dyDescent="0.2">
      <c r="A1311" s="57" t="s">
        <v>258</v>
      </c>
      <c r="B1311" s="41"/>
      <c r="C1311" s="39"/>
      <c r="D1311" s="39"/>
      <c r="E1311" s="42" t="s">
        <v>259</v>
      </c>
    </row>
    <row r="1312" spans="1:5" ht="15" customHeight="1" x14ac:dyDescent="0.2">
      <c r="A1312" s="40"/>
      <c r="B1312" s="41"/>
      <c r="C1312" s="39"/>
      <c r="D1312" s="39"/>
      <c r="E1312" s="42"/>
    </row>
    <row r="1313" spans="1:5" ht="15" customHeight="1" x14ac:dyDescent="0.2">
      <c r="B1313" s="98"/>
      <c r="C1313" s="44" t="s">
        <v>40</v>
      </c>
      <c r="D1313" s="125" t="s">
        <v>53</v>
      </c>
      <c r="E1313" s="44" t="s">
        <v>42</v>
      </c>
    </row>
    <row r="1314" spans="1:5" ht="15" customHeight="1" x14ac:dyDescent="0.2">
      <c r="B1314" s="99"/>
      <c r="C1314" s="62">
        <v>6172</v>
      </c>
      <c r="D1314" s="110" t="s">
        <v>66</v>
      </c>
      <c r="E1314" s="76">
        <v>24200</v>
      </c>
    </row>
    <row r="1315" spans="1:5" ht="15" customHeight="1" x14ac:dyDescent="0.2">
      <c r="B1315" s="99"/>
      <c r="C1315" s="62">
        <v>6172</v>
      </c>
      <c r="D1315" s="110" t="s">
        <v>81</v>
      </c>
      <c r="E1315" s="76">
        <v>455686</v>
      </c>
    </row>
    <row r="1316" spans="1:5" ht="15" customHeight="1" x14ac:dyDescent="0.2">
      <c r="B1316" s="83"/>
      <c r="C1316" s="77" t="s">
        <v>44</v>
      </c>
      <c r="D1316" s="78"/>
      <c r="E1316" s="79">
        <f>SUM(E1314:E1315)</f>
        <v>479886</v>
      </c>
    </row>
    <row r="1317" spans="1:5" ht="15" customHeight="1" x14ac:dyDescent="0.2"/>
    <row r="1318" spans="1:5" ht="15" customHeight="1" x14ac:dyDescent="0.2"/>
    <row r="1319" spans="1:5" ht="15" customHeight="1" x14ac:dyDescent="0.25">
      <c r="A1319" s="35" t="s">
        <v>260</v>
      </c>
    </row>
    <row r="1320" spans="1:5" ht="15" customHeight="1" x14ac:dyDescent="0.2">
      <c r="A1320" s="179" t="s">
        <v>261</v>
      </c>
      <c r="B1320" s="179"/>
      <c r="C1320" s="179"/>
      <c r="D1320" s="179"/>
      <c r="E1320" s="179"/>
    </row>
    <row r="1321" spans="1:5" ht="15" customHeight="1" x14ac:dyDescent="0.2">
      <c r="A1321" s="179"/>
      <c r="B1321" s="179"/>
      <c r="C1321" s="179"/>
      <c r="D1321" s="179"/>
      <c r="E1321" s="179"/>
    </row>
    <row r="1322" spans="1:5" ht="15" customHeight="1" x14ac:dyDescent="0.2">
      <c r="A1322" s="178" t="s">
        <v>262</v>
      </c>
      <c r="B1322" s="178"/>
      <c r="C1322" s="178"/>
      <c r="D1322" s="178"/>
      <c r="E1322" s="178"/>
    </row>
    <row r="1323" spans="1:5" ht="15" customHeight="1" x14ac:dyDescent="0.2">
      <c r="A1323" s="178"/>
      <c r="B1323" s="178"/>
      <c r="C1323" s="178"/>
      <c r="D1323" s="178"/>
      <c r="E1323" s="178"/>
    </row>
    <row r="1324" spans="1:5" ht="15" customHeight="1" x14ac:dyDescent="0.2">
      <c r="A1324" s="178"/>
      <c r="B1324" s="178"/>
      <c r="C1324" s="178"/>
      <c r="D1324" s="178"/>
      <c r="E1324" s="178"/>
    </row>
    <row r="1325" spans="1:5" ht="15" customHeight="1" x14ac:dyDescent="0.2">
      <c r="A1325" s="178"/>
      <c r="B1325" s="178"/>
      <c r="C1325" s="178"/>
      <c r="D1325" s="178"/>
      <c r="E1325" s="178"/>
    </row>
    <row r="1326" spans="1:5" ht="15" customHeight="1" x14ac:dyDescent="0.2">
      <c r="A1326" s="178"/>
      <c r="B1326" s="178"/>
      <c r="C1326" s="178"/>
      <c r="D1326" s="178"/>
      <c r="E1326" s="178"/>
    </row>
    <row r="1327" spans="1:5" ht="15" customHeight="1" x14ac:dyDescent="0.2">
      <c r="A1327" s="178"/>
      <c r="B1327" s="178"/>
      <c r="C1327" s="178"/>
      <c r="D1327" s="178"/>
      <c r="E1327" s="178"/>
    </row>
    <row r="1328" spans="1:5" ht="15" customHeight="1" x14ac:dyDescent="0.2">
      <c r="A1328" s="178"/>
      <c r="B1328" s="178"/>
      <c r="C1328" s="178"/>
      <c r="D1328" s="178"/>
      <c r="E1328" s="178"/>
    </row>
    <row r="1329" spans="1:5" ht="15" customHeight="1" x14ac:dyDescent="0.2">
      <c r="A1329" s="121"/>
      <c r="B1329" s="121"/>
      <c r="C1329" s="121"/>
      <c r="D1329" s="121"/>
      <c r="E1329" s="121"/>
    </row>
    <row r="1330" spans="1:5" ht="15" customHeight="1" x14ac:dyDescent="0.25">
      <c r="A1330" s="69" t="s">
        <v>17</v>
      </c>
      <c r="B1330" s="70"/>
      <c r="C1330" s="70"/>
      <c r="D1330" s="70"/>
      <c r="E1330" s="70"/>
    </row>
    <row r="1331" spans="1:5" ht="15" customHeight="1" x14ac:dyDescent="0.2">
      <c r="A1331" s="57" t="s">
        <v>37</v>
      </c>
      <c r="B1331" s="70"/>
      <c r="C1331" s="70"/>
      <c r="D1331" s="70"/>
      <c r="E1331" s="71" t="s">
        <v>38</v>
      </c>
    </row>
    <row r="1332" spans="1:5" ht="15" customHeight="1" x14ac:dyDescent="0.25">
      <c r="A1332" s="72"/>
      <c r="B1332" s="69"/>
      <c r="C1332" s="70"/>
      <c r="D1332" s="70"/>
      <c r="E1332" s="73"/>
    </row>
    <row r="1333" spans="1:5" ht="15" customHeight="1" x14ac:dyDescent="0.2">
      <c r="A1333" s="98"/>
      <c r="B1333" s="108"/>
      <c r="C1333" s="44" t="s">
        <v>40</v>
      </c>
      <c r="D1333" s="82" t="s">
        <v>53</v>
      </c>
      <c r="E1333" s="44" t="s">
        <v>42</v>
      </c>
    </row>
    <row r="1334" spans="1:5" ht="15" customHeight="1" x14ac:dyDescent="0.2">
      <c r="A1334" s="99"/>
      <c r="B1334" s="116"/>
      <c r="C1334" s="62">
        <v>6409</v>
      </c>
      <c r="D1334" s="110" t="s">
        <v>113</v>
      </c>
      <c r="E1334" s="76">
        <f>-2477000-313000</f>
        <v>-2790000</v>
      </c>
    </row>
    <row r="1335" spans="1:5" ht="15" customHeight="1" x14ac:dyDescent="0.2">
      <c r="A1335" s="83"/>
      <c r="B1335" s="137"/>
      <c r="C1335" s="77" t="s">
        <v>44</v>
      </c>
      <c r="D1335" s="85"/>
      <c r="E1335" s="86">
        <f>SUM(E1334:E1334)</f>
        <v>-2790000</v>
      </c>
    </row>
    <row r="1336" spans="1:5" ht="15" customHeight="1" x14ac:dyDescent="0.2"/>
    <row r="1337" spans="1:5" ht="15" customHeight="1" x14ac:dyDescent="0.25">
      <c r="A1337" s="69" t="s">
        <v>17</v>
      </c>
      <c r="B1337" s="70"/>
      <c r="C1337" s="70"/>
      <c r="D1337" s="56"/>
      <c r="E1337" s="56"/>
    </row>
    <row r="1338" spans="1:5" ht="15" customHeight="1" x14ac:dyDescent="0.2">
      <c r="A1338" s="57" t="s">
        <v>87</v>
      </c>
      <c r="B1338" s="70"/>
      <c r="C1338" s="70"/>
      <c r="D1338" s="70"/>
      <c r="E1338" s="71" t="s">
        <v>88</v>
      </c>
    </row>
    <row r="1339" spans="1:5" ht="15" customHeight="1" x14ac:dyDescent="0.2">
      <c r="A1339" s="72"/>
      <c r="B1339" s="96"/>
      <c r="C1339" s="70"/>
      <c r="D1339" s="72"/>
      <c r="E1339" s="97"/>
    </row>
    <row r="1340" spans="1:5" ht="15" customHeight="1" x14ac:dyDescent="0.2">
      <c r="C1340" s="44" t="s">
        <v>40</v>
      </c>
      <c r="D1340" s="82" t="s">
        <v>53</v>
      </c>
      <c r="E1340" s="44" t="s">
        <v>42</v>
      </c>
    </row>
    <row r="1341" spans="1:5" ht="15" customHeight="1" x14ac:dyDescent="0.2">
      <c r="C1341" s="62">
        <v>3122</v>
      </c>
      <c r="D1341" s="110" t="s">
        <v>66</v>
      </c>
      <c r="E1341" s="76">
        <v>313000</v>
      </c>
    </row>
    <row r="1342" spans="1:5" ht="15" customHeight="1" x14ac:dyDescent="0.2">
      <c r="C1342" s="62">
        <v>3122</v>
      </c>
      <c r="D1342" s="110" t="s">
        <v>81</v>
      </c>
      <c r="E1342" s="76">
        <v>2477000</v>
      </c>
    </row>
    <row r="1343" spans="1:5" ht="15" customHeight="1" x14ac:dyDescent="0.2">
      <c r="C1343" s="77" t="s">
        <v>44</v>
      </c>
      <c r="D1343" s="85"/>
      <c r="E1343" s="86">
        <f>SUM(E1341:E1342)</f>
        <v>2790000</v>
      </c>
    </row>
    <row r="1344" spans="1:5" ht="15" customHeight="1" x14ac:dyDescent="0.2"/>
    <row r="1345" spans="1:5" ht="15" customHeight="1" x14ac:dyDescent="0.2"/>
    <row r="1346" spans="1:5" ht="15" customHeight="1" x14ac:dyDescent="0.2"/>
    <row r="1347" spans="1:5" ht="15" customHeight="1" x14ac:dyDescent="0.2"/>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5">
      <c r="A1353" s="35" t="s">
        <v>263</v>
      </c>
    </row>
    <row r="1354" spans="1:5" ht="15" customHeight="1" x14ac:dyDescent="0.2">
      <c r="A1354" s="179" t="s">
        <v>261</v>
      </c>
      <c r="B1354" s="179"/>
      <c r="C1354" s="179"/>
      <c r="D1354" s="179"/>
      <c r="E1354" s="179"/>
    </row>
    <row r="1355" spans="1:5" ht="15" customHeight="1" x14ac:dyDescent="0.2">
      <c r="A1355" s="179"/>
      <c r="B1355" s="179"/>
      <c r="C1355" s="179"/>
      <c r="D1355" s="179"/>
      <c r="E1355" s="179"/>
    </row>
    <row r="1356" spans="1:5" ht="15" customHeight="1" x14ac:dyDescent="0.2">
      <c r="A1356" s="178" t="s">
        <v>264</v>
      </c>
      <c r="B1356" s="178"/>
      <c r="C1356" s="178"/>
      <c r="D1356" s="178"/>
      <c r="E1356" s="178"/>
    </row>
    <row r="1357" spans="1:5" ht="15" customHeight="1" x14ac:dyDescent="0.2">
      <c r="A1357" s="178"/>
      <c r="B1357" s="178"/>
      <c r="C1357" s="178"/>
      <c r="D1357" s="178"/>
      <c r="E1357" s="178"/>
    </row>
    <row r="1358" spans="1:5" ht="15" customHeight="1" x14ac:dyDescent="0.2">
      <c r="A1358" s="178"/>
      <c r="B1358" s="178"/>
      <c r="C1358" s="178"/>
      <c r="D1358" s="178"/>
      <c r="E1358" s="178"/>
    </row>
    <row r="1359" spans="1:5" ht="15" customHeight="1" x14ac:dyDescent="0.2">
      <c r="A1359" s="178"/>
      <c r="B1359" s="178"/>
      <c r="C1359" s="178"/>
      <c r="D1359" s="178"/>
      <c r="E1359" s="178"/>
    </row>
    <row r="1360" spans="1:5" ht="15" customHeight="1" x14ac:dyDescent="0.2">
      <c r="A1360" s="178"/>
      <c r="B1360" s="178"/>
      <c r="C1360" s="178"/>
      <c r="D1360" s="178"/>
      <c r="E1360" s="178"/>
    </row>
    <row r="1361" spans="1:5" ht="15" customHeight="1" x14ac:dyDescent="0.2">
      <c r="A1361" s="178"/>
      <c r="B1361" s="178"/>
      <c r="C1361" s="178"/>
      <c r="D1361" s="178"/>
      <c r="E1361" s="178"/>
    </row>
    <row r="1362" spans="1:5" ht="15" customHeight="1" x14ac:dyDescent="0.2">
      <c r="A1362" s="178"/>
      <c r="B1362" s="178"/>
      <c r="C1362" s="178"/>
      <c r="D1362" s="178"/>
      <c r="E1362" s="178"/>
    </row>
    <row r="1363" spans="1:5" ht="15" customHeight="1" x14ac:dyDescent="0.2">
      <c r="A1363" s="121"/>
      <c r="B1363" s="121"/>
      <c r="C1363" s="121"/>
      <c r="D1363" s="121"/>
      <c r="E1363" s="121"/>
    </row>
    <row r="1364" spans="1:5" ht="15" customHeight="1" x14ac:dyDescent="0.25">
      <c r="A1364" s="69" t="s">
        <v>17</v>
      </c>
      <c r="B1364" s="70"/>
      <c r="C1364" s="70"/>
      <c r="D1364" s="70"/>
      <c r="E1364" s="70"/>
    </row>
    <row r="1365" spans="1:5" ht="15" customHeight="1" x14ac:dyDescent="0.2">
      <c r="A1365" s="57" t="s">
        <v>37</v>
      </c>
      <c r="B1365" s="70"/>
      <c r="C1365" s="70"/>
      <c r="D1365" s="70"/>
      <c r="E1365" s="71" t="s">
        <v>38</v>
      </c>
    </row>
    <row r="1366" spans="1:5" ht="15" customHeight="1" x14ac:dyDescent="0.25">
      <c r="A1366" s="72"/>
      <c r="B1366" s="69"/>
      <c r="C1366" s="70"/>
      <c r="D1366" s="70"/>
      <c r="E1366" s="73"/>
    </row>
    <row r="1367" spans="1:5" ht="15" customHeight="1" x14ac:dyDescent="0.2">
      <c r="A1367" s="98"/>
      <c r="B1367" s="108"/>
      <c r="C1367" s="44" t="s">
        <v>40</v>
      </c>
      <c r="D1367" s="82" t="s">
        <v>53</v>
      </c>
      <c r="E1367" s="44" t="s">
        <v>42</v>
      </c>
    </row>
    <row r="1368" spans="1:5" ht="15" customHeight="1" x14ac:dyDescent="0.2">
      <c r="A1368" s="99"/>
      <c r="B1368" s="116"/>
      <c r="C1368" s="62">
        <v>6409</v>
      </c>
      <c r="D1368" s="110" t="s">
        <v>113</v>
      </c>
      <c r="E1368" s="76">
        <f>-708500-1341500</f>
        <v>-2050000</v>
      </c>
    </row>
    <row r="1369" spans="1:5" ht="15" customHeight="1" x14ac:dyDescent="0.2">
      <c r="A1369" s="83"/>
      <c r="B1369" s="137"/>
      <c r="C1369" s="77" t="s">
        <v>44</v>
      </c>
      <c r="D1369" s="85"/>
      <c r="E1369" s="86">
        <f>SUM(E1368:E1368)</f>
        <v>-2050000</v>
      </c>
    </row>
    <row r="1370" spans="1:5" ht="15" customHeight="1" x14ac:dyDescent="0.2"/>
    <row r="1371" spans="1:5" ht="15" customHeight="1" x14ac:dyDescent="0.25">
      <c r="A1371" s="69" t="s">
        <v>17</v>
      </c>
      <c r="B1371" s="70"/>
      <c r="C1371" s="70"/>
      <c r="D1371" s="56"/>
      <c r="E1371" s="56"/>
    </row>
    <row r="1372" spans="1:5" ht="15" customHeight="1" x14ac:dyDescent="0.2">
      <c r="A1372" s="57" t="s">
        <v>87</v>
      </c>
      <c r="B1372" s="70"/>
      <c r="C1372" s="70"/>
      <c r="D1372" s="70"/>
      <c r="E1372" s="71" t="s">
        <v>88</v>
      </c>
    </row>
    <row r="1373" spans="1:5" ht="15" customHeight="1" x14ac:dyDescent="0.2">
      <c r="A1373" s="72"/>
      <c r="B1373" s="96"/>
      <c r="C1373" s="70"/>
      <c r="D1373" s="72"/>
      <c r="E1373" s="97"/>
    </row>
    <row r="1374" spans="1:5" ht="15" customHeight="1" x14ac:dyDescent="0.2">
      <c r="C1374" s="44" t="s">
        <v>40</v>
      </c>
      <c r="D1374" s="82" t="s">
        <v>53</v>
      </c>
      <c r="E1374" s="44" t="s">
        <v>42</v>
      </c>
    </row>
    <row r="1375" spans="1:5" ht="15" customHeight="1" x14ac:dyDescent="0.2">
      <c r="C1375" s="62">
        <v>3122</v>
      </c>
      <c r="D1375" s="110" t="s">
        <v>81</v>
      </c>
      <c r="E1375" s="76">
        <v>2050000</v>
      </c>
    </row>
    <row r="1376" spans="1:5" ht="15" customHeight="1" x14ac:dyDescent="0.2">
      <c r="C1376" s="77" t="s">
        <v>44</v>
      </c>
      <c r="D1376" s="85"/>
      <c r="E1376" s="86">
        <f>SUM(E1375:E1375)</f>
        <v>2050000</v>
      </c>
    </row>
    <row r="1377" spans="1:5" ht="15" customHeight="1" x14ac:dyDescent="0.2"/>
    <row r="1378" spans="1:5" ht="15" customHeight="1" x14ac:dyDescent="0.2"/>
    <row r="1379" spans="1:5" ht="15" customHeight="1" x14ac:dyDescent="0.25">
      <c r="A1379" s="35" t="s">
        <v>265</v>
      </c>
    </row>
    <row r="1380" spans="1:5" ht="15" customHeight="1" x14ac:dyDescent="0.2">
      <c r="A1380" s="179" t="s">
        <v>116</v>
      </c>
      <c r="B1380" s="179"/>
      <c r="C1380" s="179"/>
      <c r="D1380" s="179"/>
      <c r="E1380" s="179"/>
    </row>
    <row r="1381" spans="1:5" ht="15" customHeight="1" x14ac:dyDescent="0.2">
      <c r="A1381" s="179"/>
      <c r="B1381" s="179"/>
      <c r="C1381" s="179"/>
      <c r="D1381" s="179"/>
      <c r="E1381" s="179"/>
    </row>
    <row r="1382" spans="1:5" ht="15" customHeight="1" x14ac:dyDescent="0.2">
      <c r="A1382" s="178" t="s">
        <v>266</v>
      </c>
      <c r="B1382" s="178"/>
      <c r="C1382" s="178"/>
      <c r="D1382" s="178"/>
      <c r="E1382" s="178"/>
    </row>
    <row r="1383" spans="1:5" ht="15" customHeight="1" x14ac:dyDescent="0.2">
      <c r="A1383" s="178"/>
      <c r="B1383" s="178"/>
      <c r="C1383" s="178"/>
      <c r="D1383" s="178"/>
      <c r="E1383" s="178"/>
    </row>
    <row r="1384" spans="1:5" ht="15" customHeight="1" x14ac:dyDescent="0.2">
      <c r="A1384" s="178"/>
      <c r="B1384" s="178"/>
      <c r="C1384" s="178"/>
      <c r="D1384" s="178"/>
      <c r="E1384" s="178"/>
    </row>
    <row r="1385" spans="1:5" ht="15" customHeight="1" x14ac:dyDescent="0.2">
      <c r="A1385" s="178"/>
      <c r="B1385" s="178"/>
      <c r="C1385" s="178"/>
      <c r="D1385" s="178"/>
      <c r="E1385" s="178"/>
    </row>
    <row r="1386" spans="1:5" ht="15" customHeight="1" x14ac:dyDescent="0.2">
      <c r="A1386" s="178"/>
      <c r="B1386" s="178"/>
      <c r="C1386" s="178"/>
      <c r="D1386" s="178"/>
      <c r="E1386" s="178"/>
    </row>
    <row r="1387" spans="1:5" ht="15" customHeight="1" x14ac:dyDescent="0.2">
      <c r="A1387" s="178"/>
      <c r="B1387" s="178"/>
      <c r="C1387" s="178"/>
      <c r="D1387" s="178"/>
      <c r="E1387" s="178"/>
    </row>
    <row r="1388" spans="1:5" ht="15" customHeight="1" x14ac:dyDescent="0.2">
      <c r="A1388" s="178"/>
      <c r="B1388" s="178"/>
      <c r="C1388" s="178"/>
      <c r="D1388" s="178"/>
      <c r="E1388" s="178"/>
    </row>
    <row r="1389" spans="1:5" ht="15" customHeight="1" x14ac:dyDescent="0.2">
      <c r="A1389" s="178"/>
      <c r="B1389" s="178"/>
      <c r="C1389" s="178"/>
      <c r="D1389" s="178"/>
      <c r="E1389" s="178"/>
    </row>
    <row r="1390" spans="1:5" ht="15" customHeight="1" x14ac:dyDescent="0.2">
      <c r="A1390" s="121"/>
      <c r="B1390" s="121"/>
      <c r="C1390" s="121"/>
      <c r="D1390" s="121"/>
      <c r="E1390" s="121"/>
    </row>
    <row r="1391" spans="1:5" ht="15" customHeight="1" x14ac:dyDescent="0.25">
      <c r="A1391" s="69" t="s">
        <v>17</v>
      </c>
      <c r="B1391" s="70"/>
      <c r="C1391" s="70"/>
      <c r="D1391" s="70"/>
      <c r="E1391" s="70"/>
    </row>
    <row r="1392" spans="1:5" ht="15" customHeight="1" x14ac:dyDescent="0.2">
      <c r="A1392" s="57" t="s">
        <v>37</v>
      </c>
      <c r="B1392" s="70"/>
      <c r="C1392" s="70"/>
      <c r="D1392" s="70"/>
      <c r="E1392" s="71" t="s">
        <v>38</v>
      </c>
    </row>
    <row r="1393" spans="1:5" ht="15" customHeight="1" x14ac:dyDescent="0.25">
      <c r="A1393" s="72"/>
      <c r="B1393" s="69"/>
      <c r="C1393" s="70"/>
      <c r="D1393" s="70"/>
      <c r="E1393" s="73"/>
    </row>
    <row r="1394" spans="1:5" ht="15" customHeight="1" x14ac:dyDescent="0.2">
      <c r="A1394" s="98"/>
      <c r="B1394" s="108"/>
      <c r="C1394" s="44" t="s">
        <v>40</v>
      </c>
      <c r="D1394" s="82" t="s">
        <v>53</v>
      </c>
      <c r="E1394" s="44" t="s">
        <v>42</v>
      </c>
    </row>
    <row r="1395" spans="1:5" ht="15" customHeight="1" x14ac:dyDescent="0.2">
      <c r="A1395" s="99"/>
      <c r="B1395" s="116"/>
      <c r="C1395" s="62">
        <v>6409</v>
      </c>
      <c r="D1395" s="110" t="s">
        <v>113</v>
      </c>
      <c r="E1395" s="76">
        <v>-482064</v>
      </c>
    </row>
    <row r="1396" spans="1:5" ht="15" customHeight="1" x14ac:dyDescent="0.2">
      <c r="A1396" s="83"/>
      <c r="B1396" s="137"/>
      <c r="C1396" s="77" t="s">
        <v>44</v>
      </c>
      <c r="D1396" s="85"/>
      <c r="E1396" s="86">
        <f>SUM(E1395:E1395)</f>
        <v>-482064</v>
      </c>
    </row>
    <row r="1397" spans="1:5" ht="15" customHeight="1" x14ac:dyDescent="0.2"/>
    <row r="1398" spans="1:5" ht="15" customHeight="1" x14ac:dyDescent="0.25">
      <c r="A1398" s="69" t="s">
        <v>17</v>
      </c>
      <c r="B1398" s="70"/>
      <c r="C1398" s="70"/>
      <c r="D1398" s="56"/>
      <c r="E1398" s="56"/>
    </row>
    <row r="1399" spans="1:5" ht="15" customHeight="1" x14ac:dyDescent="0.2">
      <c r="A1399" s="57" t="s">
        <v>64</v>
      </c>
      <c r="B1399" s="70"/>
      <c r="C1399" s="70"/>
      <c r="D1399" s="70"/>
      <c r="E1399" s="71" t="s">
        <v>80</v>
      </c>
    </row>
    <row r="1400" spans="1:5" ht="15" customHeight="1" x14ac:dyDescent="0.2">
      <c r="A1400" s="72"/>
      <c r="B1400" s="96"/>
      <c r="C1400" s="70"/>
      <c r="D1400" s="72"/>
      <c r="E1400" s="97"/>
    </row>
    <row r="1401" spans="1:5" ht="15" customHeight="1" x14ac:dyDescent="0.2">
      <c r="C1401" s="44" t="s">
        <v>40</v>
      </c>
      <c r="D1401" s="82" t="s">
        <v>53</v>
      </c>
      <c r="E1401" s="44" t="s">
        <v>42</v>
      </c>
    </row>
    <row r="1402" spans="1:5" ht="15" customHeight="1" x14ac:dyDescent="0.2">
      <c r="C1402" s="62">
        <v>2321</v>
      </c>
      <c r="D1402" s="110" t="s">
        <v>81</v>
      </c>
      <c r="E1402" s="76">
        <v>482064</v>
      </c>
    </row>
    <row r="1403" spans="1:5" ht="15" customHeight="1" x14ac:dyDescent="0.2">
      <c r="C1403" s="77" t="s">
        <v>44</v>
      </c>
      <c r="D1403" s="85"/>
      <c r="E1403" s="86">
        <f>SUM(E1402:E1402)</f>
        <v>482064</v>
      </c>
    </row>
    <row r="1404" spans="1:5" ht="15" customHeight="1" x14ac:dyDescent="0.2"/>
    <row r="1405" spans="1:5" ht="15" customHeight="1" x14ac:dyDescent="0.2"/>
    <row r="1406" spans="1:5" ht="15" customHeight="1" x14ac:dyDescent="0.25">
      <c r="A1406" s="35" t="s">
        <v>267</v>
      </c>
    </row>
    <row r="1407" spans="1:5" ht="15" customHeight="1" x14ac:dyDescent="0.2">
      <c r="A1407" s="176" t="s">
        <v>268</v>
      </c>
      <c r="B1407" s="176"/>
      <c r="C1407" s="176"/>
      <c r="D1407" s="176"/>
      <c r="E1407" s="176"/>
    </row>
    <row r="1408" spans="1:5" ht="15" customHeight="1" x14ac:dyDescent="0.2">
      <c r="A1408" s="176"/>
      <c r="B1408" s="176"/>
      <c r="C1408" s="176"/>
      <c r="D1408" s="176"/>
      <c r="E1408" s="176"/>
    </row>
    <row r="1409" spans="1:5" ht="15" customHeight="1" x14ac:dyDescent="0.2">
      <c r="A1409" s="178" t="s">
        <v>371</v>
      </c>
      <c r="B1409" s="178"/>
      <c r="C1409" s="178"/>
      <c r="D1409" s="178"/>
      <c r="E1409" s="178"/>
    </row>
    <row r="1410" spans="1:5" ht="15" customHeight="1" x14ac:dyDescent="0.2">
      <c r="A1410" s="178"/>
      <c r="B1410" s="178"/>
      <c r="C1410" s="178"/>
      <c r="D1410" s="178"/>
      <c r="E1410" s="178"/>
    </row>
    <row r="1411" spans="1:5" ht="15" customHeight="1" x14ac:dyDescent="0.2">
      <c r="A1411" s="178"/>
      <c r="B1411" s="178"/>
      <c r="C1411" s="178"/>
      <c r="D1411" s="178"/>
      <c r="E1411" s="178"/>
    </row>
    <row r="1412" spans="1:5" ht="15" customHeight="1" x14ac:dyDescent="0.2">
      <c r="A1412" s="178"/>
      <c r="B1412" s="178"/>
      <c r="C1412" s="178"/>
      <c r="D1412" s="178"/>
      <c r="E1412" s="178"/>
    </row>
    <row r="1413" spans="1:5" ht="15" customHeight="1" x14ac:dyDescent="0.2">
      <c r="A1413" s="178"/>
      <c r="B1413" s="178"/>
      <c r="C1413" s="178"/>
      <c r="D1413" s="178"/>
      <c r="E1413" s="178"/>
    </row>
    <row r="1414" spans="1:5" ht="15" customHeight="1" x14ac:dyDescent="0.2">
      <c r="A1414" s="178"/>
      <c r="B1414" s="178"/>
      <c r="C1414" s="178"/>
      <c r="D1414" s="178"/>
      <c r="E1414" s="178"/>
    </row>
    <row r="1415" spans="1:5" ht="15" customHeight="1" x14ac:dyDescent="0.2">
      <c r="A1415" s="178"/>
      <c r="B1415" s="178"/>
      <c r="C1415" s="178"/>
      <c r="D1415" s="178"/>
      <c r="E1415" s="178"/>
    </row>
    <row r="1416" spans="1:5" ht="15" customHeight="1" x14ac:dyDescent="0.2">
      <c r="A1416" s="178"/>
      <c r="B1416" s="178"/>
      <c r="C1416" s="178"/>
      <c r="D1416" s="178"/>
      <c r="E1416" s="178"/>
    </row>
    <row r="1417" spans="1:5" ht="15" customHeight="1" x14ac:dyDescent="0.2">
      <c r="A1417" s="178"/>
      <c r="B1417" s="178"/>
      <c r="C1417" s="178"/>
      <c r="D1417" s="178"/>
      <c r="E1417" s="178"/>
    </row>
    <row r="1418" spans="1:5" ht="15" customHeight="1" x14ac:dyDescent="0.2">
      <c r="A1418" s="178"/>
      <c r="B1418" s="178"/>
      <c r="C1418" s="178"/>
      <c r="D1418" s="178"/>
      <c r="E1418" s="178"/>
    </row>
    <row r="1419" spans="1:5" ht="15" customHeight="1" x14ac:dyDescent="0.2">
      <c r="A1419" s="121"/>
      <c r="B1419" s="121"/>
      <c r="C1419" s="121"/>
      <c r="D1419" s="121"/>
      <c r="E1419" s="121"/>
    </row>
    <row r="1420" spans="1:5" ht="15" customHeight="1" x14ac:dyDescent="0.25">
      <c r="A1420" s="38" t="s">
        <v>17</v>
      </c>
      <c r="B1420" s="39"/>
      <c r="C1420" s="39"/>
      <c r="D1420" s="39"/>
      <c r="E1420" s="56"/>
    </row>
    <row r="1421" spans="1:5" ht="15" customHeight="1" x14ac:dyDescent="0.2">
      <c r="A1421" s="40" t="s">
        <v>74</v>
      </c>
      <c r="B1421" s="118"/>
      <c r="C1421" s="118"/>
      <c r="D1421" s="118"/>
      <c r="E1421" s="56" t="s">
        <v>75</v>
      </c>
    </row>
    <row r="1422" spans="1:5" ht="15" customHeight="1" x14ac:dyDescent="0.2">
      <c r="A1422" s="40"/>
      <c r="B1422" s="56"/>
      <c r="C1422" s="39"/>
      <c r="D1422" s="39"/>
      <c r="E1422" s="43"/>
    </row>
    <row r="1423" spans="1:5" ht="15" customHeight="1" x14ac:dyDescent="0.2">
      <c r="A1423" s="108"/>
      <c r="B1423" s="44" t="s">
        <v>39</v>
      </c>
      <c r="C1423" s="45" t="s">
        <v>40</v>
      </c>
      <c r="D1423" s="60" t="s">
        <v>41</v>
      </c>
      <c r="E1423" s="47" t="s">
        <v>42</v>
      </c>
    </row>
    <row r="1424" spans="1:5" ht="15" customHeight="1" x14ac:dyDescent="0.2">
      <c r="A1424" s="108"/>
      <c r="B1424" s="48">
        <v>300</v>
      </c>
      <c r="C1424" s="62"/>
      <c r="D1424" s="63" t="s">
        <v>230</v>
      </c>
      <c r="E1424" s="104">
        <v>-150669713</v>
      </c>
    </row>
    <row r="1425" spans="1:5" ht="15" customHeight="1" x14ac:dyDescent="0.2">
      <c r="A1425" s="108"/>
      <c r="B1425" s="48">
        <v>307</v>
      </c>
      <c r="C1425" s="62"/>
      <c r="D1425" s="63" t="s">
        <v>230</v>
      </c>
      <c r="E1425" s="104">
        <v>40669713</v>
      </c>
    </row>
    <row r="1426" spans="1:5" ht="15" customHeight="1" x14ac:dyDescent="0.2">
      <c r="A1426" s="105"/>
      <c r="B1426" s="165"/>
      <c r="C1426" s="53" t="s">
        <v>44</v>
      </c>
      <c r="D1426" s="66"/>
      <c r="E1426" s="67">
        <f>SUM(E1424:E1425)</f>
        <v>-110000000</v>
      </c>
    </row>
    <row r="1427" spans="1:5" ht="15" customHeight="1" x14ac:dyDescent="0.2"/>
    <row r="1428" spans="1:5" ht="15" customHeight="1" x14ac:dyDescent="0.25">
      <c r="A1428" s="38" t="s">
        <v>17</v>
      </c>
      <c r="B1428" s="39"/>
      <c r="C1428" s="39"/>
      <c r="D1428" s="39"/>
      <c r="E1428" s="39"/>
    </row>
    <row r="1429" spans="1:5" ht="15" customHeight="1" x14ac:dyDescent="0.2">
      <c r="A1429" s="40" t="s">
        <v>37</v>
      </c>
      <c r="B1429" s="39"/>
      <c r="C1429" s="39"/>
      <c r="D1429" s="39"/>
      <c r="E1429" s="42" t="s">
        <v>38</v>
      </c>
    </row>
    <row r="1430" spans="1:5" ht="15" customHeight="1" x14ac:dyDescent="0.25">
      <c r="A1430" s="38"/>
      <c r="B1430" s="56"/>
      <c r="C1430" s="39"/>
      <c r="D1430" s="39"/>
      <c r="E1430" s="43"/>
    </row>
    <row r="1431" spans="1:5" ht="15" customHeight="1" x14ac:dyDescent="0.2">
      <c r="A1431" s="108"/>
      <c r="B1431" s="108"/>
      <c r="C1431" s="45" t="s">
        <v>40</v>
      </c>
      <c r="D1431" s="82" t="s">
        <v>53</v>
      </c>
      <c r="E1431" s="47" t="s">
        <v>42</v>
      </c>
    </row>
    <row r="1432" spans="1:5" ht="15" customHeight="1" x14ac:dyDescent="0.2">
      <c r="A1432" s="99"/>
      <c r="B1432" s="109"/>
      <c r="C1432" s="132">
        <v>6409</v>
      </c>
      <c r="D1432" s="110" t="s">
        <v>113</v>
      </c>
      <c r="E1432" s="133">
        <v>110000000</v>
      </c>
    </row>
    <row r="1433" spans="1:5" ht="15" customHeight="1" x14ac:dyDescent="0.2">
      <c r="A1433" s="134"/>
      <c r="B1433" s="135"/>
      <c r="C1433" s="53" t="s">
        <v>44</v>
      </c>
      <c r="D1433" s="54"/>
      <c r="E1433" s="55">
        <f>E1432</f>
        <v>110000000</v>
      </c>
    </row>
    <row r="1434" spans="1:5" ht="15" customHeight="1" x14ac:dyDescent="0.2"/>
    <row r="1435" spans="1:5" ht="15" customHeight="1" x14ac:dyDescent="0.2"/>
    <row r="1436" spans="1:5" ht="15" customHeight="1" x14ac:dyDescent="0.25">
      <c r="A1436" s="35" t="s">
        <v>269</v>
      </c>
    </row>
    <row r="1437" spans="1:5" ht="15" customHeight="1" x14ac:dyDescent="0.2">
      <c r="A1437" s="179" t="s">
        <v>261</v>
      </c>
      <c r="B1437" s="179"/>
      <c r="C1437" s="179"/>
      <c r="D1437" s="179"/>
      <c r="E1437" s="179"/>
    </row>
    <row r="1438" spans="1:5" ht="15" customHeight="1" x14ac:dyDescent="0.2">
      <c r="A1438" s="179"/>
      <c r="B1438" s="179"/>
      <c r="C1438" s="179"/>
      <c r="D1438" s="179"/>
      <c r="E1438" s="179"/>
    </row>
    <row r="1439" spans="1:5" ht="15" customHeight="1" x14ac:dyDescent="0.2">
      <c r="A1439" s="178" t="s">
        <v>270</v>
      </c>
      <c r="B1439" s="178"/>
      <c r="C1439" s="178"/>
      <c r="D1439" s="178"/>
      <c r="E1439" s="178"/>
    </row>
    <row r="1440" spans="1:5" ht="15" customHeight="1" x14ac:dyDescent="0.2">
      <c r="A1440" s="178"/>
      <c r="B1440" s="178"/>
      <c r="C1440" s="178"/>
      <c r="D1440" s="178"/>
      <c r="E1440" s="178"/>
    </row>
    <row r="1441" spans="1:5" ht="15" customHeight="1" x14ac:dyDescent="0.2">
      <c r="A1441" s="178"/>
      <c r="B1441" s="178"/>
      <c r="C1441" s="178"/>
      <c r="D1441" s="178"/>
      <c r="E1441" s="178"/>
    </row>
    <row r="1442" spans="1:5" ht="15" customHeight="1" x14ac:dyDescent="0.2">
      <c r="A1442" s="178"/>
      <c r="B1442" s="178"/>
      <c r="C1442" s="178"/>
      <c r="D1442" s="178"/>
      <c r="E1442" s="178"/>
    </row>
    <row r="1443" spans="1:5" ht="15" customHeight="1" x14ac:dyDescent="0.2">
      <c r="A1443" s="178"/>
      <c r="B1443" s="178"/>
      <c r="C1443" s="178"/>
      <c r="D1443" s="178"/>
      <c r="E1443" s="178"/>
    </row>
    <row r="1444" spans="1:5" ht="15" customHeight="1" x14ac:dyDescent="0.2">
      <c r="A1444" s="178"/>
      <c r="B1444" s="178"/>
      <c r="C1444" s="178"/>
      <c r="D1444" s="178"/>
      <c r="E1444" s="178"/>
    </row>
    <row r="1445" spans="1:5" ht="15" customHeight="1" x14ac:dyDescent="0.2">
      <c r="A1445" s="121"/>
      <c r="B1445" s="121"/>
      <c r="C1445" s="121"/>
      <c r="D1445" s="121"/>
      <c r="E1445" s="121"/>
    </row>
    <row r="1446" spans="1:5" ht="15" customHeight="1" x14ac:dyDescent="0.25">
      <c r="A1446" s="69" t="s">
        <v>17</v>
      </c>
      <c r="B1446" s="70"/>
      <c r="C1446" s="70"/>
      <c r="D1446" s="56"/>
      <c r="E1446" s="56"/>
    </row>
    <row r="1447" spans="1:5" ht="15" customHeight="1" x14ac:dyDescent="0.2">
      <c r="A1447" s="57" t="s">
        <v>87</v>
      </c>
      <c r="B1447" s="70"/>
      <c r="C1447" s="70"/>
      <c r="D1447" s="70"/>
      <c r="E1447" s="71" t="s">
        <v>92</v>
      </c>
    </row>
    <row r="1448" spans="1:5" ht="15" customHeight="1" x14ac:dyDescent="0.2">
      <c r="A1448" s="72"/>
      <c r="B1448" s="96"/>
      <c r="C1448" s="70"/>
      <c r="D1448" s="72"/>
      <c r="E1448" s="97"/>
    </row>
    <row r="1449" spans="1:5" ht="15" customHeight="1" x14ac:dyDescent="0.2">
      <c r="C1449" s="44" t="s">
        <v>40</v>
      </c>
      <c r="D1449" s="82" t="s">
        <v>53</v>
      </c>
      <c r="E1449" s="44" t="s">
        <v>42</v>
      </c>
    </row>
    <row r="1450" spans="1:5" ht="15" customHeight="1" x14ac:dyDescent="0.2">
      <c r="C1450" s="62">
        <v>6402</v>
      </c>
      <c r="D1450" s="90" t="s">
        <v>55</v>
      </c>
      <c r="E1450" s="76">
        <v>-4812.1499999999996</v>
      </c>
    </row>
    <row r="1451" spans="1:5" ht="15" customHeight="1" x14ac:dyDescent="0.2">
      <c r="C1451" s="77" t="s">
        <v>44</v>
      </c>
      <c r="D1451" s="85"/>
      <c r="E1451" s="86">
        <f>SUM(E1450:E1450)</f>
        <v>-4812.1499999999996</v>
      </c>
    </row>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
    <row r="1458" spans="1:5" ht="15" customHeight="1" x14ac:dyDescent="0.25">
      <c r="A1458" s="69" t="s">
        <v>17</v>
      </c>
      <c r="B1458" s="70"/>
      <c r="C1458" s="70"/>
      <c r="D1458" s="70"/>
      <c r="E1458" s="70"/>
    </row>
    <row r="1459" spans="1:5" ht="15" customHeight="1" x14ac:dyDescent="0.2">
      <c r="A1459" s="57" t="s">
        <v>37</v>
      </c>
      <c r="B1459" s="70"/>
      <c r="C1459" s="70"/>
      <c r="D1459" s="70"/>
      <c r="E1459" s="71" t="s">
        <v>38</v>
      </c>
    </row>
    <row r="1460" spans="1:5" ht="15" customHeight="1" x14ac:dyDescent="0.25">
      <c r="A1460" s="72"/>
      <c r="B1460" s="69"/>
      <c r="C1460" s="70"/>
      <c r="D1460" s="70"/>
      <c r="E1460" s="73"/>
    </row>
    <row r="1461" spans="1:5" ht="15" customHeight="1" x14ac:dyDescent="0.2">
      <c r="A1461" s="98"/>
      <c r="B1461" s="108"/>
      <c r="C1461" s="44" t="s">
        <v>40</v>
      </c>
      <c r="D1461" s="82" t="s">
        <v>53</v>
      </c>
      <c r="E1461" s="44" t="s">
        <v>42</v>
      </c>
    </row>
    <row r="1462" spans="1:5" ht="15" customHeight="1" x14ac:dyDescent="0.2">
      <c r="A1462" s="99"/>
      <c r="B1462" s="116"/>
      <c r="C1462" s="62">
        <v>6409</v>
      </c>
      <c r="D1462" s="110" t="s">
        <v>113</v>
      </c>
      <c r="E1462" s="76">
        <v>4812.1499999999996</v>
      </c>
    </row>
    <row r="1463" spans="1:5" ht="15" customHeight="1" x14ac:dyDescent="0.2">
      <c r="A1463" s="83"/>
      <c r="B1463" s="137"/>
      <c r="C1463" s="77" t="s">
        <v>44</v>
      </c>
      <c r="D1463" s="85"/>
      <c r="E1463" s="86">
        <f>SUM(E1462:E1462)</f>
        <v>4812.1499999999996</v>
      </c>
    </row>
    <row r="1464" spans="1:5" ht="15" customHeight="1" x14ac:dyDescent="0.2"/>
    <row r="1465" spans="1:5" ht="15" customHeight="1" x14ac:dyDescent="0.2"/>
    <row r="1466" spans="1:5" ht="15" customHeight="1" x14ac:dyDescent="0.25">
      <c r="A1466" s="35" t="s">
        <v>271</v>
      </c>
    </row>
    <row r="1467" spans="1:5" ht="15" customHeight="1" x14ac:dyDescent="0.2">
      <c r="A1467" s="179" t="s">
        <v>34</v>
      </c>
      <c r="B1467" s="179"/>
      <c r="C1467" s="179"/>
      <c r="D1467" s="179"/>
      <c r="E1467" s="179"/>
    </row>
    <row r="1468" spans="1:5" ht="15" customHeight="1" x14ac:dyDescent="0.2">
      <c r="A1468" s="179" t="s">
        <v>68</v>
      </c>
      <c r="B1468" s="179"/>
      <c r="C1468" s="179"/>
      <c r="D1468" s="179"/>
      <c r="E1468" s="179"/>
    </row>
    <row r="1469" spans="1:5" ht="15" customHeight="1" x14ac:dyDescent="0.2">
      <c r="A1469" s="178" t="s">
        <v>272</v>
      </c>
      <c r="B1469" s="178"/>
      <c r="C1469" s="178"/>
      <c r="D1469" s="178"/>
      <c r="E1469" s="178"/>
    </row>
    <row r="1470" spans="1:5" ht="15" customHeight="1" x14ac:dyDescent="0.2">
      <c r="A1470" s="178"/>
      <c r="B1470" s="178"/>
      <c r="C1470" s="178"/>
      <c r="D1470" s="178"/>
      <c r="E1470" s="178"/>
    </row>
    <row r="1471" spans="1:5" ht="15" customHeight="1" x14ac:dyDescent="0.2">
      <c r="A1471" s="178"/>
      <c r="B1471" s="178"/>
      <c r="C1471" s="178"/>
      <c r="D1471" s="178"/>
      <c r="E1471" s="178"/>
    </row>
    <row r="1472" spans="1:5" ht="15" customHeight="1" x14ac:dyDescent="0.2">
      <c r="A1472" s="178"/>
      <c r="B1472" s="178"/>
      <c r="C1472" s="178"/>
      <c r="D1472" s="178"/>
      <c r="E1472" s="178"/>
    </row>
    <row r="1473" spans="1:5" ht="15" customHeight="1" x14ac:dyDescent="0.2">
      <c r="A1473" s="178"/>
      <c r="B1473" s="178"/>
      <c r="C1473" s="178"/>
      <c r="D1473" s="178"/>
      <c r="E1473" s="178"/>
    </row>
    <row r="1474" spans="1:5" ht="15" customHeight="1" x14ac:dyDescent="0.2">
      <c r="A1474" s="37"/>
      <c r="B1474" s="37"/>
      <c r="C1474" s="37"/>
      <c r="D1474" s="37"/>
      <c r="E1474" s="37"/>
    </row>
    <row r="1475" spans="1:5" ht="15" customHeight="1" x14ac:dyDescent="0.25">
      <c r="A1475" s="38" t="s">
        <v>1</v>
      </c>
      <c r="B1475" s="39"/>
      <c r="C1475" s="39"/>
      <c r="D1475" s="39"/>
      <c r="E1475" s="39"/>
    </row>
    <row r="1476" spans="1:5" ht="15" customHeight="1" x14ac:dyDescent="0.2">
      <c r="A1476" s="40" t="s">
        <v>37</v>
      </c>
      <c r="B1476" s="39"/>
      <c r="C1476" s="39"/>
      <c r="D1476" s="39"/>
      <c r="E1476" s="42" t="s">
        <v>38</v>
      </c>
    </row>
    <row r="1477" spans="1:5" ht="15" customHeight="1" x14ac:dyDescent="0.25">
      <c r="B1477" s="38"/>
      <c r="C1477" s="39"/>
      <c r="D1477" s="39"/>
      <c r="E1477" s="43"/>
    </row>
    <row r="1478" spans="1:5" ht="15" customHeight="1" x14ac:dyDescent="0.2">
      <c r="B1478" s="45" t="s">
        <v>39</v>
      </c>
      <c r="C1478" s="45" t="s">
        <v>40</v>
      </c>
      <c r="D1478" s="46" t="s">
        <v>41</v>
      </c>
      <c r="E1478" s="47" t="s">
        <v>42</v>
      </c>
    </row>
    <row r="1479" spans="1:5" ht="15" customHeight="1" x14ac:dyDescent="0.2">
      <c r="B1479" s="119">
        <v>13015</v>
      </c>
      <c r="C1479" s="49"/>
      <c r="D1479" s="50" t="s">
        <v>43</v>
      </c>
      <c r="E1479" s="51">
        <v>1221000</v>
      </c>
    </row>
    <row r="1480" spans="1:5" ht="15" customHeight="1" x14ac:dyDescent="0.2">
      <c r="B1480" s="65"/>
      <c r="C1480" s="53" t="s">
        <v>44</v>
      </c>
      <c r="D1480" s="54"/>
      <c r="E1480" s="55">
        <f>SUM(E1479:E1479)</f>
        <v>1221000</v>
      </c>
    </row>
    <row r="1481" spans="1:5" ht="15" customHeight="1" x14ac:dyDescent="0.2">
      <c r="A1481" s="56"/>
      <c r="B1481" s="56"/>
      <c r="C1481" s="56"/>
      <c r="D1481" s="56"/>
    </row>
    <row r="1482" spans="1:5" ht="15" customHeight="1" x14ac:dyDescent="0.25">
      <c r="A1482" s="69" t="s">
        <v>17</v>
      </c>
      <c r="B1482" s="70"/>
      <c r="C1482" s="70"/>
      <c r="D1482" s="70"/>
      <c r="E1482" s="70"/>
    </row>
    <row r="1483" spans="1:5" ht="15" customHeight="1" x14ac:dyDescent="0.2">
      <c r="A1483" s="57" t="s">
        <v>135</v>
      </c>
      <c r="B1483" s="81"/>
      <c r="C1483" s="81"/>
      <c r="D1483" s="81"/>
      <c r="E1483" s="81" t="s">
        <v>136</v>
      </c>
    </row>
    <row r="1484" spans="1:5" ht="15" customHeight="1" x14ac:dyDescent="0.2">
      <c r="A1484" s="72"/>
      <c r="B1484" s="96"/>
      <c r="C1484" s="70"/>
      <c r="D1484" s="81"/>
      <c r="E1484" s="97"/>
    </row>
    <row r="1485" spans="1:5" ht="15" customHeight="1" x14ac:dyDescent="0.2">
      <c r="B1485" s="98"/>
      <c r="C1485" s="45" t="s">
        <v>40</v>
      </c>
      <c r="D1485" s="46" t="s">
        <v>53</v>
      </c>
      <c r="E1485" s="44" t="s">
        <v>42</v>
      </c>
    </row>
    <row r="1486" spans="1:5" ht="15" customHeight="1" x14ac:dyDescent="0.2">
      <c r="B1486" s="172"/>
      <c r="C1486" s="103">
        <v>6172</v>
      </c>
      <c r="D1486" s="110" t="s">
        <v>193</v>
      </c>
      <c r="E1486" s="51">
        <f>794700+198700+71600</f>
        <v>1065000</v>
      </c>
    </row>
    <row r="1487" spans="1:5" ht="15" customHeight="1" x14ac:dyDescent="0.2">
      <c r="B1487" s="172"/>
      <c r="C1487" s="103">
        <v>6172</v>
      </c>
      <c r="D1487" s="110" t="s">
        <v>66</v>
      </c>
      <c r="E1487" s="51">
        <f>6000+50000+70000+30000</f>
        <v>156000</v>
      </c>
    </row>
    <row r="1488" spans="1:5" ht="15" customHeight="1" x14ac:dyDescent="0.2">
      <c r="B1488" s="115"/>
      <c r="C1488" s="53" t="s">
        <v>44</v>
      </c>
      <c r="D1488" s="54"/>
      <c r="E1488" s="55">
        <f>SUM(E1486:E1487)</f>
        <v>1221000</v>
      </c>
    </row>
    <row r="1489" spans="1:5" ht="15" customHeight="1" x14ac:dyDescent="0.2"/>
    <row r="1490" spans="1:5" ht="15" customHeight="1" x14ac:dyDescent="0.2"/>
    <row r="1491" spans="1:5" ht="15" customHeight="1" x14ac:dyDescent="0.25">
      <c r="A1491" s="35" t="s">
        <v>273</v>
      </c>
    </row>
    <row r="1492" spans="1:5" ht="15" customHeight="1" x14ac:dyDescent="0.2">
      <c r="A1492" s="179" t="s">
        <v>34</v>
      </c>
      <c r="B1492" s="179"/>
      <c r="C1492" s="179"/>
      <c r="D1492" s="179"/>
      <c r="E1492" s="179"/>
    </row>
    <row r="1493" spans="1:5" ht="15" customHeight="1" x14ac:dyDescent="0.2">
      <c r="A1493" s="179" t="s">
        <v>68</v>
      </c>
      <c r="B1493" s="179"/>
      <c r="C1493" s="179"/>
      <c r="D1493" s="179"/>
      <c r="E1493" s="179"/>
    </row>
    <row r="1494" spans="1:5" ht="15" customHeight="1" x14ac:dyDescent="0.2">
      <c r="A1494" s="178" t="s">
        <v>274</v>
      </c>
      <c r="B1494" s="180"/>
      <c r="C1494" s="180"/>
      <c r="D1494" s="180"/>
      <c r="E1494" s="180"/>
    </row>
    <row r="1495" spans="1:5" ht="15" customHeight="1" x14ac:dyDescent="0.2">
      <c r="A1495" s="180"/>
      <c r="B1495" s="180"/>
      <c r="C1495" s="180"/>
      <c r="D1495" s="180"/>
      <c r="E1495" s="180"/>
    </row>
    <row r="1496" spans="1:5" ht="15" customHeight="1" x14ac:dyDescent="0.2">
      <c r="A1496" s="180"/>
      <c r="B1496" s="180"/>
      <c r="C1496" s="180"/>
      <c r="D1496" s="180"/>
      <c r="E1496" s="180"/>
    </row>
    <row r="1497" spans="1:5" ht="15" customHeight="1" x14ac:dyDescent="0.2">
      <c r="A1497" s="180"/>
      <c r="B1497" s="180"/>
      <c r="C1497" s="180"/>
      <c r="D1497" s="180"/>
      <c r="E1497" s="180"/>
    </row>
    <row r="1498" spans="1:5" ht="15" customHeight="1" x14ac:dyDescent="0.2">
      <c r="A1498" s="180"/>
      <c r="B1498" s="180"/>
      <c r="C1498" s="180"/>
      <c r="D1498" s="180"/>
      <c r="E1498" s="180"/>
    </row>
    <row r="1499" spans="1:5" ht="15" customHeight="1" x14ac:dyDescent="0.2">
      <c r="A1499" s="180"/>
      <c r="B1499" s="180"/>
      <c r="C1499" s="180"/>
      <c r="D1499" s="180"/>
      <c r="E1499" s="180"/>
    </row>
    <row r="1500" spans="1:5" ht="15" customHeight="1" x14ac:dyDescent="0.2">
      <c r="A1500" s="173"/>
      <c r="B1500" s="173"/>
      <c r="C1500" s="173"/>
      <c r="D1500" s="173"/>
      <c r="E1500" s="173"/>
    </row>
    <row r="1501" spans="1:5" ht="15" customHeight="1" x14ac:dyDescent="0.25">
      <c r="A1501" s="69" t="s">
        <v>1</v>
      </c>
      <c r="B1501" s="70"/>
      <c r="C1501" s="70"/>
      <c r="D1501" s="70"/>
      <c r="E1501" s="70"/>
    </row>
    <row r="1502" spans="1:5" ht="15" customHeight="1" x14ac:dyDescent="0.2">
      <c r="A1502" s="40" t="s">
        <v>37</v>
      </c>
      <c r="B1502" s="70"/>
      <c r="C1502" s="70"/>
      <c r="D1502" s="70"/>
      <c r="E1502" s="71" t="s">
        <v>38</v>
      </c>
    </row>
    <row r="1503" spans="1:5" ht="15" customHeight="1" x14ac:dyDescent="0.25">
      <c r="A1503" s="56"/>
      <c r="B1503" s="38"/>
      <c r="C1503" s="39"/>
      <c r="D1503" s="39"/>
      <c r="E1503" s="43"/>
    </row>
    <row r="1504" spans="1:5" ht="15" customHeight="1" x14ac:dyDescent="0.2">
      <c r="A1504" s="56"/>
      <c r="B1504" s="45" t="s">
        <v>39</v>
      </c>
      <c r="C1504" s="45" t="s">
        <v>40</v>
      </c>
      <c r="D1504" s="46" t="s">
        <v>41</v>
      </c>
      <c r="E1504" s="47" t="s">
        <v>42</v>
      </c>
    </row>
    <row r="1505" spans="1:5" ht="15" customHeight="1" x14ac:dyDescent="0.2">
      <c r="A1505" s="56"/>
      <c r="B1505" s="132">
        <v>104513013</v>
      </c>
      <c r="C1505" s="75"/>
      <c r="D1505" s="50" t="s">
        <v>43</v>
      </c>
      <c r="E1505" s="76">
        <v>49792.36</v>
      </c>
    </row>
    <row r="1506" spans="1:5" ht="15" customHeight="1" x14ac:dyDescent="0.2">
      <c r="A1506" s="56"/>
      <c r="B1506" s="132">
        <v>104113013</v>
      </c>
      <c r="C1506" s="75"/>
      <c r="D1506" s="174" t="s">
        <v>43</v>
      </c>
      <c r="E1506" s="76">
        <v>5857.92</v>
      </c>
    </row>
    <row r="1507" spans="1:5" ht="15" customHeight="1" x14ac:dyDescent="0.2">
      <c r="A1507" s="56"/>
      <c r="B1507" s="157"/>
      <c r="C1507" s="53" t="s">
        <v>44</v>
      </c>
      <c r="D1507" s="54"/>
      <c r="E1507" s="55">
        <f>SUM(E1505:E1506)</f>
        <v>55650.28</v>
      </c>
    </row>
    <row r="1508" spans="1:5" ht="15" customHeight="1" x14ac:dyDescent="0.2"/>
    <row r="1509" spans="1:5" ht="15" customHeight="1" x14ac:dyDescent="0.2"/>
    <row r="1510" spans="1:5" ht="15.75" customHeight="1" x14ac:dyDescent="0.25">
      <c r="A1510" s="38" t="s">
        <v>17</v>
      </c>
      <c r="B1510" s="39"/>
      <c r="C1510" s="39"/>
      <c r="D1510" s="39"/>
      <c r="E1510" s="39"/>
    </row>
    <row r="1511" spans="1:5" ht="15" customHeight="1" x14ac:dyDescent="0.2">
      <c r="A1511" s="40" t="s">
        <v>74</v>
      </c>
      <c r="B1511" s="56"/>
      <c r="C1511" s="56"/>
      <c r="D1511" s="56"/>
      <c r="E1511" s="56" t="s">
        <v>75</v>
      </c>
    </row>
    <row r="1512" spans="1:5" ht="15" customHeight="1" x14ac:dyDescent="0.2">
      <c r="A1512" s="56"/>
      <c r="B1512" s="58"/>
      <c r="C1512" s="39"/>
      <c r="D1512" s="56"/>
      <c r="E1512" s="59"/>
    </row>
    <row r="1513" spans="1:5" ht="15" customHeight="1" x14ac:dyDescent="0.2">
      <c r="A1513" s="56"/>
      <c r="B1513" s="44" t="s">
        <v>39</v>
      </c>
      <c r="C1513" s="45" t="s">
        <v>40</v>
      </c>
      <c r="D1513" s="60" t="s">
        <v>41</v>
      </c>
      <c r="E1513" s="47" t="s">
        <v>42</v>
      </c>
    </row>
    <row r="1514" spans="1:5" ht="15" customHeight="1" x14ac:dyDescent="0.2">
      <c r="A1514" s="56"/>
      <c r="B1514" s="132">
        <v>104513013</v>
      </c>
      <c r="C1514" s="103"/>
      <c r="D1514" s="63" t="s">
        <v>177</v>
      </c>
      <c r="E1514" s="76">
        <v>49792.36</v>
      </c>
    </row>
    <row r="1515" spans="1:5" ht="15" customHeight="1" x14ac:dyDescent="0.2">
      <c r="A1515" s="56"/>
      <c r="B1515" s="132">
        <v>104113013</v>
      </c>
      <c r="C1515" s="103"/>
      <c r="D1515" s="63" t="s">
        <v>177</v>
      </c>
      <c r="E1515" s="76">
        <v>5857.92</v>
      </c>
    </row>
    <row r="1516" spans="1:5" ht="15" customHeight="1" x14ac:dyDescent="0.2">
      <c r="A1516" s="56"/>
      <c r="B1516" s="157"/>
      <c r="C1516" s="53" t="s">
        <v>44</v>
      </c>
      <c r="D1516" s="66"/>
      <c r="E1516" s="67">
        <f>SUM(E1514:E1515)</f>
        <v>55650.28</v>
      </c>
    </row>
    <row r="1517" spans="1:5" ht="15" customHeight="1" x14ac:dyDescent="0.2"/>
    <row r="1518" spans="1:5" ht="15" customHeight="1" x14ac:dyDescent="0.2"/>
    <row r="1519" spans="1:5" ht="15" customHeight="1" x14ac:dyDescent="0.25">
      <c r="A1519" s="35" t="s">
        <v>275</v>
      </c>
    </row>
    <row r="1520" spans="1:5" ht="15" customHeight="1" x14ac:dyDescent="0.2">
      <c r="A1520" s="179" t="s">
        <v>34</v>
      </c>
      <c r="B1520" s="179"/>
      <c r="C1520" s="179"/>
      <c r="D1520" s="179"/>
      <c r="E1520" s="179"/>
    </row>
    <row r="1521" spans="1:5" ht="15" customHeight="1" x14ac:dyDescent="0.2">
      <c r="A1521" s="179" t="s">
        <v>185</v>
      </c>
      <c r="B1521" s="179"/>
      <c r="C1521" s="179"/>
      <c r="D1521" s="179"/>
      <c r="E1521" s="179"/>
    </row>
    <row r="1522" spans="1:5" ht="15" customHeight="1" x14ac:dyDescent="0.2">
      <c r="A1522" s="178" t="s">
        <v>276</v>
      </c>
      <c r="B1522" s="178"/>
      <c r="C1522" s="178"/>
      <c r="D1522" s="178"/>
      <c r="E1522" s="178"/>
    </row>
    <row r="1523" spans="1:5" ht="15" customHeight="1" x14ac:dyDescent="0.2">
      <c r="A1523" s="178"/>
      <c r="B1523" s="178"/>
      <c r="C1523" s="178"/>
      <c r="D1523" s="178"/>
      <c r="E1523" s="178"/>
    </row>
    <row r="1524" spans="1:5" ht="15" customHeight="1" x14ac:dyDescent="0.2">
      <c r="A1524" s="178"/>
      <c r="B1524" s="178"/>
      <c r="C1524" s="178"/>
      <c r="D1524" s="178"/>
      <c r="E1524" s="178"/>
    </row>
    <row r="1525" spans="1:5" ht="15" customHeight="1" x14ac:dyDescent="0.2">
      <c r="A1525" s="178"/>
      <c r="B1525" s="178"/>
      <c r="C1525" s="178"/>
      <c r="D1525" s="178"/>
      <c r="E1525" s="178"/>
    </row>
    <row r="1526" spans="1:5" ht="15" customHeight="1" x14ac:dyDescent="0.2">
      <c r="A1526" s="178"/>
      <c r="B1526" s="178"/>
      <c r="C1526" s="178"/>
      <c r="D1526" s="178"/>
      <c r="E1526" s="178"/>
    </row>
    <row r="1527" spans="1:5" ht="15" customHeight="1" x14ac:dyDescent="0.2">
      <c r="A1527" s="178"/>
      <c r="B1527" s="178"/>
      <c r="C1527" s="178"/>
      <c r="D1527" s="178"/>
      <c r="E1527" s="178"/>
    </row>
    <row r="1528" spans="1:5" ht="15" customHeight="1" x14ac:dyDescent="0.2">
      <c r="A1528" s="178"/>
      <c r="B1528" s="178"/>
      <c r="C1528" s="178"/>
      <c r="D1528" s="178"/>
      <c r="E1528" s="178"/>
    </row>
    <row r="1529" spans="1:5" ht="15" customHeight="1" x14ac:dyDescent="0.2">
      <c r="A1529" s="178"/>
      <c r="B1529" s="178"/>
      <c r="C1529" s="178"/>
      <c r="D1529" s="178"/>
      <c r="E1529" s="178"/>
    </row>
    <row r="1530" spans="1:5" ht="15" customHeight="1" x14ac:dyDescent="0.2">
      <c r="A1530" s="144"/>
      <c r="B1530" s="154"/>
      <c r="C1530" s="144"/>
      <c r="D1530" s="144"/>
      <c r="E1530" s="144"/>
    </row>
    <row r="1531" spans="1:5" ht="15" customHeight="1" x14ac:dyDescent="0.25">
      <c r="A1531" s="69" t="s">
        <v>1</v>
      </c>
      <c r="B1531" s="155"/>
      <c r="C1531" s="70"/>
      <c r="D1531" s="70"/>
      <c r="E1531" s="70"/>
    </row>
    <row r="1532" spans="1:5" ht="15" customHeight="1" x14ac:dyDescent="0.2">
      <c r="A1532" s="57" t="s">
        <v>87</v>
      </c>
      <c r="B1532" s="70"/>
      <c r="C1532" s="70"/>
      <c r="D1532" s="70"/>
      <c r="E1532" s="71" t="s">
        <v>88</v>
      </c>
    </row>
    <row r="1533" spans="1:5" ht="15" customHeight="1" x14ac:dyDescent="0.25">
      <c r="A1533" s="56"/>
      <c r="B1533" s="156"/>
      <c r="C1533" s="39"/>
      <c r="D1533" s="39"/>
      <c r="E1533" s="43"/>
    </row>
    <row r="1534" spans="1:5" ht="15" customHeight="1" x14ac:dyDescent="0.2">
      <c r="B1534" s="45" t="s">
        <v>39</v>
      </c>
      <c r="C1534" s="45" t="s">
        <v>40</v>
      </c>
      <c r="D1534" s="46" t="s">
        <v>41</v>
      </c>
      <c r="E1534" s="47" t="s">
        <v>42</v>
      </c>
    </row>
    <row r="1535" spans="1:5" ht="15" customHeight="1" x14ac:dyDescent="0.2">
      <c r="B1535" s="102">
        <v>106515974</v>
      </c>
      <c r="C1535" s="49"/>
      <c r="D1535" s="117" t="s">
        <v>187</v>
      </c>
      <c r="E1535" s="76">
        <v>1638374.03</v>
      </c>
    </row>
    <row r="1536" spans="1:5" ht="15" customHeight="1" x14ac:dyDescent="0.2">
      <c r="B1536" s="157"/>
      <c r="C1536" s="53" t="s">
        <v>44</v>
      </c>
      <c r="D1536" s="54"/>
      <c r="E1536" s="55">
        <f>SUM(E1535:E1535)</f>
        <v>1638374.03</v>
      </c>
    </row>
    <row r="1537" spans="1:5" ht="15" customHeight="1" x14ac:dyDescent="0.2"/>
    <row r="1538" spans="1:5" ht="15" customHeight="1" x14ac:dyDescent="0.25">
      <c r="A1538" s="38" t="s">
        <v>17</v>
      </c>
      <c r="B1538" s="39"/>
      <c r="C1538" s="39"/>
      <c r="D1538" s="39"/>
      <c r="E1538" s="39"/>
    </row>
    <row r="1539" spans="1:5" ht="15" customHeight="1" x14ac:dyDescent="0.2">
      <c r="A1539" s="40" t="s">
        <v>37</v>
      </c>
      <c r="B1539" s="39"/>
      <c r="C1539" s="39"/>
      <c r="D1539" s="39"/>
      <c r="E1539" s="42" t="s">
        <v>38</v>
      </c>
    </row>
    <row r="1540" spans="1:5" ht="15" customHeight="1" x14ac:dyDescent="0.25">
      <c r="A1540" s="38"/>
      <c r="B1540" s="56"/>
      <c r="C1540" s="39"/>
      <c r="D1540" s="39"/>
      <c r="E1540" s="43"/>
    </row>
    <row r="1541" spans="1:5" ht="15" customHeight="1" x14ac:dyDescent="0.2">
      <c r="A1541" s="108"/>
      <c r="B1541" s="108"/>
      <c r="C1541" s="45" t="s">
        <v>40</v>
      </c>
      <c r="D1541" s="46" t="s">
        <v>41</v>
      </c>
      <c r="E1541" s="47" t="s">
        <v>42</v>
      </c>
    </row>
    <row r="1542" spans="1:5" ht="15" customHeight="1" x14ac:dyDescent="0.2">
      <c r="A1542" s="130"/>
      <c r="B1542" s="109"/>
      <c r="C1542" s="132"/>
      <c r="D1542" s="117" t="s">
        <v>188</v>
      </c>
      <c r="E1542" s="76">
        <v>1638374.03</v>
      </c>
    </row>
    <row r="1543" spans="1:5" ht="15" customHeight="1" x14ac:dyDescent="0.2">
      <c r="A1543" s="134"/>
      <c r="B1543" s="135"/>
      <c r="C1543" s="53" t="s">
        <v>44</v>
      </c>
      <c r="D1543" s="54"/>
      <c r="E1543" s="55">
        <f>SUM(E1542:E1542)</f>
        <v>1638374.03</v>
      </c>
    </row>
    <row r="1544" spans="1:5" ht="15" customHeight="1" x14ac:dyDescent="0.2"/>
    <row r="1545" spans="1:5" ht="15" customHeight="1" x14ac:dyDescent="0.2"/>
    <row r="1546" spans="1:5" ht="15" customHeight="1" x14ac:dyDescent="0.25">
      <c r="A1546" s="35" t="s">
        <v>277</v>
      </c>
    </row>
    <row r="1547" spans="1:5" ht="15" customHeight="1" x14ac:dyDescent="0.2">
      <c r="A1547" s="179" t="s">
        <v>34</v>
      </c>
      <c r="B1547" s="179"/>
      <c r="C1547" s="179"/>
      <c r="D1547" s="179"/>
      <c r="E1547" s="179"/>
    </row>
    <row r="1548" spans="1:5" ht="15" customHeight="1" x14ac:dyDescent="0.2">
      <c r="A1548" s="179" t="s">
        <v>278</v>
      </c>
      <c r="B1548" s="179"/>
      <c r="C1548" s="179"/>
      <c r="D1548" s="179"/>
      <c r="E1548" s="179"/>
    </row>
    <row r="1549" spans="1:5" ht="15" customHeight="1" x14ac:dyDescent="0.2">
      <c r="A1549" s="178" t="s">
        <v>279</v>
      </c>
      <c r="B1549" s="178"/>
      <c r="C1549" s="178"/>
      <c r="D1549" s="178"/>
      <c r="E1549" s="178"/>
    </row>
    <row r="1550" spans="1:5" ht="15" customHeight="1" x14ac:dyDescent="0.2">
      <c r="A1550" s="178"/>
      <c r="B1550" s="178"/>
      <c r="C1550" s="178"/>
      <c r="D1550" s="178"/>
      <c r="E1550" s="178"/>
    </row>
    <row r="1551" spans="1:5" ht="15" customHeight="1" x14ac:dyDescent="0.2">
      <c r="A1551" s="178"/>
      <c r="B1551" s="178"/>
      <c r="C1551" s="178"/>
      <c r="D1551" s="178"/>
      <c r="E1551" s="178"/>
    </row>
    <row r="1552" spans="1:5" ht="15" customHeight="1" x14ac:dyDescent="0.2">
      <c r="A1552" s="178"/>
      <c r="B1552" s="178"/>
      <c r="C1552" s="178"/>
      <c r="D1552" s="178"/>
      <c r="E1552" s="178"/>
    </row>
    <row r="1553" spans="1:5" ht="15" customHeight="1" x14ac:dyDescent="0.2">
      <c r="A1553" s="178"/>
      <c r="B1553" s="178"/>
      <c r="C1553" s="178"/>
      <c r="D1553" s="178"/>
      <c r="E1553" s="178"/>
    </row>
    <row r="1554" spans="1:5" ht="15" customHeight="1" x14ac:dyDescent="0.2">
      <c r="A1554" s="178"/>
      <c r="B1554" s="178"/>
      <c r="C1554" s="178"/>
      <c r="D1554" s="178"/>
      <c r="E1554" s="178"/>
    </row>
    <row r="1555" spans="1:5" ht="15" customHeight="1" x14ac:dyDescent="0.2">
      <c r="A1555" s="178"/>
      <c r="B1555" s="178"/>
      <c r="C1555" s="178"/>
      <c r="D1555" s="178"/>
      <c r="E1555" s="178"/>
    </row>
    <row r="1556" spans="1:5" ht="15" customHeight="1" x14ac:dyDescent="0.2">
      <c r="A1556" s="178"/>
      <c r="B1556" s="178"/>
      <c r="C1556" s="178"/>
      <c r="D1556" s="178"/>
      <c r="E1556" s="178"/>
    </row>
    <row r="1557" spans="1:5" ht="15" customHeight="1" x14ac:dyDescent="0.2">
      <c r="A1557" s="144"/>
      <c r="B1557" s="154"/>
      <c r="C1557" s="144"/>
      <c r="D1557" s="144"/>
      <c r="E1557" s="144"/>
    </row>
    <row r="1558" spans="1:5" ht="15" customHeight="1" x14ac:dyDescent="0.2">
      <c r="A1558" s="144"/>
      <c r="B1558" s="154"/>
      <c r="C1558" s="144"/>
      <c r="D1558" s="144"/>
      <c r="E1558" s="144"/>
    </row>
    <row r="1559" spans="1:5" ht="15" customHeight="1" x14ac:dyDescent="0.2">
      <c r="A1559" s="144"/>
      <c r="B1559" s="154"/>
      <c r="C1559" s="144"/>
      <c r="D1559" s="144"/>
      <c r="E1559" s="144"/>
    </row>
    <row r="1560" spans="1:5" ht="15" customHeight="1" x14ac:dyDescent="0.2">
      <c r="A1560" s="144"/>
      <c r="B1560" s="154"/>
      <c r="C1560" s="144"/>
      <c r="D1560" s="144"/>
      <c r="E1560" s="144"/>
    </row>
    <row r="1561" spans="1:5" ht="15" customHeight="1" x14ac:dyDescent="0.2">
      <c r="A1561" s="144"/>
      <c r="B1561" s="154"/>
      <c r="C1561" s="144"/>
      <c r="D1561" s="144"/>
      <c r="E1561" s="144"/>
    </row>
    <row r="1562" spans="1:5" ht="15" customHeight="1" x14ac:dyDescent="0.25">
      <c r="A1562" s="69" t="s">
        <v>1</v>
      </c>
      <c r="B1562" s="155"/>
      <c r="C1562" s="70"/>
      <c r="D1562" s="70"/>
      <c r="E1562" s="70"/>
    </row>
    <row r="1563" spans="1:5" ht="15" customHeight="1" x14ac:dyDescent="0.2">
      <c r="A1563" s="57" t="s">
        <v>87</v>
      </c>
      <c r="B1563" s="70"/>
      <c r="C1563" s="70"/>
      <c r="D1563" s="70"/>
      <c r="E1563" s="71" t="s">
        <v>88</v>
      </c>
    </row>
    <row r="1564" spans="1:5" ht="15" customHeight="1" x14ac:dyDescent="0.25">
      <c r="A1564" s="56"/>
      <c r="B1564" s="156"/>
      <c r="C1564" s="39"/>
      <c r="D1564" s="39"/>
      <c r="E1564" s="43"/>
    </row>
    <row r="1565" spans="1:5" ht="15" customHeight="1" x14ac:dyDescent="0.2">
      <c r="B1565" s="45" t="s">
        <v>39</v>
      </c>
      <c r="C1565" s="45" t="s">
        <v>40</v>
      </c>
      <c r="D1565" s="46" t="s">
        <v>41</v>
      </c>
      <c r="E1565" s="47" t="s">
        <v>42</v>
      </c>
    </row>
    <row r="1566" spans="1:5" ht="15" customHeight="1" x14ac:dyDescent="0.2">
      <c r="B1566" s="102">
        <v>107117968</v>
      </c>
      <c r="C1566" s="49"/>
      <c r="D1566" s="117" t="s">
        <v>187</v>
      </c>
      <c r="E1566" s="76">
        <v>636532.35</v>
      </c>
    </row>
    <row r="1567" spans="1:5" ht="15" customHeight="1" x14ac:dyDescent="0.2">
      <c r="B1567" s="102">
        <v>107517969</v>
      </c>
      <c r="C1567" s="49"/>
      <c r="D1567" s="117" t="s">
        <v>187</v>
      </c>
      <c r="E1567" s="76">
        <v>10821049.949999999</v>
      </c>
    </row>
    <row r="1568" spans="1:5" ht="15" customHeight="1" x14ac:dyDescent="0.2">
      <c r="B1568" s="157"/>
      <c r="C1568" s="53" t="s">
        <v>44</v>
      </c>
      <c r="D1568" s="54"/>
      <c r="E1568" s="55">
        <f>SUM(E1566:E1567)</f>
        <v>11457582.299999999</v>
      </c>
    </row>
    <row r="1569" spans="1:5" ht="15" customHeight="1" x14ac:dyDescent="0.2"/>
    <row r="1570" spans="1:5" ht="15" customHeight="1" x14ac:dyDescent="0.25">
      <c r="A1570" s="38" t="s">
        <v>17</v>
      </c>
      <c r="B1570" s="39"/>
      <c r="C1570" s="39"/>
      <c r="D1570" s="39"/>
      <c r="E1570" s="39"/>
    </row>
    <row r="1571" spans="1:5" ht="15" customHeight="1" x14ac:dyDescent="0.2">
      <c r="A1571" s="40" t="s">
        <v>37</v>
      </c>
      <c r="B1571" s="39"/>
      <c r="C1571" s="39"/>
      <c r="D1571" s="39"/>
      <c r="E1571" s="42" t="s">
        <v>38</v>
      </c>
    </row>
    <row r="1572" spans="1:5" ht="15" customHeight="1" x14ac:dyDescent="0.25">
      <c r="A1572" s="38"/>
      <c r="B1572" s="56"/>
      <c r="C1572" s="39"/>
      <c r="D1572" s="39"/>
      <c r="E1572" s="43"/>
    </row>
    <row r="1573" spans="1:5" ht="15" customHeight="1" x14ac:dyDescent="0.2">
      <c r="A1573" s="108"/>
      <c r="B1573" s="108"/>
      <c r="C1573" s="45" t="s">
        <v>40</v>
      </c>
      <c r="D1573" s="46" t="s">
        <v>41</v>
      </c>
      <c r="E1573" s="47" t="s">
        <v>42</v>
      </c>
    </row>
    <row r="1574" spans="1:5" ht="15" customHeight="1" x14ac:dyDescent="0.2">
      <c r="A1574" s="130"/>
      <c r="B1574" s="109"/>
      <c r="C1574" s="132"/>
      <c r="D1574" s="117" t="s">
        <v>188</v>
      </c>
      <c r="E1574" s="76">
        <v>11457582.299999999</v>
      </c>
    </row>
    <row r="1575" spans="1:5" ht="15" customHeight="1" x14ac:dyDescent="0.2">
      <c r="A1575" s="134"/>
      <c r="B1575" s="135"/>
      <c r="C1575" s="53" t="s">
        <v>44</v>
      </c>
      <c r="D1575" s="54"/>
      <c r="E1575" s="55">
        <f>SUM(E1574:E1574)</f>
        <v>11457582.299999999</v>
      </c>
    </row>
    <row r="1576" spans="1:5" ht="15" customHeight="1" x14ac:dyDescent="0.2"/>
    <row r="1577" spans="1:5" ht="15" customHeight="1" x14ac:dyDescent="0.2"/>
    <row r="1578" spans="1:5" ht="15" customHeight="1" x14ac:dyDescent="0.25">
      <c r="A1578" s="35" t="s">
        <v>280</v>
      </c>
    </row>
    <row r="1579" spans="1:5" ht="15" customHeight="1" x14ac:dyDescent="0.2">
      <c r="A1579" s="179" t="s">
        <v>59</v>
      </c>
      <c r="B1579" s="179"/>
      <c r="C1579" s="179"/>
      <c r="D1579" s="179"/>
      <c r="E1579" s="179"/>
    </row>
    <row r="1580" spans="1:5" ht="15" customHeight="1" x14ac:dyDescent="0.2">
      <c r="A1580" s="178" t="s">
        <v>281</v>
      </c>
      <c r="B1580" s="178"/>
      <c r="C1580" s="178"/>
      <c r="D1580" s="178"/>
      <c r="E1580" s="178"/>
    </row>
    <row r="1581" spans="1:5" ht="15" customHeight="1" x14ac:dyDescent="0.2">
      <c r="A1581" s="178"/>
      <c r="B1581" s="178"/>
      <c r="C1581" s="178"/>
      <c r="D1581" s="178"/>
      <c r="E1581" s="178"/>
    </row>
    <row r="1582" spans="1:5" ht="15" customHeight="1" x14ac:dyDescent="0.2">
      <c r="A1582" s="178"/>
      <c r="B1582" s="178"/>
      <c r="C1582" s="178"/>
      <c r="D1582" s="178"/>
      <c r="E1582" s="178"/>
    </row>
    <row r="1583" spans="1:5" ht="15" customHeight="1" x14ac:dyDescent="0.2">
      <c r="A1583" s="178"/>
      <c r="B1583" s="178"/>
      <c r="C1583" s="178"/>
      <c r="D1583" s="178"/>
      <c r="E1583" s="178"/>
    </row>
    <row r="1584" spans="1:5" ht="15" customHeight="1" x14ac:dyDescent="0.2">
      <c r="A1584" s="178"/>
      <c r="B1584" s="178"/>
      <c r="C1584" s="178"/>
      <c r="D1584" s="178"/>
      <c r="E1584" s="178"/>
    </row>
    <row r="1585" spans="1:5" ht="15" customHeight="1" x14ac:dyDescent="0.2">
      <c r="A1585" s="178"/>
      <c r="B1585" s="178"/>
      <c r="C1585" s="178"/>
      <c r="D1585" s="178"/>
      <c r="E1585" s="178"/>
    </row>
    <row r="1586" spans="1:5" ht="15" customHeight="1" x14ac:dyDescent="0.2">
      <c r="A1586" s="121"/>
      <c r="B1586" s="121"/>
      <c r="C1586" s="121"/>
      <c r="D1586" s="121"/>
      <c r="E1586" s="121"/>
    </row>
    <row r="1587" spans="1:5" ht="15" customHeight="1" x14ac:dyDescent="0.25">
      <c r="A1587" s="38" t="s">
        <v>1</v>
      </c>
      <c r="B1587" s="39"/>
      <c r="C1587" s="39"/>
      <c r="D1587" s="39"/>
      <c r="E1587" s="39"/>
    </row>
    <row r="1588" spans="1:5" ht="15" customHeight="1" x14ac:dyDescent="0.2">
      <c r="A1588" s="40" t="s">
        <v>37</v>
      </c>
      <c r="E1588" t="s">
        <v>38</v>
      </c>
    </row>
    <row r="1589" spans="1:5" ht="15" customHeight="1" x14ac:dyDescent="0.25">
      <c r="B1589" s="38"/>
      <c r="C1589" s="39"/>
      <c r="D1589" s="39"/>
      <c r="E1589" s="43"/>
    </row>
    <row r="1590" spans="1:5" ht="15" customHeight="1" x14ac:dyDescent="0.2">
      <c r="A1590" s="108"/>
      <c r="B1590" s="108"/>
      <c r="C1590" s="45" t="s">
        <v>40</v>
      </c>
      <c r="D1590" s="46" t="s">
        <v>41</v>
      </c>
      <c r="E1590" s="44" t="s">
        <v>42</v>
      </c>
    </row>
    <row r="1591" spans="1:5" ht="15" customHeight="1" x14ac:dyDescent="0.2">
      <c r="A1591" s="99"/>
      <c r="B1591" s="116"/>
      <c r="C1591" s="62"/>
      <c r="D1591" s="117" t="s">
        <v>282</v>
      </c>
      <c r="E1591" s="76">
        <f>-9893000-21837000</f>
        <v>-31730000</v>
      </c>
    </row>
    <row r="1592" spans="1:5" ht="15" customHeight="1" x14ac:dyDescent="0.2">
      <c r="A1592" s="99"/>
      <c r="B1592" s="116"/>
      <c r="C1592" s="77" t="s">
        <v>44</v>
      </c>
      <c r="D1592" s="78"/>
      <c r="E1592" s="79">
        <f>SUM(E1591:E1591)</f>
        <v>-31730000</v>
      </c>
    </row>
    <row r="1593" spans="1:5" ht="15" customHeight="1" x14ac:dyDescent="0.2"/>
    <row r="1594" spans="1:5" ht="15" customHeight="1" x14ac:dyDescent="0.25">
      <c r="A1594" s="69" t="s">
        <v>17</v>
      </c>
      <c r="B1594" s="70"/>
      <c r="C1594" s="70"/>
      <c r="D1594" s="56"/>
      <c r="E1594" s="56"/>
    </row>
    <row r="1595" spans="1:5" ht="15" customHeight="1" x14ac:dyDescent="0.2">
      <c r="A1595" s="57" t="s">
        <v>87</v>
      </c>
      <c r="B1595" s="39"/>
      <c r="C1595" s="39"/>
      <c r="D1595" s="39"/>
      <c r="E1595" s="42" t="s">
        <v>92</v>
      </c>
    </row>
    <row r="1596" spans="1:5" ht="15" customHeight="1" x14ac:dyDescent="0.2">
      <c r="A1596" s="72"/>
      <c r="B1596" s="96"/>
      <c r="C1596" s="70"/>
      <c r="D1596" s="72"/>
      <c r="E1596" s="97"/>
    </row>
    <row r="1597" spans="1:5" ht="15" customHeight="1" x14ac:dyDescent="0.2">
      <c r="B1597" s="108"/>
      <c r="C1597" s="44" t="s">
        <v>40</v>
      </c>
      <c r="D1597" s="82" t="s">
        <v>53</v>
      </c>
      <c r="E1597" s="44" t="s">
        <v>42</v>
      </c>
    </row>
    <row r="1598" spans="1:5" ht="15" customHeight="1" x14ac:dyDescent="0.2">
      <c r="B1598" s="124"/>
      <c r="C1598" s="62">
        <v>2212</v>
      </c>
      <c r="D1598" s="110" t="s">
        <v>81</v>
      </c>
      <c r="E1598" s="76">
        <v>-31730000</v>
      </c>
    </row>
    <row r="1599" spans="1:5" ht="15" customHeight="1" x14ac:dyDescent="0.2">
      <c r="B1599" s="115"/>
      <c r="C1599" s="77" t="s">
        <v>44</v>
      </c>
      <c r="D1599" s="85"/>
      <c r="E1599" s="86">
        <f>SUM(E1598:E1598)</f>
        <v>-31730000</v>
      </c>
    </row>
    <row r="1600" spans="1:5" ht="15" customHeight="1" x14ac:dyDescent="0.2"/>
    <row r="1601" spans="1:5" ht="15" customHeight="1" x14ac:dyDescent="0.2"/>
    <row r="1602" spans="1:5" ht="15" customHeight="1" x14ac:dyDescent="0.25">
      <c r="A1602" s="35" t="s">
        <v>283</v>
      </c>
    </row>
    <row r="1603" spans="1:5" ht="15" customHeight="1" x14ac:dyDescent="0.2">
      <c r="A1603" s="179" t="s">
        <v>34</v>
      </c>
      <c r="B1603" s="179"/>
      <c r="C1603" s="179"/>
      <c r="D1603" s="179"/>
      <c r="E1603" s="179"/>
    </row>
    <row r="1604" spans="1:5" ht="15" customHeight="1" x14ac:dyDescent="0.2">
      <c r="A1604" s="178" t="s">
        <v>372</v>
      </c>
      <c r="B1604" s="178"/>
      <c r="C1604" s="178"/>
      <c r="D1604" s="178"/>
      <c r="E1604" s="178"/>
    </row>
    <row r="1605" spans="1:5" ht="15" customHeight="1" x14ac:dyDescent="0.2">
      <c r="A1605" s="178"/>
      <c r="B1605" s="178"/>
      <c r="C1605" s="178"/>
      <c r="D1605" s="178"/>
      <c r="E1605" s="178"/>
    </row>
    <row r="1606" spans="1:5" ht="15" customHeight="1" x14ac:dyDescent="0.2">
      <c r="A1606" s="178"/>
      <c r="B1606" s="178"/>
      <c r="C1606" s="178"/>
      <c r="D1606" s="178"/>
      <c r="E1606" s="178"/>
    </row>
    <row r="1607" spans="1:5" ht="15" customHeight="1" x14ac:dyDescent="0.2">
      <c r="A1607" s="178"/>
      <c r="B1607" s="178"/>
      <c r="C1607" s="178"/>
      <c r="D1607" s="178"/>
      <c r="E1607" s="178"/>
    </row>
    <row r="1608" spans="1:5" ht="15" customHeight="1" x14ac:dyDescent="0.2">
      <c r="A1608" s="178"/>
      <c r="B1608" s="178"/>
      <c r="C1608" s="178"/>
      <c r="D1608" s="178"/>
      <c r="E1608" s="178"/>
    </row>
    <row r="1609" spans="1:5" ht="15" customHeight="1" x14ac:dyDescent="0.2">
      <c r="A1609" s="178"/>
      <c r="B1609" s="178"/>
      <c r="C1609" s="178"/>
      <c r="D1609" s="178"/>
      <c r="E1609" s="178"/>
    </row>
    <row r="1610" spans="1:5" ht="15" customHeight="1" x14ac:dyDescent="0.2">
      <c r="A1610" s="178"/>
      <c r="B1610" s="178"/>
      <c r="C1610" s="178"/>
      <c r="D1610" s="178"/>
      <c r="E1610" s="178"/>
    </row>
    <row r="1611" spans="1:5" ht="15" customHeight="1" x14ac:dyDescent="0.2">
      <c r="A1611" s="178"/>
      <c r="B1611" s="178"/>
      <c r="C1611" s="178"/>
      <c r="D1611" s="178"/>
      <c r="E1611" s="178"/>
    </row>
    <row r="1612" spans="1:5" ht="15" customHeight="1" x14ac:dyDescent="0.2">
      <c r="A1612" s="121"/>
      <c r="B1612" s="121"/>
      <c r="C1612" s="121"/>
      <c r="D1612" s="121"/>
      <c r="E1612" s="121"/>
    </row>
    <row r="1613" spans="1:5" ht="15" customHeight="1" x14ac:dyDescent="0.2">
      <c r="A1613" s="121"/>
      <c r="B1613" s="121"/>
      <c r="C1613" s="121"/>
      <c r="D1613" s="121"/>
      <c r="E1613" s="121"/>
    </row>
    <row r="1614" spans="1:5" ht="15" customHeight="1" x14ac:dyDescent="0.25">
      <c r="A1614" s="38" t="s">
        <v>1</v>
      </c>
      <c r="B1614" s="39"/>
      <c r="C1614" s="39"/>
      <c r="D1614" s="39"/>
      <c r="E1614" s="39"/>
    </row>
    <row r="1615" spans="1:5" ht="15" customHeight="1" x14ac:dyDescent="0.2">
      <c r="A1615" s="40" t="s">
        <v>37</v>
      </c>
      <c r="E1615" t="s">
        <v>38</v>
      </c>
    </row>
    <row r="1616" spans="1:5" ht="15" customHeight="1" x14ac:dyDescent="0.25">
      <c r="B1616" s="38"/>
      <c r="C1616" s="39"/>
      <c r="D1616" s="39"/>
      <c r="E1616" s="43"/>
    </row>
    <row r="1617" spans="1:5" ht="15" customHeight="1" x14ac:dyDescent="0.2">
      <c r="A1617" s="108"/>
      <c r="B1617" s="108"/>
      <c r="C1617" s="45" t="s">
        <v>40</v>
      </c>
      <c r="D1617" s="46" t="s">
        <v>41</v>
      </c>
      <c r="E1617" s="44" t="s">
        <v>42</v>
      </c>
    </row>
    <row r="1618" spans="1:5" ht="15" customHeight="1" x14ac:dyDescent="0.2">
      <c r="A1618" s="99"/>
      <c r="B1618" s="116"/>
      <c r="C1618" s="62"/>
      <c r="D1618" s="117" t="s">
        <v>73</v>
      </c>
      <c r="E1618" s="76">
        <v>377099.51</v>
      </c>
    </row>
    <row r="1619" spans="1:5" ht="15" customHeight="1" x14ac:dyDescent="0.2">
      <c r="A1619" s="99"/>
      <c r="B1619" s="116"/>
      <c r="C1619" s="77" t="s">
        <v>44</v>
      </c>
      <c r="D1619" s="78"/>
      <c r="E1619" s="79">
        <f>SUM(E1618:E1618)</f>
        <v>377099.51</v>
      </c>
    </row>
    <row r="1620" spans="1:5" ht="15" customHeight="1" x14ac:dyDescent="0.2"/>
    <row r="1621" spans="1:5" ht="15" customHeight="1" x14ac:dyDescent="0.25">
      <c r="A1621" s="69" t="s">
        <v>17</v>
      </c>
      <c r="B1621" s="70"/>
      <c r="C1621" s="70"/>
      <c r="D1621" s="56"/>
      <c r="E1621" s="56"/>
    </row>
    <row r="1622" spans="1:5" ht="15" customHeight="1" x14ac:dyDescent="0.2">
      <c r="A1622" s="57" t="s">
        <v>87</v>
      </c>
      <c r="B1622" s="39"/>
      <c r="C1622" s="39"/>
      <c r="D1622" s="39"/>
      <c r="E1622" s="42" t="s">
        <v>88</v>
      </c>
    </row>
    <row r="1623" spans="1:5" ht="15" customHeight="1" x14ac:dyDescent="0.2">
      <c r="A1623" s="72"/>
      <c r="B1623" s="96"/>
      <c r="C1623" s="70"/>
      <c r="D1623" s="72"/>
      <c r="E1623" s="97"/>
    </row>
    <row r="1624" spans="1:5" ht="15" customHeight="1" x14ac:dyDescent="0.2">
      <c r="B1624" s="108"/>
      <c r="C1624" s="44" t="s">
        <v>40</v>
      </c>
      <c r="D1624" s="82" t="s">
        <v>53</v>
      </c>
      <c r="E1624" s="44" t="s">
        <v>42</v>
      </c>
    </row>
    <row r="1625" spans="1:5" ht="15" customHeight="1" x14ac:dyDescent="0.2">
      <c r="B1625" s="124"/>
      <c r="C1625" s="62">
        <v>3111</v>
      </c>
      <c r="D1625" s="110" t="s">
        <v>81</v>
      </c>
      <c r="E1625" s="76">
        <v>377099.51</v>
      </c>
    </row>
    <row r="1626" spans="1:5" ht="15" customHeight="1" x14ac:dyDescent="0.2">
      <c r="B1626" s="115"/>
      <c r="C1626" s="77" t="s">
        <v>44</v>
      </c>
      <c r="D1626" s="85"/>
      <c r="E1626" s="86">
        <f>SUM(E1625:E1625)</f>
        <v>377099.51</v>
      </c>
    </row>
    <row r="1627" spans="1:5" ht="15" customHeight="1" x14ac:dyDescent="0.2"/>
    <row r="1628" spans="1:5" ht="15" customHeight="1" x14ac:dyDescent="0.2"/>
    <row r="1629" spans="1:5" ht="15" customHeight="1" x14ac:dyDescent="0.25">
      <c r="A1629" s="35" t="s">
        <v>284</v>
      </c>
    </row>
    <row r="1630" spans="1:5" ht="15" customHeight="1" x14ac:dyDescent="0.2">
      <c r="A1630" s="176" t="s">
        <v>285</v>
      </c>
      <c r="B1630" s="176"/>
      <c r="C1630" s="176"/>
      <c r="D1630" s="176"/>
      <c r="E1630" s="176"/>
    </row>
    <row r="1631" spans="1:5" ht="15" customHeight="1" x14ac:dyDescent="0.2">
      <c r="A1631" s="176"/>
      <c r="B1631" s="176"/>
      <c r="C1631" s="176"/>
      <c r="D1631" s="176"/>
      <c r="E1631" s="176"/>
    </row>
    <row r="1632" spans="1:5" ht="15" customHeight="1" x14ac:dyDescent="0.2">
      <c r="A1632" s="178" t="s">
        <v>286</v>
      </c>
      <c r="B1632" s="178"/>
      <c r="C1632" s="178"/>
      <c r="D1632" s="178"/>
      <c r="E1632" s="178"/>
    </row>
    <row r="1633" spans="1:5" ht="15" customHeight="1" x14ac:dyDescent="0.2">
      <c r="A1633" s="178"/>
      <c r="B1633" s="178"/>
      <c r="C1633" s="178"/>
      <c r="D1633" s="178"/>
      <c r="E1633" s="178"/>
    </row>
    <row r="1634" spans="1:5" ht="15" customHeight="1" x14ac:dyDescent="0.2">
      <c r="A1634" s="178"/>
      <c r="B1634" s="178"/>
      <c r="C1634" s="178"/>
      <c r="D1634" s="178"/>
      <c r="E1634" s="178"/>
    </row>
    <row r="1635" spans="1:5" ht="15" customHeight="1" x14ac:dyDescent="0.2">
      <c r="A1635" s="178"/>
      <c r="B1635" s="178"/>
      <c r="C1635" s="178"/>
      <c r="D1635" s="178"/>
      <c r="E1635" s="178"/>
    </row>
    <row r="1636" spans="1:5" ht="15" customHeight="1" x14ac:dyDescent="0.2">
      <c r="A1636" s="178"/>
      <c r="B1636" s="178"/>
      <c r="C1636" s="178"/>
      <c r="D1636" s="178"/>
      <c r="E1636" s="178"/>
    </row>
    <row r="1637" spans="1:5" ht="15" customHeight="1" x14ac:dyDescent="0.2">
      <c r="A1637" s="178"/>
      <c r="B1637" s="178"/>
      <c r="C1637" s="178"/>
      <c r="D1637" s="178"/>
      <c r="E1637" s="178"/>
    </row>
    <row r="1638" spans="1:5" ht="15" customHeight="1" x14ac:dyDescent="0.2">
      <c r="A1638" s="178"/>
      <c r="B1638" s="178"/>
      <c r="C1638" s="178"/>
      <c r="D1638" s="178"/>
      <c r="E1638" s="178"/>
    </row>
    <row r="1639" spans="1:5" ht="15" customHeight="1" x14ac:dyDescent="0.2">
      <c r="A1639" s="121"/>
      <c r="B1639" s="121"/>
      <c r="C1639" s="121"/>
      <c r="D1639" s="121"/>
      <c r="E1639" s="121"/>
    </row>
    <row r="1640" spans="1:5" ht="15" customHeight="1" x14ac:dyDescent="0.25">
      <c r="A1640" s="38" t="s">
        <v>17</v>
      </c>
      <c r="B1640" s="39"/>
      <c r="C1640" s="39"/>
      <c r="D1640" s="39"/>
      <c r="E1640" s="56"/>
    </row>
    <row r="1641" spans="1:5" ht="15" customHeight="1" x14ac:dyDescent="0.2">
      <c r="A1641" s="40" t="s">
        <v>74</v>
      </c>
      <c r="B1641" s="118"/>
      <c r="C1641" s="118"/>
      <c r="D1641" s="118"/>
      <c r="E1641" s="56" t="s">
        <v>75</v>
      </c>
    </row>
    <row r="1642" spans="1:5" ht="15" customHeight="1" x14ac:dyDescent="0.2">
      <c r="A1642" s="40"/>
      <c r="B1642" s="56"/>
      <c r="C1642" s="39"/>
      <c r="D1642" s="39"/>
      <c r="E1642" s="43"/>
    </row>
    <row r="1643" spans="1:5" ht="15" customHeight="1" x14ac:dyDescent="0.2">
      <c r="A1643" s="40"/>
      <c r="B1643" s="56"/>
      <c r="C1643" s="45" t="s">
        <v>40</v>
      </c>
      <c r="D1643" s="82" t="s">
        <v>53</v>
      </c>
      <c r="E1643" s="47" t="s">
        <v>42</v>
      </c>
    </row>
    <row r="1644" spans="1:5" ht="15" customHeight="1" x14ac:dyDescent="0.2">
      <c r="A1644" s="40"/>
      <c r="B1644" s="56"/>
      <c r="C1644" s="103">
        <v>6172</v>
      </c>
      <c r="D1644" s="110" t="s">
        <v>66</v>
      </c>
      <c r="E1644" s="104">
        <v>-90750</v>
      </c>
    </row>
    <row r="1645" spans="1:5" ht="15" customHeight="1" x14ac:dyDescent="0.2">
      <c r="A1645" s="40"/>
      <c r="B1645" s="56"/>
      <c r="C1645" s="53" t="s">
        <v>44</v>
      </c>
      <c r="D1645" s="54"/>
      <c r="E1645" s="55">
        <f>SUM(E1644:E1644)</f>
        <v>-90750</v>
      </c>
    </row>
    <row r="1646" spans="1:5" ht="15" customHeight="1" x14ac:dyDescent="0.2"/>
    <row r="1647" spans="1:5" ht="15" customHeight="1" x14ac:dyDescent="0.25">
      <c r="A1647" s="38" t="s">
        <v>17</v>
      </c>
      <c r="B1647" s="39"/>
      <c r="C1647" s="39"/>
      <c r="D1647" s="39"/>
      <c r="E1647" s="39"/>
    </row>
    <row r="1648" spans="1:5" ht="15" customHeight="1" x14ac:dyDescent="0.2">
      <c r="A1648" s="40" t="s">
        <v>135</v>
      </c>
      <c r="E1648" t="s">
        <v>136</v>
      </c>
    </row>
    <row r="1649" spans="1:5" ht="15" customHeight="1" x14ac:dyDescent="0.25">
      <c r="A1649" s="38"/>
      <c r="B1649" s="56"/>
      <c r="C1649" s="39"/>
      <c r="D1649" s="39"/>
      <c r="E1649" s="43"/>
    </row>
    <row r="1650" spans="1:5" ht="15" customHeight="1" x14ac:dyDescent="0.2">
      <c r="A1650" s="98"/>
      <c r="B1650" s="98"/>
      <c r="C1650" s="45" t="s">
        <v>40</v>
      </c>
      <c r="D1650" s="82" t="s">
        <v>53</v>
      </c>
      <c r="E1650" s="47" t="s">
        <v>42</v>
      </c>
    </row>
    <row r="1651" spans="1:5" ht="15" customHeight="1" x14ac:dyDescent="0.2">
      <c r="A1651" s="175"/>
      <c r="B1651" s="116"/>
      <c r="C1651" s="103">
        <v>6172</v>
      </c>
      <c r="D1651" s="110" t="s">
        <v>66</v>
      </c>
      <c r="E1651" s="104">
        <v>90750</v>
      </c>
    </row>
    <row r="1652" spans="1:5" ht="15" customHeight="1" x14ac:dyDescent="0.2">
      <c r="A1652" s="99"/>
      <c r="B1652" s="116"/>
      <c r="C1652" s="53" t="s">
        <v>44</v>
      </c>
      <c r="D1652" s="54"/>
      <c r="E1652" s="55">
        <f>SUM(E1651:E1651)</f>
        <v>90750</v>
      </c>
    </row>
    <row r="1653" spans="1:5" ht="15" customHeight="1" x14ac:dyDescent="0.2"/>
    <row r="1654" spans="1:5" ht="15" customHeight="1" x14ac:dyDescent="0.2"/>
    <row r="1655" spans="1:5" ht="15" customHeight="1" x14ac:dyDescent="0.25">
      <c r="A1655" s="35" t="s">
        <v>287</v>
      </c>
    </row>
    <row r="1656" spans="1:5" ht="15" customHeight="1" x14ac:dyDescent="0.2">
      <c r="A1656" s="176" t="s">
        <v>110</v>
      </c>
      <c r="B1656" s="176"/>
      <c r="C1656" s="176"/>
      <c r="D1656" s="176"/>
      <c r="E1656" s="176"/>
    </row>
    <row r="1657" spans="1:5" ht="15" customHeight="1" x14ac:dyDescent="0.2">
      <c r="A1657" s="176"/>
      <c r="B1657" s="176"/>
      <c r="C1657" s="176"/>
      <c r="D1657" s="176"/>
      <c r="E1657" s="176"/>
    </row>
    <row r="1658" spans="1:5" ht="15" customHeight="1" x14ac:dyDescent="0.2">
      <c r="A1658" s="178" t="s">
        <v>373</v>
      </c>
      <c r="B1658" s="178"/>
      <c r="C1658" s="178"/>
      <c r="D1658" s="178"/>
      <c r="E1658" s="178"/>
    </row>
    <row r="1659" spans="1:5" ht="15" customHeight="1" x14ac:dyDescent="0.2">
      <c r="A1659" s="178"/>
      <c r="B1659" s="178"/>
      <c r="C1659" s="178"/>
      <c r="D1659" s="178"/>
      <c r="E1659" s="178"/>
    </row>
    <row r="1660" spans="1:5" ht="15" customHeight="1" x14ac:dyDescent="0.2">
      <c r="A1660" s="178"/>
      <c r="B1660" s="178"/>
      <c r="C1660" s="178"/>
      <c r="D1660" s="178"/>
      <c r="E1660" s="178"/>
    </row>
    <row r="1661" spans="1:5" ht="15" customHeight="1" x14ac:dyDescent="0.2">
      <c r="A1661" s="178"/>
      <c r="B1661" s="178"/>
      <c r="C1661" s="178"/>
      <c r="D1661" s="178"/>
      <c r="E1661" s="178"/>
    </row>
    <row r="1662" spans="1:5" ht="15" customHeight="1" x14ac:dyDescent="0.2">
      <c r="A1662" s="178"/>
      <c r="B1662" s="178"/>
      <c r="C1662" s="178"/>
      <c r="D1662" s="178"/>
      <c r="E1662" s="178"/>
    </row>
    <row r="1663" spans="1:5" ht="15" customHeight="1" x14ac:dyDescent="0.2">
      <c r="A1663" s="178"/>
      <c r="B1663" s="178"/>
      <c r="C1663" s="178"/>
      <c r="D1663" s="178"/>
      <c r="E1663" s="178"/>
    </row>
    <row r="1664" spans="1:5" ht="15" customHeight="1" x14ac:dyDescent="0.2">
      <c r="A1664" s="39"/>
      <c r="B1664" s="128"/>
      <c r="C1664" s="106"/>
      <c r="D1664" s="39"/>
      <c r="E1664" s="129"/>
    </row>
    <row r="1665" spans="1:5" ht="15" customHeight="1" x14ac:dyDescent="0.2">
      <c r="A1665" s="39"/>
      <c r="B1665" s="128"/>
      <c r="C1665" s="106"/>
      <c r="D1665" s="39"/>
      <c r="E1665" s="129"/>
    </row>
    <row r="1666" spans="1:5" ht="15" customHeight="1" x14ac:dyDescent="0.25">
      <c r="A1666" s="38" t="s">
        <v>17</v>
      </c>
      <c r="B1666" s="39"/>
      <c r="C1666" s="39"/>
      <c r="D1666" s="39"/>
      <c r="E1666" s="56"/>
    </row>
    <row r="1667" spans="1:5" ht="15" customHeight="1" x14ac:dyDescent="0.2">
      <c r="A1667" s="40" t="s">
        <v>111</v>
      </c>
      <c r="B1667" s="39"/>
      <c r="C1667" s="39"/>
      <c r="D1667" s="39"/>
      <c r="E1667" s="42" t="s">
        <v>112</v>
      </c>
    </row>
    <row r="1668" spans="1:5" ht="15" customHeight="1" x14ac:dyDescent="0.2">
      <c r="A1668" s="40"/>
      <c r="B1668" s="56"/>
      <c r="C1668" s="39"/>
      <c r="D1668" s="39"/>
      <c r="E1668" s="43"/>
    </row>
    <row r="1669" spans="1:5" ht="15" customHeight="1" x14ac:dyDescent="0.2">
      <c r="A1669" s="108"/>
      <c r="B1669" s="108"/>
      <c r="C1669" s="45" t="s">
        <v>40</v>
      </c>
      <c r="D1669" s="82" t="s">
        <v>53</v>
      </c>
      <c r="E1669" s="44" t="s">
        <v>42</v>
      </c>
    </row>
    <row r="1670" spans="1:5" ht="15" customHeight="1" x14ac:dyDescent="0.2">
      <c r="A1670" s="130"/>
      <c r="B1670" s="109"/>
      <c r="C1670" s="103">
        <v>5273</v>
      </c>
      <c r="D1670" s="110" t="s">
        <v>113</v>
      </c>
      <c r="E1670" s="104">
        <v>-10000</v>
      </c>
    </row>
    <row r="1671" spans="1:5" ht="15" customHeight="1" x14ac:dyDescent="0.2">
      <c r="A1671" s="130"/>
      <c r="B1671" s="109"/>
      <c r="C1671" s="103">
        <v>3900</v>
      </c>
      <c r="D1671" s="117" t="s">
        <v>117</v>
      </c>
      <c r="E1671" s="104">
        <v>10000</v>
      </c>
    </row>
    <row r="1672" spans="1:5" ht="15" customHeight="1" x14ac:dyDescent="0.2">
      <c r="A1672" s="105"/>
      <c r="B1672" s="105"/>
      <c r="C1672" s="53" t="s">
        <v>44</v>
      </c>
      <c r="D1672" s="90"/>
      <c r="E1672" s="55">
        <f>SUM(E1670:E1671)</f>
        <v>0</v>
      </c>
    </row>
    <row r="1673" spans="1:5" ht="15" customHeight="1" x14ac:dyDescent="0.2"/>
    <row r="1674" spans="1:5" ht="15" customHeight="1" x14ac:dyDescent="0.2"/>
    <row r="1675" spans="1:5" ht="15" customHeight="1" x14ac:dyDescent="0.25">
      <c r="A1675" s="35" t="s">
        <v>288</v>
      </c>
    </row>
    <row r="1676" spans="1:5" ht="15" customHeight="1" x14ac:dyDescent="0.2">
      <c r="A1676" s="176" t="s">
        <v>289</v>
      </c>
      <c r="B1676" s="176"/>
      <c r="C1676" s="176"/>
      <c r="D1676" s="176"/>
      <c r="E1676" s="176"/>
    </row>
    <row r="1677" spans="1:5" ht="15" customHeight="1" x14ac:dyDescent="0.2">
      <c r="A1677" s="176"/>
      <c r="B1677" s="176"/>
      <c r="C1677" s="176"/>
      <c r="D1677" s="176"/>
      <c r="E1677" s="176"/>
    </row>
    <row r="1678" spans="1:5" ht="15" customHeight="1" x14ac:dyDescent="0.2">
      <c r="A1678" s="178" t="s">
        <v>290</v>
      </c>
      <c r="B1678" s="178"/>
      <c r="C1678" s="178"/>
      <c r="D1678" s="178"/>
      <c r="E1678" s="178"/>
    </row>
    <row r="1679" spans="1:5" ht="15" customHeight="1" x14ac:dyDescent="0.2">
      <c r="A1679" s="178"/>
      <c r="B1679" s="178"/>
      <c r="C1679" s="178"/>
      <c r="D1679" s="178"/>
      <c r="E1679" s="178"/>
    </row>
    <row r="1680" spans="1:5" ht="15" customHeight="1" x14ac:dyDescent="0.2">
      <c r="A1680" s="178"/>
      <c r="B1680" s="178"/>
      <c r="C1680" s="178"/>
      <c r="D1680" s="178"/>
      <c r="E1680" s="178"/>
    </row>
    <row r="1681" spans="1:5" ht="15" customHeight="1" x14ac:dyDescent="0.2">
      <c r="A1681" s="178"/>
      <c r="B1681" s="178"/>
      <c r="C1681" s="178"/>
      <c r="D1681" s="178"/>
      <c r="E1681" s="178"/>
    </row>
    <row r="1682" spans="1:5" ht="15" customHeight="1" x14ac:dyDescent="0.2">
      <c r="A1682" s="178"/>
      <c r="B1682" s="178"/>
      <c r="C1682" s="178"/>
      <c r="D1682" s="178"/>
      <c r="E1682" s="178"/>
    </row>
    <row r="1683" spans="1:5" ht="15" customHeight="1" x14ac:dyDescent="0.2"/>
    <row r="1684" spans="1:5" ht="15" customHeight="1" x14ac:dyDescent="0.25">
      <c r="A1684" s="38" t="s">
        <v>17</v>
      </c>
      <c r="B1684" s="39"/>
      <c r="C1684" s="39"/>
      <c r="D1684" s="39"/>
      <c r="E1684" s="56"/>
    </row>
    <row r="1685" spans="1:5" ht="15" customHeight="1" x14ac:dyDescent="0.2">
      <c r="A1685" s="57" t="s">
        <v>135</v>
      </c>
      <c r="B1685" s="39"/>
      <c r="C1685" s="39"/>
      <c r="D1685" s="39"/>
      <c r="E1685" s="42" t="s">
        <v>136</v>
      </c>
    </row>
    <row r="1686" spans="1:5" ht="15" customHeight="1" x14ac:dyDescent="0.2">
      <c r="B1686" s="145"/>
      <c r="C1686" s="39"/>
      <c r="D1686" s="39"/>
      <c r="E1686" s="43"/>
    </row>
    <row r="1687" spans="1:5" ht="15" customHeight="1" x14ac:dyDescent="0.2">
      <c r="B1687" s="108"/>
      <c r="C1687" s="45" t="s">
        <v>40</v>
      </c>
      <c r="D1687" s="46" t="s">
        <v>53</v>
      </c>
      <c r="E1687" s="47" t="s">
        <v>42</v>
      </c>
    </row>
    <row r="1688" spans="1:5" ht="15" customHeight="1" x14ac:dyDescent="0.2">
      <c r="B1688" s="124"/>
      <c r="C1688" s="103">
        <v>6172</v>
      </c>
      <c r="D1688" s="110" t="s">
        <v>66</v>
      </c>
      <c r="E1688" s="51">
        <v>-250000</v>
      </c>
    </row>
    <row r="1689" spans="1:5" ht="15" customHeight="1" x14ac:dyDescent="0.2">
      <c r="B1689" s="124"/>
      <c r="C1689" s="103">
        <v>6172</v>
      </c>
      <c r="D1689" s="110" t="s">
        <v>81</v>
      </c>
      <c r="E1689" s="51">
        <v>250000</v>
      </c>
    </row>
    <row r="1690" spans="1:5" ht="15" customHeight="1" x14ac:dyDescent="0.2">
      <c r="B1690" s="124"/>
      <c r="C1690" s="53" t="s">
        <v>44</v>
      </c>
      <c r="D1690" s="54"/>
      <c r="E1690" s="55">
        <f>SUM(E1688:E1689)</f>
        <v>0</v>
      </c>
    </row>
    <row r="1691" spans="1:5" ht="15" customHeight="1" x14ac:dyDescent="0.2"/>
    <row r="1692" spans="1:5" ht="15" customHeight="1" x14ac:dyDescent="0.2"/>
    <row r="1693" spans="1:5" ht="15" customHeight="1" x14ac:dyDescent="0.25">
      <c r="A1693" s="35" t="s">
        <v>291</v>
      </c>
    </row>
    <row r="1694" spans="1:5" ht="15" customHeight="1" x14ac:dyDescent="0.2">
      <c r="A1694" s="176" t="s">
        <v>292</v>
      </c>
      <c r="B1694" s="176"/>
      <c r="C1694" s="176"/>
      <c r="D1694" s="176"/>
      <c r="E1694" s="176"/>
    </row>
    <row r="1695" spans="1:5" ht="15" customHeight="1" x14ac:dyDescent="0.2">
      <c r="A1695" s="176"/>
      <c r="B1695" s="176"/>
      <c r="C1695" s="176"/>
      <c r="D1695" s="176"/>
      <c r="E1695" s="176"/>
    </row>
    <row r="1696" spans="1:5" ht="15" customHeight="1" x14ac:dyDescent="0.2">
      <c r="A1696" s="178" t="s">
        <v>293</v>
      </c>
      <c r="B1696" s="178"/>
      <c r="C1696" s="178"/>
      <c r="D1696" s="178"/>
      <c r="E1696" s="178"/>
    </row>
    <row r="1697" spans="1:5" ht="15" customHeight="1" x14ac:dyDescent="0.2">
      <c r="A1697" s="178"/>
      <c r="B1697" s="178"/>
      <c r="C1697" s="178"/>
      <c r="D1697" s="178"/>
      <c r="E1697" s="178"/>
    </row>
    <row r="1698" spans="1:5" ht="15" customHeight="1" x14ac:dyDescent="0.2">
      <c r="A1698" s="178"/>
      <c r="B1698" s="178"/>
      <c r="C1698" s="178"/>
      <c r="D1698" s="178"/>
      <c r="E1698" s="178"/>
    </row>
    <row r="1699" spans="1:5" ht="15" customHeight="1" x14ac:dyDescent="0.2">
      <c r="A1699" s="178"/>
      <c r="B1699" s="178"/>
      <c r="C1699" s="178"/>
      <c r="D1699" s="178"/>
      <c r="E1699" s="178"/>
    </row>
    <row r="1700" spans="1:5" ht="15" customHeight="1" x14ac:dyDescent="0.2">
      <c r="A1700" s="178"/>
      <c r="B1700" s="178"/>
      <c r="C1700" s="178"/>
      <c r="D1700" s="178"/>
      <c r="E1700" s="178"/>
    </row>
    <row r="1701" spans="1:5" ht="15" customHeight="1" x14ac:dyDescent="0.2">
      <c r="A1701" s="178"/>
      <c r="B1701" s="178"/>
      <c r="C1701" s="178"/>
      <c r="D1701" s="178"/>
      <c r="E1701" s="178"/>
    </row>
    <row r="1702" spans="1:5" ht="15" customHeight="1" x14ac:dyDescent="0.2">
      <c r="A1702" s="39"/>
      <c r="B1702" s="128"/>
      <c r="C1702" s="106"/>
      <c r="D1702" s="39"/>
      <c r="E1702" s="129"/>
    </row>
    <row r="1703" spans="1:5" ht="15" customHeight="1" x14ac:dyDescent="0.25">
      <c r="A1703" s="38" t="s">
        <v>17</v>
      </c>
      <c r="B1703" s="39"/>
      <c r="C1703" s="39"/>
      <c r="D1703" s="39"/>
      <c r="E1703" s="56"/>
    </row>
    <row r="1704" spans="1:5" ht="15" customHeight="1" x14ac:dyDescent="0.2">
      <c r="A1704" s="40" t="s">
        <v>258</v>
      </c>
      <c r="B1704" s="39"/>
      <c r="C1704" s="39"/>
      <c r="D1704" s="39"/>
      <c r="E1704" s="42" t="s">
        <v>259</v>
      </c>
    </row>
    <row r="1705" spans="1:5" ht="15" customHeight="1" x14ac:dyDescent="0.2">
      <c r="A1705" s="40"/>
      <c r="B1705" s="56"/>
      <c r="C1705" s="39"/>
      <c r="D1705" s="39"/>
      <c r="E1705" s="43"/>
    </row>
    <row r="1706" spans="1:5" ht="15" customHeight="1" x14ac:dyDescent="0.2">
      <c r="A1706" s="108"/>
      <c r="B1706" s="108"/>
      <c r="C1706" s="45" t="s">
        <v>40</v>
      </c>
      <c r="D1706" s="82" t="s">
        <v>53</v>
      </c>
      <c r="E1706" s="44" t="s">
        <v>42</v>
      </c>
    </row>
    <row r="1707" spans="1:5" ht="15" customHeight="1" x14ac:dyDescent="0.2">
      <c r="A1707" s="130"/>
      <c r="B1707" s="109"/>
      <c r="C1707" s="103">
        <v>6172</v>
      </c>
      <c r="D1707" s="110" t="s">
        <v>66</v>
      </c>
      <c r="E1707" s="104">
        <v>-1262021</v>
      </c>
    </row>
    <row r="1708" spans="1:5" ht="15" customHeight="1" x14ac:dyDescent="0.2">
      <c r="A1708" s="130"/>
      <c r="B1708" s="109"/>
      <c r="C1708" s="103">
        <v>6172</v>
      </c>
      <c r="D1708" s="110" t="s">
        <v>81</v>
      </c>
      <c r="E1708" s="104">
        <v>1262021</v>
      </c>
    </row>
    <row r="1709" spans="1:5" ht="15" customHeight="1" x14ac:dyDescent="0.2">
      <c r="A1709" s="105"/>
      <c r="B1709" s="105"/>
      <c r="C1709" s="53" t="s">
        <v>44</v>
      </c>
      <c r="D1709" s="90"/>
      <c r="E1709" s="55">
        <f>SUM(E1707:E1708)</f>
        <v>0</v>
      </c>
    </row>
    <row r="1710" spans="1:5" ht="15" customHeight="1" x14ac:dyDescent="0.2"/>
    <row r="1711" spans="1:5" ht="15" customHeight="1" x14ac:dyDescent="0.2"/>
    <row r="1712" spans="1:5" ht="15" customHeight="1" x14ac:dyDescent="0.2"/>
    <row r="1713" spans="1:5" ht="15" customHeight="1" x14ac:dyDescent="0.2"/>
    <row r="1714" spans="1:5" ht="15" customHeight="1" x14ac:dyDescent="0.2"/>
    <row r="1715" spans="1:5" ht="15" customHeight="1" x14ac:dyDescent="0.2"/>
    <row r="1716" spans="1:5" ht="15" customHeight="1" x14ac:dyDescent="0.2"/>
    <row r="1717" spans="1:5" ht="15" customHeight="1" x14ac:dyDescent="0.2"/>
    <row r="1718" spans="1:5" ht="15" customHeight="1" x14ac:dyDescent="0.25">
      <c r="A1718" s="35" t="s">
        <v>294</v>
      </c>
    </row>
    <row r="1719" spans="1:5" ht="15" customHeight="1" x14ac:dyDescent="0.2">
      <c r="A1719" s="176" t="s">
        <v>138</v>
      </c>
      <c r="B1719" s="176"/>
      <c r="C1719" s="176"/>
      <c r="D1719" s="176"/>
      <c r="E1719" s="176"/>
    </row>
    <row r="1720" spans="1:5" ht="15" customHeight="1" x14ac:dyDescent="0.2">
      <c r="A1720" s="176"/>
      <c r="B1720" s="176"/>
      <c r="C1720" s="176"/>
      <c r="D1720" s="176"/>
      <c r="E1720" s="176"/>
    </row>
    <row r="1721" spans="1:5" ht="15" customHeight="1" x14ac:dyDescent="0.2">
      <c r="A1721" s="177" t="s">
        <v>295</v>
      </c>
      <c r="B1721" s="177"/>
      <c r="C1721" s="177"/>
      <c r="D1721" s="177"/>
      <c r="E1721" s="177"/>
    </row>
    <row r="1722" spans="1:5" ht="15" customHeight="1" x14ac:dyDescent="0.2">
      <c r="A1722" s="177"/>
      <c r="B1722" s="177"/>
      <c r="C1722" s="177"/>
      <c r="D1722" s="177"/>
      <c r="E1722" s="177"/>
    </row>
    <row r="1723" spans="1:5" ht="15" customHeight="1" x14ac:dyDescent="0.2">
      <c r="A1723" s="177"/>
      <c r="B1723" s="177"/>
      <c r="C1723" s="177"/>
      <c r="D1723" s="177"/>
      <c r="E1723" s="177"/>
    </row>
    <row r="1724" spans="1:5" ht="15" customHeight="1" x14ac:dyDescent="0.2">
      <c r="A1724" s="177"/>
      <c r="B1724" s="177"/>
      <c r="C1724" s="177"/>
      <c r="D1724" s="177"/>
      <c r="E1724" s="177"/>
    </row>
    <row r="1725" spans="1:5" ht="15" customHeight="1" x14ac:dyDescent="0.2">
      <c r="A1725" s="177"/>
      <c r="B1725" s="177"/>
      <c r="C1725" s="177"/>
      <c r="D1725" s="177"/>
      <c r="E1725" s="177"/>
    </row>
    <row r="1726" spans="1:5" ht="15" customHeight="1" x14ac:dyDescent="0.2">
      <c r="A1726" s="177"/>
      <c r="B1726" s="177"/>
      <c r="C1726" s="177"/>
      <c r="D1726" s="177"/>
      <c r="E1726" s="177"/>
    </row>
    <row r="1727" spans="1:5" ht="15" customHeight="1" x14ac:dyDescent="0.2">
      <c r="A1727" s="177"/>
      <c r="B1727" s="177"/>
      <c r="C1727" s="177"/>
      <c r="D1727" s="177"/>
      <c r="E1727" s="177"/>
    </row>
    <row r="1728" spans="1:5" ht="15" customHeight="1" x14ac:dyDescent="0.2"/>
    <row r="1729" spans="1:5" ht="15" customHeight="1" x14ac:dyDescent="0.25">
      <c r="A1729" s="38" t="s">
        <v>17</v>
      </c>
      <c r="B1729" s="39"/>
      <c r="C1729" s="39"/>
      <c r="D1729" s="39"/>
      <c r="E1729" s="39"/>
    </row>
    <row r="1730" spans="1:5" ht="15" customHeight="1" x14ac:dyDescent="0.2">
      <c r="A1730" s="40" t="s">
        <v>140</v>
      </c>
      <c r="B1730" s="39"/>
      <c r="C1730" s="39"/>
      <c r="D1730" s="39"/>
      <c r="E1730" s="42" t="s">
        <v>141</v>
      </c>
    </row>
    <row r="1731" spans="1:5" ht="15" customHeight="1" x14ac:dyDescent="0.2">
      <c r="A1731" s="128"/>
      <c r="B1731" s="145"/>
      <c r="C1731" s="39"/>
      <c r="D1731" s="39"/>
      <c r="E1731" s="43"/>
    </row>
    <row r="1732" spans="1:5" ht="15" customHeight="1" x14ac:dyDescent="0.2">
      <c r="A1732" s="108"/>
      <c r="B1732" s="108"/>
      <c r="C1732" s="45" t="s">
        <v>40</v>
      </c>
      <c r="D1732" s="46" t="s">
        <v>53</v>
      </c>
      <c r="E1732" s="44" t="s">
        <v>42</v>
      </c>
    </row>
    <row r="1733" spans="1:5" ht="15" customHeight="1" x14ac:dyDescent="0.2">
      <c r="A1733" s="99"/>
      <c r="B1733" s="135"/>
      <c r="C1733" s="62">
        <v>3744</v>
      </c>
      <c r="D1733" s="110" t="s">
        <v>113</v>
      </c>
      <c r="E1733" s="76">
        <v>-500000</v>
      </c>
    </row>
    <row r="1734" spans="1:5" ht="15" customHeight="1" x14ac:dyDescent="0.2">
      <c r="A1734" s="99"/>
      <c r="B1734" s="135"/>
      <c r="C1734" s="62">
        <v>2331</v>
      </c>
      <c r="D1734" s="110" t="s">
        <v>122</v>
      </c>
      <c r="E1734" s="76">
        <v>500000</v>
      </c>
    </row>
    <row r="1735" spans="1:5" ht="15" customHeight="1" x14ac:dyDescent="0.2">
      <c r="C1735" s="53" t="s">
        <v>44</v>
      </c>
      <c r="D1735" s="54"/>
      <c r="E1735" s="55">
        <f>SUM(E1733:E1734)</f>
        <v>0</v>
      </c>
    </row>
    <row r="1736" spans="1:5" ht="15" customHeight="1" x14ac:dyDescent="0.2"/>
    <row r="1737" spans="1:5" ht="15" customHeight="1" x14ac:dyDescent="0.2"/>
    <row r="1738" spans="1:5" ht="15" customHeight="1" x14ac:dyDescent="0.25">
      <c r="A1738" s="35" t="s">
        <v>296</v>
      </c>
    </row>
    <row r="1739" spans="1:5" ht="15" customHeight="1" x14ac:dyDescent="0.2">
      <c r="A1739" s="176" t="s">
        <v>138</v>
      </c>
      <c r="B1739" s="176"/>
      <c r="C1739" s="176"/>
      <c r="D1739" s="176"/>
      <c r="E1739" s="176"/>
    </row>
    <row r="1740" spans="1:5" ht="15" customHeight="1" x14ac:dyDescent="0.2">
      <c r="A1740" s="176"/>
      <c r="B1740" s="176"/>
      <c r="C1740" s="176"/>
      <c r="D1740" s="176"/>
      <c r="E1740" s="176"/>
    </row>
    <row r="1741" spans="1:5" ht="15" customHeight="1" x14ac:dyDescent="0.2">
      <c r="A1741" s="177" t="s">
        <v>297</v>
      </c>
      <c r="B1741" s="177"/>
      <c r="C1741" s="177"/>
      <c r="D1741" s="177"/>
      <c r="E1741" s="177"/>
    </row>
    <row r="1742" spans="1:5" ht="15" customHeight="1" x14ac:dyDescent="0.2">
      <c r="A1742" s="177"/>
      <c r="B1742" s="177"/>
      <c r="C1742" s="177"/>
      <c r="D1742" s="177"/>
      <c r="E1742" s="177"/>
    </row>
    <row r="1743" spans="1:5" ht="15" customHeight="1" x14ac:dyDescent="0.2">
      <c r="A1743" s="177"/>
      <c r="B1743" s="177"/>
      <c r="C1743" s="177"/>
      <c r="D1743" s="177"/>
      <c r="E1743" s="177"/>
    </row>
    <row r="1744" spans="1:5" ht="15" customHeight="1" x14ac:dyDescent="0.2">
      <c r="A1744" s="177"/>
      <c r="B1744" s="177"/>
      <c r="C1744" s="177"/>
      <c r="D1744" s="177"/>
      <c r="E1744" s="177"/>
    </row>
    <row r="1745" spans="1:5" ht="15" customHeight="1" x14ac:dyDescent="0.2">
      <c r="A1745" s="177"/>
      <c r="B1745" s="177"/>
      <c r="C1745" s="177"/>
      <c r="D1745" s="177"/>
      <c r="E1745" s="177"/>
    </row>
    <row r="1746" spans="1:5" ht="15" customHeight="1" x14ac:dyDescent="0.2">
      <c r="A1746" s="177"/>
      <c r="B1746" s="177"/>
      <c r="C1746" s="177"/>
      <c r="D1746" s="177"/>
      <c r="E1746" s="177"/>
    </row>
    <row r="1747" spans="1:5" ht="15" customHeight="1" x14ac:dyDescent="0.2">
      <c r="A1747" s="177"/>
      <c r="B1747" s="177"/>
      <c r="C1747" s="177"/>
      <c r="D1747" s="177"/>
      <c r="E1747" s="177"/>
    </row>
    <row r="1748" spans="1:5" ht="15" customHeight="1" x14ac:dyDescent="0.2">
      <c r="A1748" s="177"/>
      <c r="B1748" s="177"/>
      <c r="C1748" s="177"/>
      <c r="D1748" s="177"/>
      <c r="E1748" s="177"/>
    </row>
    <row r="1749" spans="1:5" ht="15" customHeight="1" x14ac:dyDescent="0.2">
      <c r="A1749" s="177"/>
      <c r="B1749" s="177"/>
      <c r="C1749" s="177"/>
      <c r="D1749" s="177"/>
      <c r="E1749" s="177"/>
    </row>
    <row r="1750" spans="1:5" ht="15" customHeight="1" x14ac:dyDescent="0.2"/>
    <row r="1751" spans="1:5" ht="15" customHeight="1" x14ac:dyDescent="0.25">
      <c r="A1751" s="38" t="s">
        <v>17</v>
      </c>
      <c r="B1751" s="39"/>
      <c r="C1751" s="39"/>
      <c r="D1751" s="39"/>
      <c r="E1751" s="39"/>
    </row>
    <row r="1752" spans="1:5" ht="15" customHeight="1" x14ac:dyDescent="0.2">
      <c r="A1752" s="40" t="s">
        <v>140</v>
      </c>
      <c r="B1752" s="39"/>
      <c r="C1752" s="39"/>
      <c r="D1752" s="39"/>
      <c r="E1752" s="42" t="s">
        <v>141</v>
      </c>
    </row>
    <row r="1753" spans="1:5" ht="15" customHeight="1" x14ac:dyDescent="0.2">
      <c r="A1753" s="128"/>
      <c r="B1753" s="145"/>
      <c r="C1753" s="39"/>
      <c r="D1753" s="39"/>
      <c r="E1753" s="43"/>
    </row>
    <row r="1754" spans="1:5" ht="15" customHeight="1" x14ac:dyDescent="0.2">
      <c r="A1754" s="108"/>
      <c r="B1754" s="108"/>
      <c r="C1754" s="45" t="s">
        <v>40</v>
      </c>
      <c r="D1754" s="46" t="s">
        <v>53</v>
      </c>
      <c r="E1754" s="44" t="s">
        <v>42</v>
      </c>
    </row>
    <row r="1755" spans="1:5" ht="15" customHeight="1" x14ac:dyDescent="0.2">
      <c r="A1755" s="99"/>
      <c r="B1755" s="135"/>
      <c r="C1755" s="62">
        <v>2310</v>
      </c>
      <c r="D1755" s="90" t="s">
        <v>55</v>
      </c>
      <c r="E1755" s="76">
        <v>-1800000</v>
      </c>
    </row>
    <row r="1756" spans="1:5" ht="15" customHeight="1" x14ac:dyDescent="0.2">
      <c r="A1756" s="99"/>
      <c r="B1756" s="135"/>
      <c r="C1756" s="62">
        <v>2321</v>
      </c>
      <c r="D1756" s="90" t="s">
        <v>55</v>
      </c>
      <c r="E1756" s="76">
        <v>500000</v>
      </c>
    </row>
    <row r="1757" spans="1:5" ht="15" customHeight="1" x14ac:dyDescent="0.2">
      <c r="A1757" s="99"/>
      <c r="B1757" s="135"/>
      <c r="C1757" s="62">
        <v>2310</v>
      </c>
      <c r="D1757" s="110" t="s">
        <v>122</v>
      </c>
      <c r="E1757" s="76">
        <v>1030000</v>
      </c>
    </row>
    <row r="1758" spans="1:5" ht="15" customHeight="1" x14ac:dyDescent="0.2">
      <c r="A1758" s="99"/>
      <c r="B1758" s="135"/>
      <c r="C1758" s="62">
        <v>2321</v>
      </c>
      <c r="D1758" s="110" t="s">
        <v>122</v>
      </c>
      <c r="E1758" s="76">
        <v>270000</v>
      </c>
    </row>
    <row r="1759" spans="1:5" ht="15" customHeight="1" x14ac:dyDescent="0.2">
      <c r="C1759" s="53" t="s">
        <v>44</v>
      </c>
      <c r="D1759" s="54"/>
      <c r="E1759" s="55">
        <f>SUM(E1755:E1758)</f>
        <v>0</v>
      </c>
    </row>
    <row r="1760" spans="1:5" ht="15" customHeight="1" x14ac:dyDescent="0.2"/>
    <row r="1761" spans="1:5" ht="15" customHeight="1" x14ac:dyDescent="0.2"/>
    <row r="1762" spans="1:5" ht="15" customHeight="1" x14ac:dyDescent="0.2"/>
    <row r="1763" spans="1:5" ht="15" customHeight="1" x14ac:dyDescent="0.2"/>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5">
      <c r="A1770" s="35" t="s">
        <v>298</v>
      </c>
    </row>
    <row r="1771" spans="1:5" ht="15" customHeight="1" x14ac:dyDescent="0.2">
      <c r="A1771" s="176" t="s">
        <v>138</v>
      </c>
      <c r="B1771" s="176"/>
      <c r="C1771" s="176"/>
      <c r="D1771" s="176"/>
      <c r="E1771" s="176"/>
    </row>
    <row r="1772" spans="1:5" ht="15" customHeight="1" x14ac:dyDescent="0.2">
      <c r="A1772" s="176"/>
      <c r="B1772" s="176"/>
      <c r="C1772" s="176"/>
      <c r="D1772" s="176"/>
      <c r="E1772" s="176"/>
    </row>
    <row r="1773" spans="1:5" ht="15" customHeight="1" x14ac:dyDescent="0.2">
      <c r="A1773" s="177" t="s">
        <v>299</v>
      </c>
      <c r="B1773" s="177"/>
      <c r="C1773" s="177"/>
      <c r="D1773" s="177"/>
      <c r="E1773" s="177"/>
    </row>
    <row r="1774" spans="1:5" ht="15" customHeight="1" x14ac:dyDescent="0.2">
      <c r="A1774" s="177"/>
      <c r="B1774" s="177"/>
      <c r="C1774" s="177"/>
      <c r="D1774" s="177"/>
      <c r="E1774" s="177"/>
    </row>
    <row r="1775" spans="1:5" ht="15" customHeight="1" x14ac:dyDescent="0.2">
      <c r="A1775" s="177"/>
      <c r="B1775" s="177"/>
      <c r="C1775" s="177"/>
      <c r="D1775" s="177"/>
      <c r="E1775" s="177"/>
    </row>
    <row r="1776" spans="1:5" ht="15" customHeight="1" x14ac:dyDescent="0.2">
      <c r="A1776" s="177"/>
      <c r="B1776" s="177"/>
      <c r="C1776" s="177"/>
      <c r="D1776" s="177"/>
      <c r="E1776" s="177"/>
    </row>
    <row r="1777" spans="1:5" ht="15" customHeight="1" x14ac:dyDescent="0.2">
      <c r="A1777" s="177"/>
      <c r="B1777" s="177"/>
      <c r="C1777" s="177"/>
      <c r="D1777" s="177"/>
      <c r="E1777" s="177"/>
    </row>
    <row r="1778" spans="1:5" ht="15" customHeight="1" x14ac:dyDescent="0.2">
      <c r="A1778" s="177"/>
      <c r="B1778" s="177"/>
      <c r="C1778" s="177"/>
      <c r="D1778" s="177"/>
      <c r="E1778" s="177"/>
    </row>
    <row r="1779" spans="1:5" ht="15" customHeight="1" x14ac:dyDescent="0.2">
      <c r="A1779" s="177"/>
      <c r="B1779" s="177"/>
      <c r="C1779" s="177"/>
      <c r="D1779" s="177"/>
      <c r="E1779" s="177"/>
    </row>
    <row r="1780" spans="1:5" ht="15" customHeight="1" x14ac:dyDescent="0.2">
      <c r="A1780" s="177"/>
      <c r="B1780" s="177"/>
      <c r="C1780" s="177"/>
      <c r="D1780" s="177"/>
      <c r="E1780" s="177"/>
    </row>
    <row r="1781" spans="1:5" ht="15" customHeight="1" x14ac:dyDescent="0.2">
      <c r="A1781" s="177"/>
      <c r="B1781" s="177"/>
      <c r="C1781" s="177"/>
      <c r="D1781" s="177"/>
      <c r="E1781" s="177"/>
    </row>
    <row r="1782" spans="1:5" ht="15" customHeight="1" x14ac:dyDescent="0.2">
      <c r="A1782" s="177"/>
      <c r="B1782" s="177"/>
      <c r="C1782" s="177"/>
      <c r="D1782" s="177"/>
      <c r="E1782" s="177"/>
    </row>
    <row r="1783" spans="1:5" ht="15" customHeight="1" x14ac:dyDescent="0.2"/>
    <row r="1784" spans="1:5" ht="15" customHeight="1" x14ac:dyDescent="0.25">
      <c r="A1784" s="38" t="s">
        <v>17</v>
      </c>
      <c r="B1784" s="39"/>
      <c r="C1784" s="39"/>
      <c r="D1784" s="39"/>
      <c r="E1784" s="39"/>
    </row>
    <row r="1785" spans="1:5" ht="15" customHeight="1" x14ac:dyDescent="0.2">
      <c r="A1785" s="40" t="s">
        <v>140</v>
      </c>
      <c r="B1785" s="39"/>
      <c r="C1785" s="39"/>
      <c r="D1785" s="39"/>
      <c r="E1785" s="42" t="s">
        <v>141</v>
      </c>
    </row>
    <row r="1786" spans="1:5" ht="15" customHeight="1" x14ac:dyDescent="0.2">
      <c r="A1786" s="128"/>
      <c r="B1786" s="145"/>
      <c r="C1786" s="39"/>
      <c r="D1786" s="39"/>
      <c r="E1786" s="43"/>
    </row>
    <row r="1787" spans="1:5" ht="15" customHeight="1" x14ac:dyDescent="0.2">
      <c r="A1787" s="108"/>
      <c r="B1787" s="108"/>
      <c r="C1787" s="45" t="s">
        <v>40</v>
      </c>
      <c r="D1787" s="46" t="s">
        <v>53</v>
      </c>
      <c r="E1787" s="44" t="s">
        <v>42</v>
      </c>
    </row>
    <row r="1788" spans="1:5" ht="15" customHeight="1" x14ac:dyDescent="0.2">
      <c r="A1788" s="99"/>
      <c r="B1788" s="135"/>
      <c r="C1788" s="62">
        <v>2310</v>
      </c>
      <c r="D1788" s="90" t="s">
        <v>55</v>
      </c>
      <c r="E1788" s="76">
        <v>-500000</v>
      </c>
    </row>
    <row r="1789" spans="1:5" ht="15" customHeight="1" x14ac:dyDescent="0.2">
      <c r="A1789" s="99"/>
      <c r="B1789" s="135"/>
      <c r="C1789" s="62">
        <v>2310</v>
      </c>
      <c r="D1789" s="90" t="s">
        <v>55</v>
      </c>
      <c r="E1789" s="76">
        <v>395000</v>
      </c>
    </row>
    <row r="1790" spans="1:5" ht="15" customHeight="1" x14ac:dyDescent="0.2">
      <c r="A1790" s="99"/>
      <c r="B1790" s="135"/>
      <c r="C1790" s="62">
        <v>2341</v>
      </c>
      <c r="D1790" s="110" t="s">
        <v>122</v>
      </c>
      <c r="E1790" s="76">
        <v>105000</v>
      </c>
    </row>
    <row r="1791" spans="1:5" ht="15" customHeight="1" x14ac:dyDescent="0.2">
      <c r="C1791" s="53" t="s">
        <v>44</v>
      </c>
      <c r="D1791" s="54"/>
      <c r="E1791" s="55">
        <f>SUM(E1788:E1790)</f>
        <v>0</v>
      </c>
    </row>
    <row r="1792" spans="1:5" ht="15" customHeight="1" x14ac:dyDescent="0.2"/>
    <row r="1793" spans="1:5" ht="15" customHeight="1" x14ac:dyDescent="0.2"/>
    <row r="1794" spans="1:5" ht="15" customHeight="1" x14ac:dyDescent="0.25">
      <c r="A1794" s="35" t="s">
        <v>300</v>
      </c>
    </row>
    <row r="1795" spans="1:5" ht="15" customHeight="1" x14ac:dyDescent="0.2">
      <c r="A1795" s="176" t="s">
        <v>301</v>
      </c>
      <c r="B1795" s="176"/>
      <c r="C1795" s="176"/>
      <c r="D1795" s="176"/>
      <c r="E1795" s="176"/>
    </row>
    <row r="1796" spans="1:5" ht="15" customHeight="1" x14ac:dyDescent="0.2">
      <c r="A1796" s="176"/>
      <c r="B1796" s="176"/>
      <c r="C1796" s="176"/>
      <c r="D1796" s="176"/>
      <c r="E1796" s="176"/>
    </row>
    <row r="1797" spans="1:5" ht="15" customHeight="1" x14ac:dyDescent="0.2">
      <c r="A1797" s="178" t="s">
        <v>302</v>
      </c>
      <c r="B1797" s="178"/>
      <c r="C1797" s="178"/>
      <c r="D1797" s="178"/>
      <c r="E1797" s="178"/>
    </row>
    <row r="1798" spans="1:5" ht="15" customHeight="1" x14ac:dyDescent="0.2">
      <c r="A1798" s="178"/>
      <c r="B1798" s="178"/>
      <c r="C1798" s="178"/>
      <c r="D1798" s="178"/>
      <c r="E1798" s="178"/>
    </row>
    <row r="1799" spans="1:5" ht="15" customHeight="1" x14ac:dyDescent="0.2">
      <c r="A1799" s="178"/>
      <c r="B1799" s="178"/>
      <c r="C1799" s="178"/>
      <c r="D1799" s="178"/>
      <c r="E1799" s="178"/>
    </row>
    <row r="1800" spans="1:5" ht="15" customHeight="1" x14ac:dyDescent="0.2">
      <c r="A1800" s="178"/>
      <c r="B1800" s="178"/>
      <c r="C1800" s="178"/>
      <c r="D1800" s="178"/>
      <c r="E1800" s="178"/>
    </row>
    <row r="1801" spans="1:5" ht="15" customHeight="1" x14ac:dyDescent="0.2">
      <c r="A1801" s="178"/>
      <c r="B1801" s="178"/>
      <c r="C1801" s="178"/>
      <c r="D1801" s="178"/>
      <c r="E1801" s="178"/>
    </row>
    <row r="1802" spans="1:5" ht="15" customHeight="1" x14ac:dyDescent="0.2">
      <c r="A1802" s="178"/>
      <c r="B1802" s="178"/>
      <c r="C1802" s="178"/>
      <c r="D1802" s="178"/>
      <c r="E1802" s="178"/>
    </row>
    <row r="1803" spans="1:5" ht="15" customHeight="1" x14ac:dyDescent="0.2">
      <c r="A1803" s="178"/>
      <c r="B1803" s="178"/>
      <c r="C1803" s="178"/>
      <c r="D1803" s="178"/>
      <c r="E1803" s="178"/>
    </row>
    <row r="1804" spans="1:5" ht="15" customHeight="1" x14ac:dyDescent="0.2">
      <c r="A1804" s="121"/>
      <c r="B1804" s="121"/>
      <c r="C1804" s="121"/>
      <c r="D1804" s="121"/>
      <c r="E1804" s="121"/>
    </row>
    <row r="1805" spans="1:5" ht="15" customHeight="1" x14ac:dyDescent="0.25">
      <c r="A1805" s="38" t="s">
        <v>17</v>
      </c>
      <c r="B1805" s="39"/>
      <c r="C1805" s="39"/>
      <c r="D1805" s="39"/>
      <c r="E1805" s="56"/>
    </row>
    <row r="1806" spans="1:5" ht="15" customHeight="1" x14ac:dyDescent="0.2">
      <c r="A1806" s="57" t="s">
        <v>51</v>
      </c>
      <c r="B1806" s="39"/>
      <c r="C1806" s="39"/>
      <c r="D1806" s="39"/>
      <c r="E1806" s="42" t="s">
        <v>52</v>
      </c>
    </row>
    <row r="1807" spans="1:5" ht="15" customHeight="1" x14ac:dyDescent="0.2">
      <c r="A1807" s="40"/>
      <c r="B1807" s="56"/>
      <c r="C1807" s="39"/>
      <c r="D1807" s="39"/>
      <c r="E1807" s="43"/>
    </row>
    <row r="1808" spans="1:5" ht="15" customHeight="1" x14ac:dyDescent="0.2">
      <c r="C1808" s="45" t="s">
        <v>40</v>
      </c>
      <c r="D1808" s="82" t="s">
        <v>53</v>
      </c>
      <c r="E1808" s="47" t="s">
        <v>42</v>
      </c>
    </row>
    <row r="1809" spans="1:5" ht="15" customHeight="1" x14ac:dyDescent="0.2">
      <c r="C1809" s="62">
        <v>3269</v>
      </c>
      <c r="D1809" s="110" t="s">
        <v>66</v>
      </c>
      <c r="E1809" s="138">
        <f>-4500-2500</f>
        <v>-7000</v>
      </c>
    </row>
    <row r="1810" spans="1:5" ht="15" customHeight="1" x14ac:dyDescent="0.2">
      <c r="C1810" s="62">
        <v>3269</v>
      </c>
      <c r="D1810" s="110" t="s">
        <v>114</v>
      </c>
      <c r="E1810" s="138">
        <v>-350000</v>
      </c>
    </row>
    <row r="1811" spans="1:5" ht="15" customHeight="1" x14ac:dyDescent="0.2">
      <c r="C1811" s="62">
        <v>3269</v>
      </c>
      <c r="D1811" s="110" t="s">
        <v>193</v>
      </c>
      <c r="E1811" s="138">
        <v>132000</v>
      </c>
    </row>
    <row r="1812" spans="1:5" ht="15" customHeight="1" x14ac:dyDescent="0.2">
      <c r="C1812" s="62">
        <v>3299</v>
      </c>
      <c r="D1812" s="90" t="s">
        <v>55</v>
      </c>
      <c r="E1812" s="138">
        <v>13000</v>
      </c>
    </row>
    <row r="1813" spans="1:5" ht="15" customHeight="1" x14ac:dyDescent="0.2">
      <c r="C1813" s="53" t="s">
        <v>44</v>
      </c>
      <c r="D1813" s="54"/>
      <c r="E1813" s="55">
        <f>SUM(E1809:E1812)</f>
        <v>-212000</v>
      </c>
    </row>
    <row r="1814" spans="1:5" ht="15" customHeight="1" x14ac:dyDescent="0.2"/>
    <row r="1815" spans="1:5" ht="15" customHeight="1" x14ac:dyDescent="0.2">
      <c r="B1815" s="44" t="s">
        <v>39</v>
      </c>
      <c r="C1815" s="45" t="s">
        <v>40</v>
      </c>
      <c r="D1815" s="60" t="s">
        <v>41</v>
      </c>
      <c r="E1815" s="47" t="s">
        <v>42</v>
      </c>
    </row>
    <row r="1816" spans="1:5" ht="15" customHeight="1" x14ac:dyDescent="0.2">
      <c r="B1816" s="164">
        <v>114</v>
      </c>
      <c r="C1816" s="62"/>
      <c r="D1816" s="63" t="s">
        <v>230</v>
      </c>
      <c r="E1816" s="104">
        <f>17000+32000+13000+34000+15000+30000+15000+13000+15000+15000+13000</f>
        <v>212000</v>
      </c>
    </row>
    <row r="1817" spans="1:5" ht="15" customHeight="1" x14ac:dyDescent="0.2">
      <c r="B1817" s="165"/>
      <c r="C1817" s="53" t="s">
        <v>44</v>
      </c>
      <c r="D1817" s="66"/>
      <c r="E1817" s="67">
        <f>SUM(E1816:E1816)</f>
        <v>212000</v>
      </c>
    </row>
    <row r="1818" spans="1:5" ht="15" customHeight="1" x14ac:dyDescent="0.2"/>
    <row r="1819" spans="1:5" ht="15" customHeight="1" x14ac:dyDescent="0.2"/>
    <row r="1820" spans="1:5" ht="15" customHeight="1" x14ac:dyDescent="0.2"/>
    <row r="1821" spans="1:5" ht="15" customHeight="1" x14ac:dyDescent="0.2"/>
    <row r="1822" spans="1:5" ht="15" customHeight="1" x14ac:dyDescent="0.25">
      <c r="A1822" s="35" t="s">
        <v>303</v>
      </c>
    </row>
    <row r="1823" spans="1:5" ht="15" customHeight="1" x14ac:dyDescent="0.2">
      <c r="A1823" s="176" t="s">
        <v>301</v>
      </c>
      <c r="B1823" s="176"/>
      <c r="C1823" s="176"/>
      <c r="D1823" s="176"/>
      <c r="E1823" s="176"/>
    </row>
    <row r="1824" spans="1:5" ht="15" customHeight="1" x14ac:dyDescent="0.2">
      <c r="A1824" s="176"/>
      <c r="B1824" s="176"/>
      <c r="C1824" s="176"/>
      <c r="D1824" s="176"/>
      <c r="E1824" s="176"/>
    </row>
    <row r="1825" spans="1:5" ht="15" customHeight="1" x14ac:dyDescent="0.2">
      <c r="A1825" s="178" t="s">
        <v>304</v>
      </c>
      <c r="B1825" s="178"/>
      <c r="C1825" s="178"/>
      <c r="D1825" s="178"/>
      <c r="E1825" s="178"/>
    </row>
    <row r="1826" spans="1:5" ht="15" customHeight="1" x14ac:dyDescent="0.2">
      <c r="A1826" s="178"/>
      <c r="B1826" s="178"/>
      <c r="C1826" s="178"/>
      <c r="D1826" s="178"/>
      <c r="E1826" s="178"/>
    </row>
    <row r="1827" spans="1:5" ht="15" customHeight="1" x14ac:dyDescent="0.2">
      <c r="A1827" s="178"/>
      <c r="B1827" s="178"/>
      <c r="C1827" s="178"/>
      <c r="D1827" s="178"/>
      <c r="E1827" s="178"/>
    </row>
    <row r="1828" spans="1:5" ht="15" customHeight="1" x14ac:dyDescent="0.2">
      <c r="A1828" s="178"/>
      <c r="B1828" s="178"/>
      <c r="C1828" s="178"/>
      <c r="D1828" s="178"/>
      <c r="E1828" s="178"/>
    </row>
    <row r="1829" spans="1:5" ht="15" customHeight="1" x14ac:dyDescent="0.2">
      <c r="A1829" s="178"/>
      <c r="B1829" s="178"/>
      <c r="C1829" s="178"/>
      <c r="D1829" s="178"/>
      <c r="E1829" s="178"/>
    </row>
    <row r="1830" spans="1:5" ht="15" customHeight="1" x14ac:dyDescent="0.2">
      <c r="A1830" s="178"/>
      <c r="B1830" s="178"/>
      <c r="C1830" s="178"/>
      <c r="D1830" s="178"/>
      <c r="E1830" s="178"/>
    </row>
    <row r="1831" spans="1:5" ht="15" customHeight="1" x14ac:dyDescent="0.2">
      <c r="A1831" s="121"/>
      <c r="B1831" s="121"/>
      <c r="C1831" s="121"/>
      <c r="D1831" s="121"/>
      <c r="E1831" s="121"/>
    </row>
    <row r="1832" spans="1:5" ht="15" customHeight="1" x14ac:dyDescent="0.25">
      <c r="A1832" s="38" t="s">
        <v>17</v>
      </c>
      <c r="B1832" s="39"/>
      <c r="C1832" s="39"/>
      <c r="D1832" s="39"/>
      <c r="E1832" s="56"/>
    </row>
    <row r="1833" spans="1:5" ht="15" customHeight="1" x14ac:dyDescent="0.2">
      <c r="A1833" s="57" t="s">
        <v>51</v>
      </c>
      <c r="B1833" s="39"/>
      <c r="C1833" s="39"/>
      <c r="D1833" s="39"/>
      <c r="E1833" s="42" t="s">
        <v>52</v>
      </c>
    </row>
    <row r="1834" spans="1:5" ht="15" customHeight="1" x14ac:dyDescent="0.2">
      <c r="A1834" s="40"/>
      <c r="B1834" s="56"/>
      <c r="C1834" s="39"/>
      <c r="D1834" s="39"/>
      <c r="E1834" s="43"/>
    </row>
    <row r="1835" spans="1:5" ht="15" customHeight="1" x14ac:dyDescent="0.2">
      <c r="B1835" s="44" t="s">
        <v>39</v>
      </c>
      <c r="C1835" s="45" t="s">
        <v>40</v>
      </c>
      <c r="D1835" s="60" t="s">
        <v>41</v>
      </c>
      <c r="E1835" s="47" t="s">
        <v>42</v>
      </c>
    </row>
    <row r="1836" spans="1:5" ht="15" customHeight="1" x14ac:dyDescent="0.2">
      <c r="B1836" s="164">
        <v>112</v>
      </c>
      <c r="C1836" s="62"/>
      <c r="D1836" s="63" t="s">
        <v>230</v>
      </c>
      <c r="E1836" s="104">
        <v>-49913</v>
      </c>
    </row>
    <row r="1837" spans="1:5" ht="15" customHeight="1" x14ac:dyDescent="0.2">
      <c r="B1837" s="165"/>
      <c r="C1837" s="53" t="s">
        <v>44</v>
      </c>
      <c r="D1837" s="66"/>
      <c r="E1837" s="67">
        <f>SUM(E1836:E1836)</f>
        <v>-49913</v>
      </c>
    </row>
    <row r="1838" spans="1:5" ht="15" customHeight="1" x14ac:dyDescent="0.2"/>
    <row r="1839" spans="1:5" ht="15" customHeight="1" x14ac:dyDescent="0.2">
      <c r="C1839" s="45" t="s">
        <v>40</v>
      </c>
      <c r="D1839" s="82" t="s">
        <v>53</v>
      </c>
      <c r="E1839" s="47" t="s">
        <v>42</v>
      </c>
    </row>
    <row r="1840" spans="1:5" ht="15" customHeight="1" x14ac:dyDescent="0.2">
      <c r="C1840" s="62">
        <v>3269</v>
      </c>
      <c r="D1840" s="110" t="s">
        <v>66</v>
      </c>
      <c r="E1840" s="138">
        <v>49913</v>
      </c>
    </row>
    <row r="1841" spans="1:5" ht="15" customHeight="1" x14ac:dyDescent="0.2">
      <c r="C1841" s="53" t="s">
        <v>44</v>
      </c>
      <c r="D1841" s="54"/>
      <c r="E1841" s="55">
        <f>SUM(E1840:E1840)</f>
        <v>49913</v>
      </c>
    </row>
    <row r="1842" spans="1:5" ht="15" customHeight="1" x14ac:dyDescent="0.2"/>
    <row r="1843" spans="1:5" ht="15" customHeight="1" x14ac:dyDescent="0.2"/>
    <row r="1844" spans="1:5" ht="15" customHeight="1" x14ac:dyDescent="0.25">
      <c r="A1844" s="35" t="s">
        <v>305</v>
      </c>
    </row>
    <row r="1845" spans="1:5" ht="15" customHeight="1" x14ac:dyDescent="0.2">
      <c r="A1845" s="176" t="s">
        <v>306</v>
      </c>
      <c r="B1845" s="176"/>
      <c r="C1845" s="176"/>
      <c r="D1845" s="176"/>
      <c r="E1845" s="176"/>
    </row>
    <row r="1846" spans="1:5" ht="15" customHeight="1" x14ac:dyDescent="0.2">
      <c r="A1846" s="176"/>
      <c r="B1846" s="176"/>
      <c r="C1846" s="176"/>
      <c r="D1846" s="176"/>
      <c r="E1846" s="176"/>
    </row>
    <row r="1847" spans="1:5" ht="15" customHeight="1" x14ac:dyDescent="0.2">
      <c r="A1847" s="178" t="s">
        <v>307</v>
      </c>
      <c r="B1847" s="178"/>
      <c r="C1847" s="178"/>
      <c r="D1847" s="178"/>
      <c r="E1847" s="178"/>
    </row>
    <row r="1848" spans="1:5" ht="15" customHeight="1" x14ac:dyDescent="0.2">
      <c r="A1848" s="178"/>
      <c r="B1848" s="178"/>
      <c r="C1848" s="178"/>
      <c r="D1848" s="178"/>
      <c r="E1848" s="178"/>
    </row>
    <row r="1849" spans="1:5" ht="15" customHeight="1" x14ac:dyDescent="0.2">
      <c r="A1849" s="178"/>
      <c r="B1849" s="178"/>
      <c r="C1849" s="178"/>
      <c r="D1849" s="178"/>
      <c r="E1849" s="178"/>
    </row>
    <row r="1850" spans="1:5" ht="15" customHeight="1" x14ac:dyDescent="0.2">
      <c r="A1850" s="178"/>
      <c r="B1850" s="178"/>
      <c r="C1850" s="178"/>
      <c r="D1850" s="178"/>
      <c r="E1850" s="178"/>
    </row>
    <row r="1851" spans="1:5" ht="15" customHeight="1" x14ac:dyDescent="0.2">
      <c r="A1851" s="178"/>
      <c r="B1851" s="178"/>
      <c r="C1851" s="178"/>
      <c r="D1851" s="178"/>
      <c r="E1851" s="178"/>
    </row>
    <row r="1852" spans="1:5" ht="15" customHeight="1" x14ac:dyDescent="0.2"/>
    <row r="1853" spans="1:5" ht="15" customHeight="1" x14ac:dyDescent="0.25">
      <c r="A1853" s="69" t="s">
        <v>17</v>
      </c>
      <c r="B1853" s="70"/>
      <c r="C1853" s="70"/>
      <c r="D1853" s="70"/>
      <c r="E1853" s="72"/>
    </row>
    <row r="1854" spans="1:5" ht="15" customHeight="1" x14ac:dyDescent="0.2">
      <c r="A1854" s="40" t="s">
        <v>242</v>
      </c>
      <c r="B1854" s="118"/>
      <c r="C1854" s="118"/>
      <c r="D1854" s="118"/>
      <c r="E1854" s="118" t="s">
        <v>243</v>
      </c>
    </row>
    <row r="1855" spans="1:5" ht="15" customHeight="1" x14ac:dyDescent="0.2"/>
    <row r="1856" spans="1:5" ht="15" customHeight="1" x14ac:dyDescent="0.2">
      <c r="C1856" s="45" t="s">
        <v>40</v>
      </c>
      <c r="D1856" s="82" t="s">
        <v>53</v>
      </c>
      <c r="E1856" s="44" t="s">
        <v>42</v>
      </c>
    </row>
    <row r="1857" spans="1:5" ht="15" customHeight="1" x14ac:dyDescent="0.2">
      <c r="C1857" s="103">
        <v>4349</v>
      </c>
      <c r="D1857" s="110" t="s">
        <v>66</v>
      </c>
      <c r="E1857" s="104">
        <v>-20000</v>
      </c>
    </row>
    <row r="1858" spans="1:5" ht="15" customHeight="1" x14ac:dyDescent="0.2">
      <c r="C1858" s="103">
        <v>4399</v>
      </c>
      <c r="D1858" s="110" t="s">
        <v>66</v>
      </c>
      <c r="E1858" s="104">
        <v>20000</v>
      </c>
    </row>
    <row r="1859" spans="1:5" ht="15" customHeight="1" x14ac:dyDescent="0.2">
      <c r="C1859" s="53" t="s">
        <v>44</v>
      </c>
      <c r="D1859" s="90"/>
      <c r="E1859" s="55">
        <f>SUM(E1857:E1858)</f>
        <v>0</v>
      </c>
    </row>
    <row r="1860" spans="1:5" ht="15" customHeight="1" x14ac:dyDescent="0.2"/>
    <row r="1861" spans="1:5" ht="15" customHeight="1" x14ac:dyDescent="0.2"/>
    <row r="1862" spans="1:5" ht="15" customHeight="1" x14ac:dyDescent="0.25">
      <c r="A1862" s="35" t="s">
        <v>308</v>
      </c>
    </row>
    <row r="1863" spans="1:5" ht="15" customHeight="1" x14ac:dyDescent="0.2">
      <c r="A1863" s="176" t="s">
        <v>309</v>
      </c>
      <c r="B1863" s="176"/>
      <c r="C1863" s="176"/>
      <c r="D1863" s="176"/>
      <c r="E1863" s="176"/>
    </row>
    <row r="1864" spans="1:5" ht="15" customHeight="1" x14ac:dyDescent="0.2">
      <c r="A1864" s="176"/>
      <c r="B1864" s="176"/>
      <c r="C1864" s="176"/>
      <c r="D1864" s="176"/>
      <c r="E1864" s="176"/>
    </row>
    <row r="1865" spans="1:5" ht="15" customHeight="1" x14ac:dyDescent="0.2">
      <c r="A1865" s="178" t="s">
        <v>310</v>
      </c>
      <c r="B1865" s="178"/>
      <c r="C1865" s="178"/>
      <c r="D1865" s="178"/>
      <c r="E1865" s="178"/>
    </row>
    <row r="1866" spans="1:5" ht="15" customHeight="1" x14ac:dyDescent="0.2">
      <c r="A1866" s="178"/>
      <c r="B1866" s="178"/>
      <c r="C1866" s="178"/>
      <c r="D1866" s="178"/>
      <c r="E1866" s="178"/>
    </row>
    <row r="1867" spans="1:5" ht="15" customHeight="1" x14ac:dyDescent="0.2">
      <c r="A1867" s="178"/>
      <c r="B1867" s="178"/>
      <c r="C1867" s="178"/>
      <c r="D1867" s="178"/>
      <c r="E1867" s="178"/>
    </row>
    <row r="1868" spans="1:5" ht="15" customHeight="1" x14ac:dyDescent="0.2">
      <c r="A1868" s="178"/>
      <c r="B1868" s="178"/>
      <c r="C1868" s="178"/>
      <c r="D1868" s="178"/>
      <c r="E1868" s="178"/>
    </row>
    <row r="1869" spans="1:5" ht="15" customHeight="1" x14ac:dyDescent="0.2">
      <c r="A1869" s="178"/>
      <c r="B1869" s="178"/>
      <c r="C1869" s="178"/>
      <c r="D1869" s="178"/>
      <c r="E1869" s="178"/>
    </row>
    <row r="1870" spans="1:5" ht="15" customHeight="1" x14ac:dyDescent="0.2">
      <c r="A1870" s="178"/>
      <c r="B1870" s="178"/>
      <c r="C1870" s="178"/>
      <c r="D1870" s="178"/>
      <c r="E1870" s="178"/>
    </row>
    <row r="1871" spans="1:5" ht="15" customHeight="1" x14ac:dyDescent="0.2">
      <c r="A1871" s="178"/>
      <c r="B1871" s="178"/>
      <c r="C1871" s="178"/>
      <c r="D1871" s="178"/>
      <c r="E1871" s="178"/>
    </row>
    <row r="1872" spans="1:5" ht="15" customHeight="1" x14ac:dyDescent="0.2"/>
    <row r="1873" spans="1:5" ht="15" customHeight="1" x14ac:dyDescent="0.25">
      <c r="A1873" s="38" t="s">
        <v>17</v>
      </c>
      <c r="B1873" s="39"/>
      <c r="C1873" s="39"/>
      <c r="D1873" s="39"/>
      <c r="E1873" s="56"/>
    </row>
    <row r="1874" spans="1:5" ht="15" customHeight="1" x14ac:dyDescent="0.2">
      <c r="A1874" s="57" t="s">
        <v>106</v>
      </c>
      <c r="B1874" s="70"/>
      <c r="C1874" s="70"/>
      <c r="D1874" s="70"/>
      <c r="E1874" s="71" t="s">
        <v>107</v>
      </c>
    </row>
    <row r="1875" spans="1:5" ht="15" customHeight="1" x14ac:dyDescent="0.2"/>
    <row r="1876" spans="1:5" ht="15" customHeight="1" x14ac:dyDescent="0.2">
      <c r="B1876" s="44" t="s">
        <v>39</v>
      </c>
      <c r="C1876" s="45" t="s">
        <v>40</v>
      </c>
      <c r="D1876" s="60" t="s">
        <v>41</v>
      </c>
      <c r="E1876" s="47" t="s">
        <v>42</v>
      </c>
    </row>
    <row r="1877" spans="1:5" ht="15" customHeight="1" x14ac:dyDescent="0.2">
      <c r="B1877" s="48">
        <v>897</v>
      </c>
      <c r="C1877" s="62"/>
      <c r="D1877" s="110" t="s">
        <v>76</v>
      </c>
      <c r="E1877" s="76">
        <v>-591000</v>
      </c>
    </row>
    <row r="1878" spans="1:5" ht="15" customHeight="1" x14ac:dyDescent="0.2">
      <c r="B1878" s="48">
        <v>896</v>
      </c>
      <c r="C1878" s="62"/>
      <c r="D1878" s="110" t="s">
        <v>76</v>
      </c>
      <c r="E1878" s="76">
        <v>591000</v>
      </c>
    </row>
    <row r="1879" spans="1:5" ht="15" customHeight="1" x14ac:dyDescent="0.2">
      <c r="B1879" s="165"/>
      <c r="C1879" s="53" t="s">
        <v>44</v>
      </c>
      <c r="D1879" s="66"/>
      <c r="E1879" s="67">
        <f>SUM(E1877:E1878)</f>
        <v>0</v>
      </c>
    </row>
    <row r="1880" spans="1:5" ht="15" customHeight="1" x14ac:dyDescent="0.2"/>
    <row r="1881" spans="1:5" ht="15" customHeight="1" x14ac:dyDescent="0.2"/>
    <row r="1882" spans="1:5" ht="15" customHeight="1" x14ac:dyDescent="0.25">
      <c r="A1882" s="35" t="s">
        <v>311</v>
      </c>
    </row>
    <row r="1883" spans="1:5" ht="15" customHeight="1" x14ac:dyDescent="0.2">
      <c r="A1883" s="176" t="s">
        <v>124</v>
      </c>
      <c r="B1883" s="176"/>
      <c r="C1883" s="176"/>
      <c r="D1883" s="176"/>
      <c r="E1883" s="176"/>
    </row>
    <row r="1884" spans="1:5" ht="15" customHeight="1" x14ac:dyDescent="0.2">
      <c r="A1884" s="176"/>
      <c r="B1884" s="176"/>
      <c r="C1884" s="176"/>
      <c r="D1884" s="176"/>
      <c r="E1884" s="176"/>
    </row>
    <row r="1885" spans="1:5" ht="15" customHeight="1" x14ac:dyDescent="0.2">
      <c r="A1885" s="178" t="s">
        <v>312</v>
      </c>
      <c r="B1885" s="178"/>
      <c r="C1885" s="178"/>
      <c r="D1885" s="178"/>
      <c r="E1885" s="178"/>
    </row>
    <row r="1886" spans="1:5" ht="15" customHeight="1" x14ac:dyDescent="0.2">
      <c r="A1886" s="178"/>
      <c r="B1886" s="178"/>
      <c r="C1886" s="178"/>
      <c r="D1886" s="178"/>
      <c r="E1886" s="178"/>
    </row>
    <row r="1887" spans="1:5" ht="15" customHeight="1" x14ac:dyDescent="0.2">
      <c r="A1887" s="178"/>
      <c r="B1887" s="178"/>
      <c r="C1887" s="178"/>
      <c r="D1887" s="178"/>
      <c r="E1887" s="178"/>
    </row>
    <row r="1888" spans="1:5" ht="15" customHeight="1" x14ac:dyDescent="0.2">
      <c r="A1888" s="178"/>
      <c r="B1888" s="178"/>
      <c r="C1888" s="178"/>
      <c r="D1888" s="178"/>
      <c r="E1888" s="178"/>
    </row>
    <row r="1889" spans="1:5" ht="15" customHeight="1" x14ac:dyDescent="0.2">
      <c r="A1889" s="178"/>
      <c r="B1889" s="178"/>
      <c r="C1889" s="178"/>
      <c r="D1889" s="178"/>
      <c r="E1889" s="178"/>
    </row>
    <row r="1890" spans="1:5" ht="15" customHeight="1" x14ac:dyDescent="0.2">
      <c r="A1890" s="178"/>
      <c r="B1890" s="178"/>
      <c r="C1890" s="178"/>
      <c r="D1890" s="178"/>
      <c r="E1890" s="178"/>
    </row>
    <row r="1891" spans="1:5" ht="15" customHeight="1" x14ac:dyDescent="0.2"/>
    <row r="1892" spans="1:5" ht="15" customHeight="1" x14ac:dyDescent="0.25">
      <c r="A1892" s="38" t="s">
        <v>17</v>
      </c>
      <c r="B1892" s="39"/>
      <c r="C1892" s="39"/>
      <c r="D1892" s="39"/>
      <c r="E1892" s="56"/>
    </row>
    <row r="1893" spans="1:5" ht="15" customHeight="1" x14ac:dyDescent="0.2">
      <c r="A1893" s="57" t="s">
        <v>45</v>
      </c>
      <c r="B1893" s="39"/>
      <c r="C1893" s="39"/>
      <c r="D1893" s="39"/>
      <c r="E1893" s="42" t="s">
        <v>46</v>
      </c>
    </row>
    <row r="1894" spans="1:5" ht="15" customHeight="1" x14ac:dyDescent="0.2">
      <c r="A1894" s="40"/>
      <c r="B1894" s="56"/>
      <c r="C1894" s="39"/>
      <c r="D1894" s="39"/>
      <c r="E1894" s="43"/>
    </row>
    <row r="1895" spans="1:5" ht="15" customHeight="1" x14ac:dyDescent="0.2">
      <c r="A1895" s="108"/>
      <c r="B1895" s="108"/>
      <c r="C1895" s="45" t="s">
        <v>40</v>
      </c>
      <c r="D1895" s="82" t="s">
        <v>53</v>
      </c>
      <c r="E1895" s="47" t="s">
        <v>42</v>
      </c>
    </row>
    <row r="1896" spans="1:5" ht="15" customHeight="1" x14ac:dyDescent="0.2">
      <c r="A1896" s="108"/>
      <c r="B1896" s="108"/>
      <c r="C1896" s="62">
        <v>3429</v>
      </c>
      <c r="D1896" s="117" t="s">
        <v>117</v>
      </c>
      <c r="E1896" s="76">
        <v>-50000</v>
      </c>
    </row>
    <row r="1897" spans="1:5" ht="15" customHeight="1" x14ac:dyDescent="0.2">
      <c r="A1897" s="108"/>
      <c r="B1897" s="108"/>
      <c r="C1897" s="62">
        <v>3429</v>
      </c>
      <c r="D1897" s="110" t="s">
        <v>122</v>
      </c>
      <c r="E1897" s="76">
        <v>50000</v>
      </c>
    </row>
    <row r="1898" spans="1:5" ht="15" customHeight="1" x14ac:dyDescent="0.2">
      <c r="A1898" s="105"/>
      <c r="B1898" s="105"/>
      <c r="C1898" s="53" t="s">
        <v>44</v>
      </c>
      <c r="D1898" s="54"/>
      <c r="E1898" s="55">
        <f>SUM(E1896:E1897)</f>
        <v>0</v>
      </c>
    </row>
    <row r="1899" spans="1:5" ht="15" customHeight="1" x14ac:dyDescent="0.2"/>
    <row r="1900" spans="1:5" ht="15" customHeight="1" x14ac:dyDescent="0.2"/>
    <row r="1901" spans="1:5" ht="15" customHeight="1" x14ac:dyDescent="0.25">
      <c r="A1901" s="35" t="s">
        <v>313</v>
      </c>
    </row>
    <row r="1902" spans="1:5" ht="15" customHeight="1" x14ac:dyDescent="0.2">
      <c r="A1902" s="176" t="s">
        <v>127</v>
      </c>
      <c r="B1902" s="176"/>
      <c r="C1902" s="176"/>
      <c r="D1902" s="176"/>
      <c r="E1902" s="176"/>
    </row>
    <row r="1903" spans="1:5" ht="15" customHeight="1" x14ac:dyDescent="0.2">
      <c r="A1903" s="176"/>
      <c r="B1903" s="176"/>
      <c r="C1903" s="176"/>
      <c r="D1903" s="176"/>
      <c r="E1903" s="176"/>
    </row>
    <row r="1904" spans="1:5" ht="15" customHeight="1" x14ac:dyDescent="0.2">
      <c r="A1904" s="178" t="s">
        <v>314</v>
      </c>
      <c r="B1904" s="178"/>
      <c r="C1904" s="178"/>
      <c r="D1904" s="178"/>
      <c r="E1904" s="178"/>
    </row>
    <row r="1905" spans="1:5" ht="15" customHeight="1" x14ac:dyDescent="0.2">
      <c r="A1905" s="178"/>
      <c r="B1905" s="178"/>
      <c r="C1905" s="178"/>
      <c r="D1905" s="178"/>
      <c r="E1905" s="178"/>
    </row>
    <row r="1906" spans="1:5" ht="15" customHeight="1" x14ac:dyDescent="0.2">
      <c r="A1906" s="178"/>
      <c r="B1906" s="178"/>
      <c r="C1906" s="178"/>
      <c r="D1906" s="178"/>
      <c r="E1906" s="178"/>
    </row>
    <row r="1907" spans="1:5" ht="15" customHeight="1" x14ac:dyDescent="0.2">
      <c r="A1907" s="178"/>
      <c r="B1907" s="178"/>
      <c r="C1907" s="178"/>
      <c r="D1907" s="178"/>
      <c r="E1907" s="178"/>
    </row>
    <row r="1908" spans="1:5" ht="15" customHeight="1" x14ac:dyDescent="0.2">
      <c r="A1908" s="178"/>
      <c r="B1908" s="178"/>
      <c r="C1908" s="178"/>
      <c r="D1908" s="178"/>
      <c r="E1908" s="178"/>
    </row>
    <row r="1909" spans="1:5" ht="15" customHeight="1" x14ac:dyDescent="0.2">
      <c r="A1909" s="178"/>
      <c r="B1909" s="178"/>
      <c r="C1909" s="178"/>
      <c r="D1909" s="178"/>
      <c r="E1909" s="178"/>
    </row>
    <row r="1910" spans="1:5" ht="15" customHeight="1" x14ac:dyDescent="0.2"/>
    <row r="1911" spans="1:5" ht="15" customHeight="1" x14ac:dyDescent="0.25">
      <c r="A1911" s="69" t="s">
        <v>17</v>
      </c>
      <c r="B1911" s="70"/>
      <c r="C1911" s="70"/>
      <c r="D1911" s="56"/>
      <c r="E1911" s="56"/>
    </row>
    <row r="1912" spans="1:5" ht="15" customHeight="1" x14ac:dyDescent="0.2">
      <c r="A1912" s="57" t="s">
        <v>64</v>
      </c>
      <c r="B1912" s="70"/>
      <c r="C1912" s="70"/>
      <c r="D1912" s="70"/>
      <c r="E1912" s="71" t="s">
        <v>315</v>
      </c>
    </row>
    <row r="1913" spans="1:5" ht="15" customHeight="1" x14ac:dyDescent="0.2">
      <c r="A1913" s="72"/>
      <c r="B1913" s="96"/>
      <c r="C1913" s="70"/>
      <c r="D1913" s="72"/>
      <c r="E1913" s="97"/>
    </row>
    <row r="1914" spans="1:5" ht="15" customHeight="1" x14ac:dyDescent="0.2">
      <c r="A1914" s="98"/>
      <c r="B1914" s="98"/>
      <c r="C1914" s="44" t="s">
        <v>40</v>
      </c>
      <c r="D1914" s="82" t="s">
        <v>53</v>
      </c>
      <c r="E1914" s="44" t="s">
        <v>42</v>
      </c>
    </row>
    <row r="1915" spans="1:5" ht="15" customHeight="1" x14ac:dyDescent="0.2">
      <c r="A1915" s="114"/>
      <c r="B1915" s="109"/>
      <c r="C1915" s="62">
        <v>3636</v>
      </c>
      <c r="D1915" s="110" t="s">
        <v>66</v>
      </c>
      <c r="E1915" s="76">
        <v>-1000</v>
      </c>
    </row>
    <row r="1916" spans="1:5" ht="15" customHeight="1" x14ac:dyDescent="0.2">
      <c r="A1916" s="83"/>
      <c r="B1916" s="70"/>
      <c r="C1916" s="77" t="s">
        <v>44</v>
      </c>
      <c r="D1916" s="85"/>
      <c r="E1916" s="86">
        <f>SUM(E1915:E1915)</f>
        <v>-1000</v>
      </c>
    </row>
    <row r="1917" spans="1:5" ht="15" customHeight="1" x14ac:dyDescent="0.2"/>
    <row r="1918" spans="1:5" ht="15" customHeight="1" x14ac:dyDescent="0.25">
      <c r="A1918" s="69" t="s">
        <v>17</v>
      </c>
      <c r="B1918" s="70"/>
      <c r="C1918" s="70"/>
      <c r="D1918" s="56"/>
      <c r="E1918" s="56"/>
    </row>
    <row r="1919" spans="1:5" ht="15" customHeight="1" x14ac:dyDescent="0.2">
      <c r="A1919" s="57" t="s">
        <v>64</v>
      </c>
      <c r="B1919" s="70"/>
      <c r="C1919" s="70"/>
      <c r="D1919" s="70"/>
      <c r="E1919" s="71" t="s">
        <v>80</v>
      </c>
    </row>
    <row r="1920" spans="1:5" ht="15" customHeight="1" x14ac:dyDescent="0.2">
      <c r="A1920" s="72"/>
      <c r="B1920" s="96"/>
      <c r="C1920" s="70"/>
      <c r="D1920" s="72"/>
      <c r="E1920" s="97"/>
    </row>
    <row r="1921" spans="1:5" ht="15" customHeight="1" x14ac:dyDescent="0.2">
      <c r="A1921" s="98"/>
      <c r="B1921" s="98"/>
      <c r="C1921" s="44" t="s">
        <v>40</v>
      </c>
      <c r="D1921" s="82" t="s">
        <v>53</v>
      </c>
      <c r="E1921" s="44" t="s">
        <v>42</v>
      </c>
    </row>
    <row r="1922" spans="1:5" ht="15" customHeight="1" x14ac:dyDescent="0.2">
      <c r="A1922" s="114"/>
      <c r="B1922" s="109"/>
      <c r="C1922" s="62">
        <v>6172</v>
      </c>
      <c r="D1922" s="90" t="s">
        <v>55</v>
      </c>
      <c r="E1922" s="76">
        <v>1000</v>
      </c>
    </row>
    <row r="1923" spans="1:5" ht="15" customHeight="1" x14ac:dyDescent="0.2">
      <c r="A1923" s="83"/>
      <c r="B1923" s="70"/>
      <c r="C1923" s="77" t="s">
        <v>44</v>
      </c>
      <c r="D1923" s="85"/>
      <c r="E1923" s="86">
        <f>SUM(E1922:E1922)</f>
        <v>1000</v>
      </c>
    </row>
    <row r="1924" spans="1:5" ht="15" customHeight="1" x14ac:dyDescent="0.2"/>
    <row r="1925" spans="1:5" ht="15" customHeight="1" x14ac:dyDescent="0.2"/>
    <row r="1926" spans="1:5" ht="15" customHeight="1" x14ac:dyDescent="0.25">
      <c r="A1926" s="35" t="s">
        <v>316</v>
      </c>
    </row>
    <row r="1927" spans="1:5" ht="15" customHeight="1" x14ac:dyDescent="0.2">
      <c r="A1927" s="176" t="s">
        <v>127</v>
      </c>
      <c r="B1927" s="176"/>
      <c r="C1927" s="176"/>
      <c r="D1927" s="176"/>
      <c r="E1927" s="176"/>
    </row>
    <row r="1928" spans="1:5" ht="15" customHeight="1" x14ac:dyDescent="0.2">
      <c r="A1928" s="176"/>
      <c r="B1928" s="176"/>
      <c r="C1928" s="176"/>
      <c r="D1928" s="176"/>
      <c r="E1928" s="176"/>
    </row>
    <row r="1929" spans="1:5" ht="15" customHeight="1" x14ac:dyDescent="0.2">
      <c r="A1929" s="178" t="s">
        <v>317</v>
      </c>
      <c r="B1929" s="178"/>
      <c r="C1929" s="178"/>
      <c r="D1929" s="178"/>
      <c r="E1929" s="178"/>
    </row>
    <row r="1930" spans="1:5" ht="15" customHeight="1" x14ac:dyDescent="0.2">
      <c r="A1930" s="178"/>
      <c r="B1930" s="178"/>
      <c r="C1930" s="178"/>
      <c r="D1930" s="178"/>
      <c r="E1930" s="178"/>
    </row>
    <row r="1931" spans="1:5" ht="15" customHeight="1" x14ac:dyDescent="0.2">
      <c r="A1931" s="178"/>
      <c r="B1931" s="178"/>
      <c r="C1931" s="178"/>
      <c r="D1931" s="178"/>
      <c r="E1931" s="178"/>
    </row>
    <row r="1932" spans="1:5" ht="15" customHeight="1" x14ac:dyDescent="0.2">
      <c r="A1932" s="178"/>
      <c r="B1932" s="178"/>
      <c r="C1932" s="178"/>
      <c r="D1932" s="178"/>
      <c r="E1932" s="178"/>
    </row>
    <row r="1933" spans="1:5" ht="15" customHeight="1" x14ac:dyDescent="0.2">
      <c r="A1933" s="178"/>
      <c r="B1933" s="178"/>
      <c r="C1933" s="178"/>
      <c r="D1933" s="178"/>
      <c r="E1933" s="178"/>
    </row>
    <row r="1934" spans="1:5" ht="15" customHeight="1" x14ac:dyDescent="0.2">
      <c r="A1934" s="178"/>
      <c r="B1934" s="178"/>
      <c r="C1934" s="178"/>
      <c r="D1934" s="178"/>
      <c r="E1934" s="178"/>
    </row>
    <row r="1935" spans="1:5" ht="15" customHeight="1" x14ac:dyDescent="0.2">
      <c r="A1935" s="178"/>
      <c r="B1935" s="178"/>
      <c r="C1935" s="178"/>
      <c r="D1935" s="178"/>
      <c r="E1935" s="178"/>
    </row>
    <row r="1936" spans="1:5" ht="15" customHeight="1" x14ac:dyDescent="0.2">
      <c r="A1936" s="121"/>
      <c r="B1936" s="121"/>
      <c r="C1936" s="121"/>
      <c r="D1936" s="121"/>
      <c r="E1936" s="121"/>
    </row>
    <row r="1937" spans="1:5" ht="15" customHeight="1" x14ac:dyDescent="0.25">
      <c r="A1937" s="69" t="s">
        <v>17</v>
      </c>
      <c r="B1937" s="70"/>
      <c r="C1937" s="70"/>
      <c r="D1937" s="56"/>
      <c r="E1937" s="56"/>
    </row>
    <row r="1938" spans="1:5" ht="15" customHeight="1" x14ac:dyDescent="0.2">
      <c r="A1938" s="57" t="s">
        <v>64</v>
      </c>
      <c r="B1938" s="70"/>
      <c r="C1938" s="70"/>
      <c r="D1938" s="70"/>
      <c r="E1938" s="71" t="s">
        <v>80</v>
      </c>
    </row>
    <row r="1939" spans="1:5" ht="15" customHeight="1" x14ac:dyDescent="0.2">
      <c r="A1939" s="72"/>
      <c r="B1939" s="96"/>
      <c r="C1939" s="70"/>
      <c r="D1939" s="72"/>
      <c r="E1939" s="97"/>
    </row>
    <row r="1940" spans="1:5" ht="15" customHeight="1" x14ac:dyDescent="0.2">
      <c r="A1940" s="98"/>
      <c r="B1940" s="98"/>
      <c r="C1940" s="44" t="s">
        <v>40</v>
      </c>
      <c r="D1940" s="82" t="s">
        <v>53</v>
      </c>
      <c r="E1940" s="44" t="s">
        <v>42</v>
      </c>
    </row>
    <row r="1941" spans="1:5" ht="15" customHeight="1" x14ac:dyDescent="0.2">
      <c r="A1941" s="114"/>
      <c r="B1941" s="109"/>
      <c r="C1941" s="62">
        <v>3122</v>
      </c>
      <c r="D1941" s="110" t="s">
        <v>81</v>
      </c>
      <c r="E1941" s="76">
        <v>-20000</v>
      </c>
    </row>
    <row r="1942" spans="1:5" ht="15" customHeight="1" x14ac:dyDescent="0.2">
      <c r="A1942" s="114"/>
      <c r="B1942" s="109"/>
      <c r="C1942" s="62">
        <v>3122</v>
      </c>
      <c r="D1942" s="110" t="s">
        <v>66</v>
      </c>
      <c r="E1942" s="76">
        <v>20000</v>
      </c>
    </row>
    <row r="1943" spans="1:5" ht="15" customHeight="1" x14ac:dyDescent="0.2">
      <c r="A1943" s="83"/>
      <c r="B1943" s="70"/>
      <c r="C1943" s="77" t="s">
        <v>44</v>
      </c>
      <c r="D1943" s="85"/>
      <c r="E1943" s="86">
        <f>SUM(E1941:E1942)</f>
        <v>0</v>
      </c>
    </row>
    <row r="1944" spans="1:5" ht="15" customHeight="1" x14ac:dyDescent="0.2"/>
    <row r="1945" spans="1:5" ht="15" customHeight="1" x14ac:dyDescent="0.2"/>
    <row r="1946" spans="1:5" ht="15" customHeight="1" x14ac:dyDescent="0.25">
      <c r="A1946" s="35" t="s">
        <v>318</v>
      </c>
    </row>
    <row r="1947" spans="1:5" ht="15" customHeight="1" x14ac:dyDescent="0.2">
      <c r="A1947" s="176" t="s">
        <v>127</v>
      </c>
      <c r="B1947" s="176"/>
      <c r="C1947" s="176"/>
      <c r="D1947" s="176"/>
      <c r="E1947" s="176"/>
    </row>
    <row r="1948" spans="1:5" ht="15" customHeight="1" x14ac:dyDescent="0.2">
      <c r="A1948" s="176"/>
      <c r="B1948" s="176"/>
      <c r="C1948" s="176"/>
      <c r="D1948" s="176"/>
      <c r="E1948" s="176"/>
    </row>
    <row r="1949" spans="1:5" ht="15" customHeight="1" x14ac:dyDescent="0.2">
      <c r="A1949" s="178" t="s">
        <v>319</v>
      </c>
      <c r="B1949" s="178"/>
      <c r="C1949" s="178"/>
      <c r="D1949" s="178"/>
      <c r="E1949" s="178"/>
    </row>
    <row r="1950" spans="1:5" ht="15" customHeight="1" x14ac:dyDescent="0.2">
      <c r="A1950" s="178"/>
      <c r="B1950" s="178"/>
      <c r="C1950" s="178"/>
      <c r="D1950" s="178"/>
      <c r="E1950" s="178"/>
    </row>
    <row r="1951" spans="1:5" ht="15" customHeight="1" x14ac:dyDescent="0.2">
      <c r="A1951" s="178"/>
      <c r="B1951" s="178"/>
      <c r="C1951" s="178"/>
      <c r="D1951" s="178"/>
      <c r="E1951" s="178"/>
    </row>
    <row r="1952" spans="1:5" ht="15" customHeight="1" x14ac:dyDescent="0.2">
      <c r="A1952" s="178"/>
      <c r="B1952" s="178"/>
      <c r="C1952" s="178"/>
      <c r="D1952" s="178"/>
      <c r="E1952" s="178"/>
    </row>
    <row r="1953" spans="1:5" ht="15" customHeight="1" x14ac:dyDescent="0.2">
      <c r="A1953" s="178"/>
      <c r="B1953" s="178"/>
      <c r="C1953" s="178"/>
      <c r="D1953" s="178"/>
      <c r="E1953" s="178"/>
    </row>
    <row r="1954" spans="1:5" ht="15" customHeight="1" x14ac:dyDescent="0.2">
      <c r="A1954" s="178"/>
      <c r="B1954" s="178"/>
      <c r="C1954" s="178"/>
      <c r="D1954" s="178"/>
      <c r="E1954" s="178"/>
    </row>
    <row r="1955" spans="1:5" ht="15" customHeight="1" x14ac:dyDescent="0.2">
      <c r="A1955" s="178"/>
      <c r="B1955" s="178"/>
      <c r="C1955" s="178"/>
      <c r="D1955" s="178"/>
      <c r="E1955" s="178"/>
    </row>
    <row r="1956" spans="1:5" ht="15" customHeight="1" x14ac:dyDescent="0.2">
      <c r="A1956" s="121"/>
      <c r="B1956" s="121"/>
      <c r="C1956" s="121"/>
      <c r="D1956" s="121"/>
      <c r="E1956" s="121"/>
    </row>
    <row r="1957" spans="1:5" ht="15" customHeight="1" x14ac:dyDescent="0.25">
      <c r="A1957" s="69" t="s">
        <v>17</v>
      </c>
      <c r="B1957" s="70"/>
      <c r="C1957" s="70"/>
      <c r="D1957" s="56"/>
      <c r="E1957" s="56"/>
    </row>
    <row r="1958" spans="1:5" ht="15" customHeight="1" x14ac:dyDescent="0.2">
      <c r="A1958" s="57" t="s">
        <v>64</v>
      </c>
      <c r="B1958" s="70"/>
      <c r="C1958" s="70"/>
      <c r="D1958" s="70"/>
      <c r="E1958" s="71" t="s">
        <v>80</v>
      </c>
    </row>
    <row r="1959" spans="1:5" ht="15" customHeight="1" x14ac:dyDescent="0.2">
      <c r="A1959" s="72"/>
      <c r="B1959" s="96"/>
      <c r="C1959" s="70"/>
      <c r="D1959" s="72"/>
      <c r="E1959" s="97"/>
    </row>
    <row r="1960" spans="1:5" ht="15" customHeight="1" x14ac:dyDescent="0.2">
      <c r="A1960" s="98"/>
      <c r="B1960" s="98"/>
      <c r="C1960" s="44" t="s">
        <v>40</v>
      </c>
      <c r="D1960" s="82" t="s">
        <v>53</v>
      </c>
      <c r="E1960" s="44" t="s">
        <v>42</v>
      </c>
    </row>
    <row r="1961" spans="1:5" ht="15" customHeight="1" x14ac:dyDescent="0.2">
      <c r="A1961" s="114"/>
      <c r="B1961" s="109"/>
      <c r="C1961" s="62">
        <v>3122</v>
      </c>
      <c r="D1961" s="110" t="s">
        <v>81</v>
      </c>
      <c r="E1961" s="76">
        <v>-7000</v>
      </c>
    </row>
    <row r="1962" spans="1:5" ht="15" customHeight="1" x14ac:dyDescent="0.2">
      <c r="A1962" s="114"/>
      <c r="B1962" s="109"/>
      <c r="C1962" s="62">
        <v>3122</v>
      </c>
      <c r="D1962" s="110" t="s">
        <v>66</v>
      </c>
      <c r="E1962" s="76">
        <v>7000</v>
      </c>
    </row>
    <row r="1963" spans="1:5" ht="15" customHeight="1" x14ac:dyDescent="0.2">
      <c r="A1963" s="83"/>
      <c r="B1963" s="70"/>
      <c r="C1963" s="77" t="s">
        <v>44</v>
      </c>
      <c r="D1963" s="85"/>
      <c r="E1963" s="86">
        <f>SUM(E1961:E1962)</f>
        <v>0</v>
      </c>
    </row>
    <row r="1964" spans="1:5" ht="15" customHeight="1" x14ac:dyDescent="0.2"/>
    <row r="1965" spans="1:5" ht="15" customHeight="1" x14ac:dyDescent="0.2"/>
    <row r="1966" spans="1:5" ht="15" customHeight="1" x14ac:dyDescent="0.25">
      <c r="A1966" s="35" t="s">
        <v>320</v>
      </c>
    </row>
    <row r="1967" spans="1:5" ht="15" customHeight="1" x14ac:dyDescent="0.2">
      <c r="A1967" s="176" t="s">
        <v>127</v>
      </c>
      <c r="B1967" s="176"/>
      <c r="C1967" s="176"/>
      <c r="D1967" s="176"/>
      <c r="E1967" s="176"/>
    </row>
    <row r="1968" spans="1:5" ht="15" customHeight="1" x14ac:dyDescent="0.2">
      <c r="A1968" s="176"/>
      <c r="B1968" s="176"/>
      <c r="C1968" s="176"/>
      <c r="D1968" s="176"/>
      <c r="E1968" s="176"/>
    </row>
    <row r="1969" spans="1:5" ht="15" customHeight="1" x14ac:dyDescent="0.2">
      <c r="A1969" s="178" t="s">
        <v>321</v>
      </c>
      <c r="B1969" s="178"/>
      <c r="C1969" s="178"/>
      <c r="D1969" s="178"/>
      <c r="E1969" s="178"/>
    </row>
    <row r="1970" spans="1:5" ht="15" customHeight="1" x14ac:dyDescent="0.2">
      <c r="A1970" s="178"/>
      <c r="B1970" s="178"/>
      <c r="C1970" s="178"/>
      <c r="D1970" s="178"/>
      <c r="E1970" s="178"/>
    </row>
    <row r="1971" spans="1:5" ht="15" customHeight="1" x14ac:dyDescent="0.2">
      <c r="A1971" s="178"/>
      <c r="B1971" s="178"/>
      <c r="C1971" s="178"/>
      <c r="D1971" s="178"/>
      <c r="E1971" s="178"/>
    </row>
    <row r="1972" spans="1:5" ht="15" customHeight="1" x14ac:dyDescent="0.2">
      <c r="A1972" s="178"/>
      <c r="B1972" s="178"/>
      <c r="C1972" s="178"/>
      <c r="D1972" s="178"/>
      <c r="E1972" s="178"/>
    </row>
    <row r="1973" spans="1:5" ht="15" customHeight="1" x14ac:dyDescent="0.2">
      <c r="A1973" s="178"/>
      <c r="B1973" s="178"/>
      <c r="C1973" s="178"/>
      <c r="D1973" s="178"/>
      <c r="E1973" s="178"/>
    </row>
    <row r="1974" spans="1:5" ht="15" customHeight="1" x14ac:dyDescent="0.2">
      <c r="A1974" s="178"/>
      <c r="B1974" s="178"/>
      <c r="C1974" s="178"/>
      <c r="D1974" s="178"/>
      <c r="E1974" s="178"/>
    </row>
    <row r="1975" spans="1:5" ht="15" customHeight="1" x14ac:dyDescent="0.2"/>
    <row r="1976" spans="1:5" ht="15" customHeight="1" x14ac:dyDescent="0.2"/>
    <row r="1977" spans="1:5" ht="15" customHeight="1" x14ac:dyDescent="0.25">
      <c r="A1977" s="69" t="s">
        <v>17</v>
      </c>
      <c r="B1977" s="70"/>
      <c r="C1977" s="70"/>
      <c r="D1977" s="56"/>
      <c r="E1977" s="56"/>
    </row>
    <row r="1978" spans="1:5" ht="15" customHeight="1" x14ac:dyDescent="0.2">
      <c r="A1978" s="57" t="s">
        <v>64</v>
      </c>
      <c r="B1978" s="70"/>
      <c r="C1978" s="70"/>
      <c r="D1978" s="70"/>
      <c r="E1978" s="71" t="s">
        <v>80</v>
      </c>
    </row>
    <row r="1979" spans="1:5" ht="15" customHeight="1" x14ac:dyDescent="0.2">
      <c r="A1979" s="72"/>
      <c r="B1979" s="96"/>
      <c r="C1979" s="70"/>
      <c r="D1979" s="72"/>
      <c r="E1979" s="97"/>
    </row>
    <row r="1980" spans="1:5" ht="15" customHeight="1" x14ac:dyDescent="0.2">
      <c r="A1980" s="98"/>
      <c r="B1980" s="98"/>
      <c r="C1980" s="44" t="s">
        <v>40</v>
      </c>
      <c r="D1980" s="82" t="s">
        <v>53</v>
      </c>
      <c r="E1980" s="44" t="s">
        <v>42</v>
      </c>
    </row>
    <row r="1981" spans="1:5" ht="15" customHeight="1" x14ac:dyDescent="0.2">
      <c r="A1981" s="114"/>
      <c r="B1981" s="109"/>
      <c r="C1981" s="62">
        <v>3122</v>
      </c>
      <c r="D1981" s="110" t="s">
        <v>81</v>
      </c>
      <c r="E1981" s="76">
        <f>-199678.58-3394536.96</f>
        <v>-3594215.54</v>
      </c>
    </row>
    <row r="1982" spans="1:5" ht="15" customHeight="1" x14ac:dyDescent="0.2">
      <c r="A1982" s="114"/>
      <c r="B1982" s="109"/>
      <c r="C1982" s="62">
        <v>3121</v>
      </c>
      <c r="D1982" s="110" t="s">
        <v>81</v>
      </c>
      <c r="E1982" s="76">
        <v>3594215.54</v>
      </c>
    </row>
    <row r="1983" spans="1:5" ht="15" customHeight="1" x14ac:dyDescent="0.2">
      <c r="A1983" s="83"/>
      <c r="B1983" s="70"/>
      <c r="C1983" s="77" t="s">
        <v>44</v>
      </c>
      <c r="D1983" s="85"/>
      <c r="E1983" s="86">
        <f>SUM(E1981:E1982)</f>
        <v>0</v>
      </c>
    </row>
    <row r="1984" spans="1:5" ht="15" customHeight="1" x14ac:dyDescent="0.2"/>
    <row r="1985" spans="1:5" ht="15" customHeight="1" x14ac:dyDescent="0.2"/>
    <row r="1986" spans="1:5" ht="15" customHeight="1" x14ac:dyDescent="0.25">
      <c r="A1986" s="35" t="s">
        <v>322</v>
      </c>
    </row>
    <row r="1987" spans="1:5" ht="15" customHeight="1" x14ac:dyDescent="0.2">
      <c r="A1987" s="176" t="s">
        <v>323</v>
      </c>
      <c r="B1987" s="176"/>
      <c r="C1987" s="176"/>
      <c r="D1987" s="176"/>
      <c r="E1987" s="176"/>
    </row>
    <row r="1988" spans="1:5" ht="15" customHeight="1" x14ac:dyDescent="0.2">
      <c r="A1988" s="176"/>
      <c r="B1988" s="176"/>
      <c r="C1988" s="176"/>
      <c r="D1988" s="176"/>
      <c r="E1988" s="176"/>
    </row>
    <row r="1989" spans="1:5" ht="15" customHeight="1" x14ac:dyDescent="0.2">
      <c r="A1989" s="178" t="s">
        <v>374</v>
      </c>
      <c r="B1989" s="178"/>
      <c r="C1989" s="178"/>
      <c r="D1989" s="178"/>
      <c r="E1989" s="178"/>
    </row>
    <row r="1990" spans="1:5" ht="15" customHeight="1" x14ac:dyDescent="0.2">
      <c r="A1990" s="178"/>
      <c r="B1990" s="178"/>
      <c r="C1990" s="178"/>
      <c r="D1990" s="178"/>
      <c r="E1990" s="178"/>
    </row>
    <row r="1991" spans="1:5" ht="15" customHeight="1" x14ac:dyDescent="0.2">
      <c r="A1991" s="178"/>
      <c r="B1991" s="178"/>
      <c r="C1991" s="178"/>
      <c r="D1991" s="178"/>
      <c r="E1991" s="178"/>
    </row>
    <row r="1992" spans="1:5" ht="15" customHeight="1" x14ac:dyDescent="0.2">
      <c r="A1992" s="178"/>
      <c r="B1992" s="178"/>
      <c r="C1992" s="178"/>
      <c r="D1992" s="178"/>
      <c r="E1992" s="178"/>
    </row>
    <row r="1993" spans="1:5" ht="15" customHeight="1" x14ac:dyDescent="0.2">
      <c r="A1993" s="178"/>
      <c r="B1993" s="178"/>
      <c r="C1993" s="178"/>
      <c r="D1993" s="178"/>
      <c r="E1993" s="178"/>
    </row>
    <row r="1994" spans="1:5" ht="15" customHeight="1" x14ac:dyDescent="0.2">
      <c r="A1994" s="178"/>
      <c r="B1994" s="178"/>
      <c r="C1994" s="178"/>
      <c r="D1994" s="178"/>
      <c r="E1994" s="178"/>
    </row>
    <row r="1995" spans="1:5" ht="15" customHeight="1" x14ac:dyDescent="0.2">
      <c r="A1995" s="178"/>
      <c r="B1995" s="178"/>
      <c r="C1995" s="178"/>
      <c r="D1995" s="178"/>
      <c r="E1995" s="178"/>
    </row>
    <row r="1996" spans="1:5" ht="15" customHeight="1" x14ac:dyDescent="0.2">
      <c r="A1996" s="178"/>
      <c r="B1996" s="178"/>
      <c r="C1996" s="178"/>
      <c r="D1996" s="178"/>
      <c r="E1996" s="178"/>
    </row>
    <row r="1997" spans="1:5" ht="15" customHeight="1" x14ac:dyDescent="0.2"/>
    <row r="1998" spans="1:5" ht="15" customHeight="1" x14ac:dyDescent="0.25">
      <c r="A1998" s="38" t="s">
        <v>17</v>
      </c>
      <c r="B1998" s="39"/>
      <c r="C1998" s="39"/>
      <c r="D1998" s="39"/>
      <c r="E1998" s="56"/>
    </row>
    <row r="1999" spans="1:5" ht="15" customHeight="1" x14ac:dyDescent="0.2">
      <c r="A1999" s="40" t="s">
        <v>74</v>
      </c>
      <c r="B1999" s="118"/>
      <c r="C1999" s="118"/>
      <c r="D1999" s="118"/>
      <c r="E1999" s="56" t="s">
        <v>75</v>
      </c>
    </row>
    <row r="2000" spans="1:5" ht="15" customHeight="1" x14ac:dyDescent="0.2"/>
    <row r="2001" spans="1:5" ht="15" customHeight="1" x14ac:dyDescent="0.2">
      <c r="B2001" s="44" t="s">
        <v>39</v>
      </c>
      <c r="C2001" s="45" t="s">
        <v>40</v>
      </c>
      <c r="D2001" s="60" t="s">
        <v>41</v>
      </c>
      <c r="E2001" s="47" t="s">
        <v>42</v>
      </c>
    </row>
    <row r="2002" spans="1:5" ht="15" customHeight="1" x14ac:dyDescent="0.2">
      <c r="B2002" s="48">
        <v>300</v>
      </c>
      <c r="C2002" s="62"/>
      <c r="D2002" s="63" t="s">
        <v>230</v>
      </c>
      <c r="E2002" s="76">
        <v>-150000</v>
      </c>
    </row>
    <row r="2003" spans="1:5" ht="15" customHeight="1" x14ac:dyDescent="0.2">
      <c r="B2003" s="48">
        <v>13</v>
      </c>
      <c r="C2003" s="62"/>
      <c r="D2003" s="110" t="s">
        <v>76</v>
      </c>
      <c r="E2003" s="76">
        <v>-100000</v>
      </c>
    </row>
    <row r="2004" spans="1:5" ht="15" customHeight="1" x14ac:dyDescent="0.2">
      <c r="B2004" s="48">
        <v>309</v>
      </c>
      <c r="C2004" s="62"/>
      <c r="D2004" s="110" t="s">
        <v>76</v>
      </c>
      <c r="E2004" s="76">
        <v>250000</v>
      </c>
    </row>
    <row r="2005" spans="1:5" ht="15" customHeight="1" x14ac:dyDescent="0.2">
      <c r="B2005" s="165"/>
      <c r="C2005" s="53" t="s">
        <v>44</v>
      </c>
      <c r="D2005" s="66"/>
      <c r="E2005" s="67">
        <f>SUM(E2002:E2004)</f>
        <v>0</v>
      </c>
    </row>
    <row r="2006" spans="1:5" ht="15" customHeight="1" x14ac:dyDescent="0.2"/>
    <row r="2007" spans="1:5" ht="15" customHeight="1" x14ac:dyDescent="0.2"/>
    <row r="2008" spans="1:5" ht="15" customHeight="1" x14ac:dyDescent="0.25">
      <c r="A2008" s="35" t="s">
        <v>324</v>
      </c>
    </row>
    <row r="2009" spans="1:5" ht="15" customHeight="1" x14ac:dyDescent="0.2">
      <c r="A2009" s="176" t="s">
        <v>323</v>
      </c>
      <c r="B2009" s="176"/>
      <c r="C2009" s="176"/>
      <c r="D2009" s="176"/>
      <c r="E2009" s="176"/>
    </row>
    <row r="2010" spans="1:5" ht="15" customHeight="1" x14ac:dyDescent="0.2">
      <c r="A2010" s="176"/>
      <c r="B2010" s="176"/>
      <c r="C2010" s="176"/>
      <c r="D2010" s="176"/>
      <c r="E2010" s="176"/>
    </row>
    <row r="2011" spans="1:5" ht="15" customHeight="1" x14ac:dyDescent="0.2">
      <c r="A2011" s="178" t="s">
        <v>375</v>
      </c>
      <c r="B2011" s="178"/>
      <c r="C2011" s="178"/>
      <c r="D2011" s="178"/>
      <c r="E2011" s="178"/>
    </row>
    <row r="2012" spans="1:5" ht="15" customHeight="1" x14ac:dyDescent="0.2">
      <c r="A2012" s="178"/>
      <c r="B2012" s="178"/>
      <c r="C2012" s="178"/>
      <c r="D2012" s="178"/>
      <c r="E2012" s="178"/>
    </row>
    <row r="2013" spans="1:5" ht="15" customHeight="1" x14ac:dyDescent="0.2">
      <c r="A2013" s="178"/>
      <c r="B2013" s="178"/>
      <c r="C2013" s="178"/>
      <c r="D2013" s="178"/>
      <c r="E2013" s="178"/>
    </row>
    <row r="2014" spans="1:5" ht="15" customHeight="1" x14ac:dyDescent="0.2">
      <c r="A2014" s="178"/>
      <c r="B2014" s="178"/>
      <c r="C2014" s="178"/>
      <c r="D2014" s="178"/>
      <c r="E2014" s="178"/>
    </row>
    <row r="2015" spans="1:5" ht="15" customHeight="1" x14ac:dyDescent="0.2">
      <c r="A2015" s="178"/>
      <c r="B2015" s="178"/>
      <c r="C2015" s="178"/>
      <c r="D2015" s="178"/>
      <c r="E2015" s="178"/>
    </row>
    <row r="2016" spans="1:5" ht="15" customHeight="1" x14ac:dyDescent="0.2">
      <c r="A2016" s="178"/>
      <c r="B2016" s="178"/>
      <c r="C2016" s="178"/>
      <c r="D2016" s="178"/>
      <c r="E2016" s="178"/>
    </row>
    <row r="2017" spans="1:5" ht="15" customHeight="1" x14ac:dyDescent="0.2">
      <c r="A2017" s="178"/>
      <c r="B2017" s="178"/>
      <c r="C2017" s="178"/>
      <c r="D2017" s="178"/>
      <c r="E2017" s="178"/>
    </row>
    <row r="2018" spans="1:5" ht="15" customHeight="1" x14ac:dyDescent="0.2">
      <c r="A2018" s="178"/>
      <c r="B2018" s="178"/>
      <c r="C2018" s="178"/>
      <c r="D2018" s="178"/>
      <c r="E2018" s="178"/>
    </row>
    <row r="2019" spans="1:5" ht="15" customHeight="1" x14ac:dyDescent="0.2">
      <c r="A2019" s="178"/>
      <c r="B2019" s="178"/>
      <c r="C2019" s="178"/>
      <c r="D2019" s="178"/>
      <c r="E2019" s="178"/>
    </row>
    <row r="2020" spans="1:5" ht="15" customHeight="1" x14ac:dyDescent="0.2"/>
    <row r="2021" spans="1:5" ht="15" customHeight="1" x14ac:dyDescent="0.25">
      <c r="A2021" s="38" t="s">
        <v>17</v>
      </c>
      <c r="B2021" s="39"/>
      <c r="C2021" s="39"/>
      <c r="D2021" s="39"/>
      <c r="E2021" s="56"/>
    </row>
    <row r="2022" spans="1:5" ht="15" customHeight="1" x14ac:dyDescent="0.2">
      <c r="A2022" s="40" t="s">
        <v>74</v>
      </c>
      <c r="B2022" s="118"/>
      <c r="C2022" s="118"/>
      <c r="D2022" s="118"/>
      <c r="E2022" s="56" t="s">
        <v>75</v>
      </c>
    </row>
    <row r="2023" spans="1:5" ht="15" customHeight="1" x14ac:dyDescent="0.2"/>
    <row r="2024" spans="1:5" ht="15" customHeight="1" x14ac:dyDescent="0.2">
      <c r="B2024" s="44" t="s">
        <v>39</v>
      </c>
      <c r="C2024" s="45" t="s">
        <v>40</v>
      </c>
      <c r="D2024" s="60" t="s">
        <v>41</v>
      </c>
      <c r="E2024" s="47" t="s">
        <v>42</v>
      </c>
    </row>
    <row r="2025" spans="1:5" ht="15" customHeight="1" x14ac:dyDescent="0.2">
      <c r="B2025" s="48">
        <v>307</v>
      </c>
      <c r="C2025" s="62"/>
      <c r="D2025" s="63" t="s">
        <v>230</v>
      </c>
      <c r="E2025" s="76">
        <v>-400000</v>
      </c>
    </row>
    <row r="2026" spans="1:5" ht="15" customHeight="1" x14ac:dyDescent="0.2">
      <c r="B2026" s="48">
        <v>303</v>
      </c>
      <c r="C2026" s="62"/>
      <c r="D2026" s="63" t="s">
        <v>230</v>
      </c>
      <c r="E2026" s="76">
        <v>400000</v>
      </c>
    </row>
    <row r="2027" spans="1:5" ht="15" customHeight="1" x14ac:dyDescent="0.2">
      <c r="B2027" s="165"/>
      <c r="C2027" s="53" t="s">
        <v>44</v>
      </c>
      <c r="D2027" s="66"/>
      <c r="E2027" s="67">
        <f>SUM(E2025:E2026)</f>
        <v>0</v>
      </c>
    </row>
    <row r="2028" spans="1:5" ht="15" customHeight="1" x14ac:dyDescent="0.2"/>
    <row r="2029" spans="1:5" ht="15" customHeight="1" x14ac:dyDescent="0.2"/>
    <row r="2030" spans="1:5" ht="15" customHeight="1" x14ac:dyDescent="0.25">
      <c r="A2030" s="35" t="s">
        <v>325</v>
      </c>
    </row>
    <row r="2031" spans="1:5" ht="15" customHeight="1" x14ac:dyDescent="0.2">
      <c r="A2031" s="176" t="s">
        <v>323</v>
      </c>
      <c r="B2031" s="176"/>
      <c r="C2031" s="176"/>
      <c r="D2031" s="176"/>
      <c r="E2031" s="176"/>
    </row>
    <row r="2032" spans="1:5" ht="15" customHeight="1" x14ac:dyDescent="0.2">
      <c r="A2032" s="176"/>
      <c r="B2032" s="176"/>
      <c r="C2032" s="176"/>
      <c r="D2032" s="176"/>
      <c r="E2032" s="176"/>
    </row>
    <row r="2033" spans="1:5" ht="15" customHeight="1" x14ac:dyDescent="0.2">
      <c r="A2033" s="178" t="s">
        <v>376</v>
      </c>
      <c r="B2033" s="178"/>
      <c r="C2033" s="178"/>
      <c r="D2033" s="178"/>
      <c r="E2033" s="178"/>
    </row>
    <row r="2034" spans="1:5" ht="15" customHeight="1" x14ac:dyDescent="0.2">
      <c r="A2034" s="178"/>
      <c r="B2034" s="178"/>
      <c r="C2034" s="178"/>
      <c r="D2034" s="178"/>
      <c r="E2034" s="178"/>
    </row>
    <row r="2035" spans="1:5" ht="15" customHeight="1" x14ac:dyDescent="0.2">
      <c r="A2035" s="178"/>
      <c r="B2035" s="178"/>
      <c r="C2035" s="178"/>
      <c r="D2035" s="178"/>
      <c r="E2035" s="178"/>
    </row>
    <row r="2036" spans="1:5" ht="15" customHeight="1" x14ac:dyDescent="0.2">
      <c r="A2036" s="178"/>
      <c r="B2036" s="178"/>
      <c r="C2036" s="178"/>
      <c r="D2036" s="178"/>
      <c r="E2036" s="178"/>
    </row>
    <row r="2037" spans="1:5" ht="15" customHeight="1" x14ac:dyDescent="0.2">
      <c r="A2037" s="178"/>
      <c r="B2037" s="178"/>
      <c r="C2037" s="178"/>
      <c r="D2037" s="178"/>
      <c r="E2037" s="178"/>
    </row>
    <row r="2038" spans="1:5" ht="15" customHeight="1" x14ac:dyDescent="0.2">
      <c r="A2038" s="178"/>
      <c r="B2038" s="178"/>
      <c r="C2038" s="178"/>
      <c r="D2038" s="178"/>
      <c r="E2038" s="178"/>
    </row>
    <row r="2039" spans="1:5" ht="15" customHeight="1" x14ac:dyDescent="0.2">
      <c r="A2039" s="178"/>
      <c r="B2039" s="178"/>
      <c r="C2039" s="178"/>
      <c r="D2039" s="178"/>
      <c r="E2039" s="178"/>
    </row>
    <row r="2040" spans="1:5" ht="15" customHeight="1" x14ac:dyDescent="0.2">
      <c r="A2040" s="178"/>
      <c r="B2040" s="178"/>
      <c r="C2040" s="178"/>
      <c r="D2040" s="178"/>
      <c r="E2040" s="178"/>
    </row>
    <row r="2041" spans="1:5" ht="15" customHeight="1" x14ac:dyDescent="0.2">
      <c r="A2041" s="178"/>
      <c r="B2041" s="178"/>
      <c r="C2041" s="178"/>
      <c r="D2041" s="178"/>
      <c r="E2041" s="178"/>
    </row>
    <row r="2042" spans="1:5" ht="15" customHeight="1" x14ac:dyDescent="0.2"/>
    <row r="2043" spans="1:5" ht="15" customHeight="1" x14ac:dyDescent="0.25">
      <c r="A2043" s="38" t="s">
        <v>17</v>
      </c>
      <c r="B2043" s="39"/>
      <c r="C2043" s="39"/>
      <c r="D2043" s="39"/>
      <c r="E2043" s="56"/>
    </row>
    <row r="2044" spans="1:5" ht="15" customHeight="1" x14ac:dyDescent="0.2">
      <c r="A2044" s="40" t="s">
        <v>74</v>
      </c>
      <c r="B2044" s="118"/>
      <c r="C2044" s="118"/>
      <c r="D2044" s="118"/>
      <c r="E2044" s="56" t="s">
        <v>75</v>
      </c>
    </row>
    <row r="2045" spans="1:5" ht="15" customHeight="1" x14ac:dyDescent="0.2"/>
    <row r="2046" spans="1:5" ht="15" customHeight="1" x14ac:dyDescent="0.2">
      <c r="B2046" s="44" t="s">
        <v>39</v>
      </c>
      <c r="C2046" s="45" t="s">
        <v>40</v>
      </c>
      <c r="D2046" s="60" t="s">
        <v>41</v>
      </c>
      <c r="E2046" s="47" t="s">
        <v>42</v>
      </c>
    </row>
    <row r="2047" spans="1:5" ht="15" customHeight="1" x14ac:dyDescent="0.2">
      <c r="B2047" s="48">
        <v>307</v>
      </c>
      <c r="C2047" s="62"/>
      <c r="D2047" s="63" t="s">
        <v>230</v>
      </c>
      <c r="E2047" s="76">
        <v>-73105</v>
      </c>
    </row>
    <row r="2048" spans="1:5" ht="15" customHeight="1" x14ac:dyDescent="0.2">
      <c r="B2048" s="48">
        <v>303</v>
      </c>
      <c r="C2048" s="62"/>
      <c r="D2048" s="63" t="s">
        <v>230</v>
      </c>
      <c r="E2048" s="76">
        <v>73105</v>
      </c>
    </row>
    <row r="2049" spans="1:5" ht="15" customHeight="1" x14ac:dyDescent="0.2">
      <c r="B2049" s="165"/>
      <c r="C2049" s="53" t="s">
        <v>44</v>
      </c>
      <c r="D2049" s="66"/>
      <c r="E2049" s="67">
        <f>SUM(E2047:E2048)</f>
        <v>0</v>
      </c>
    </row>
    <row r="2050" spans="1:5" ht="15" customHeight="1" x14ac:dyDescent="0.2"/>
    <row r="2051" spans="1:5" ht="15" customHeight="1" x14ac:dyDescent="0.2"/>
    <row r="2052" spans="1:5" ht="15" customHeight="1" x14ac:dyDescent="0.25">
      <c r="A2052" s="35" t="s">
        <v>326</v>
      </c>
    </row>
    <row r="2053" spans="1:5" ht="15" customHeight="1" x14ac:dyDescent="0.2">
      <c r="A2053" s="176" t="s">
        <v>323</v>
      </c>
      <c r="B2053" s="176"/>
      <c r="C2053" s="176"/>
      <c r="D2053" s="176"/>
      <c r="E2053" s="176"/>
    </row>
    <row r="2054" spans="1:5" ht="15" customHeight="1" x14ac:dyDescent="0.2">
      <c r="A2054" s="176"/>
      <c r="B2054" s="176"/>
      <c r="C2054" s="176"/>
      <c r="D2054" s="176"/>
      <c r="E2054" s="176"/>
    </row>
    <row r="2055" spans="1:5" ht="15" customHeight="1" x14ac:dyDescent="0.2">
      <c r="A2055" s="178" t="s">
        <v>377</v>
      </c>
      <c r="B2055" s="178"/>
      <c r="C2055" s="178"/>
      <c r="D2055" s="178"/>
      <c r="E2055" s="178"/>
    </row>
    <row r="2056" spans="1:5" ht="15" customHeight="1" x14ac:dyDescent="0.2">
      <c r="A2056" s="178"/>
      <c r="B2056" s="178"/>
      <c r="C2056" s="178"/>
      <c r="D2056" s="178"/>
      <c r="E2056" s="178"/>
    </row>
    <row r="2057" spans="1:5" ht="15" customHeight="1" x14ac:dyDescent="0.2">
      <c r="A2057" s="178"/>
      <c r="B2057" s="178"/>
      <c r="C2057" s="178"/>
      <c r="D2057" s="178"/>
      <c r="E2057" s="178"/>
    </row>
    <row r="2058" spans="1:5" ht="15" customHeight="1" x14ac:dyDescent="0.2">
      <c r="A2058" s="178"/>
      <c r="B2058" s="178"/>
      <c r="C2058" s="178"/>
      <c r="D2058" s="178"/>
      <c r="E2058" s="178"/>
    </row>
    <row r="2059" spans="1:5" ht="15" customHeight="1" x14ac:dyDescent="0.2">
      <c r="A2059" s="178"/>
      <c r="B2059" s="178"/>
      <c r="C2059" s="178"/>
      <c r="D2059" s="178"/>
      <c r="E2059" s="178"/>
    </row>
    <row r="2060" spans="1:5" ht="15" customHeight="1" x14ac:dyDescent="0.2">
      <c r="A2060" s="178"/>
      <c r="B2060" s="178"/>
      <c r="C2060" s="178"/>
      <c r="D2060" s="178"/>
      <c r="E2060" s="178"/>
    </row>
    <row r="2061" spans="1:5" ht="15" customHeight="1" x14ac:dyDescent="0.2">
      <c r="A2061" s="178"/>
      <c r="B2061" s="178"/>
      <c r="C2061" s="178"/>
      <c r="D2061" s="178"/>
      <c r="E2061" s="178"/>
    </row>
    <row r="2062" spans="1:5" ht="15" customHeight="1" x14ac:dyDescent="0.2">
      <c r="A2062" s="178"/>
      <c r="B2062" s="178"/>
      <c r="C2062" s="178"/>
      <c r="D2062" s="178"/>
      <c r="E2062" s="178"/>
    </row>
    <row r="2063" spans="1:5" ht="15" customHeight="1" x14ac:dyDescent="0.2">
      <c r="A2063" s="178"/>
      <c r="B2063" s="178"/>
      <c r="C2063" s="178"/>
      <c r="D2063" s="178"/>
      <c r="E2063" s="178"/>
    </row>
    <row r="2064" spans="1:5" ht="15" customHeight="1" x14ac:dyDescent="0.2">
      <c r="A2064" s="178"/>
      <c r="B2064" s="178"/>
      <c r="C2064" s="178"/>
      <c r="D2064" s="178"/>
      <c r="E2064" s="178"/>
    </row>
    <row r="2065" spans="1:5" ht="15" customHeight="1" x14ac:dyDescent="0.2"/>
    <row r="2066" spans="1:5" ht="15" customHeight="1" x14ac:dyDescent="0.25">
      <c r="A2066" s="38" t="s">
        <v>17</v>
      </c>
      <c r="B2066" s="39"/>
      <c r="C2066" s="39"/>
      <c r="D2066" s="39"/>
      <c r="E2066" s="56"/>
    </row>
    <row r="2067" spans="1:5" ht="15" customHeight="1" x14ac:dyDescent="0.2">
      <c r="A2067" s="40" t="s">
        <v>74</v>
      </c>
      <c r="B2067" s="118"/>
      <c r="C2067" s="118"/>
      <c r="D2067" s="118"/>
      <c r="E2067" s="56" t="s">
        <v>75</v>
      </c>
    </row>
    <row r="2068" spans="1:5" ht="15" customHeight="1" x14ac:dyDescent="0.2"/>
    <row r="2069" spans="1:5" ht="15" customHeight="1" x14ac:dyDescent="0.2">
      <c r="B2069" s="44" t="s">
        <v>39</v>
      </c>
      <c r="C2069" s="45" t="s">
        <v>40</v>
      </c>
      <c r="D2069" s="60" t="s">
        <v>41</v>
      </c>
      <c r="E2069" s="47" t="s">
        <v>42</v>
      </c>
    </row>
    <row r="2070" spans="1:5" ht="15" customHeight="1" x14ac:dyDescent="0.2">
      <c r="B2070" s="48">
        <v>307</v>
      </c>
      <c r="C2070" s="62"/>
      <c r="D2070" s="63" t="s">
        <v>230</v>
      </c>
      <c r="E2070" s="76">
        <v>-79255</v>
      </c>
    </row>
    <row r="2071" spans="1:5" ht="15" customHeight="1" x14ac:dyDescent="0.2">
      <c r="B2071" s="48">
        <v>303</v>
      </c>
      <c r="C2071" s="62"/>
      <c r="D2071" s="63" t="s">
        <v>230</v>
      </c>
      <c r="E2071" s="76">
        <v>79255</v>
      </c>
    </row>
    <row r="2072" spans="1:5" ht="15" customHeight="1" x14ac:dyDescent="0.2">
      <c r="B2072" s="165"/>
      <c r="C2072" s="53" t="s">
        <v>44</v>
      </c>
      <c r="D2072" s="66"/>
      <c r="E2072" s="67">
        <f>SUM(E2070:E2071)</f>
        <v>0</v>
      </c>
    </row>
    <row r="2073" spans="1:5" ht="15" customHeight="1" x14ac:dyDescent="0.2"/>
    <row r="2074" spans="1:5" ht="15" customHeight="1" x14ac:dyDescent="0.2"/>
    <row r="2075" spans="1:5" ht="15" customHeight="1" x14ac:dyDescent="0.2"/>
    <row r="2076" spans="1:5" ht="15" customHeight="1" x14ac:dyDescent="0.2"/>
    <row r="2077" spans="1:5" ht="15" customHeight="1" x14ac:dyDescent="0.2"/>
    <row r="2078" spans="1:5" ht="15" customHeight="1" x14ac:dyDescent="0.2"/>
    <row r="2079" spans="1:5" ht="15" customHeight="1" x14ac:dyDescent="0.2"/>
    <row r="2080" spans="1:5" ht="15" customHeight="1" x14ac:dyDescent="0.2"/>
    <row r="2081" spans="1:5" ht="15" customHeight="1" x14ac:dyDescent="0.2"/>
    <row r="2082" spans="1:5" ht="15" customHeight="1" x14ac:dyDescent="0.25">
      <c r="A2082" s="35" t="s">
        <v>327</v>
      </c>
    </row>
    <row r="2083" spans="1:5" ht="15" customHeight="1" x14ac:dyDescent="0.2">
      <c r="A2083" s="176" t="s">
        <v>323</v>
      </c>
      <c r="B2083" s="176"/>
      <c r="C2083" s="176"/>
      <c r="D2083" s="176"/>
      <c r="E2083" s="176"/>
    </row>
    <row r="2084" spans="1:5" ht="15" customHeight="1" x14ac:dyDescent="0.2">
      <c r="A2084" s="176"/>
      <c r="B2084" s="176"/>
      <c r="C2084" s="176"/>
      <c r="D2084" s="176"/>
      <c r="E2084" s="176"/>
    </row>
    <row r="2085" spans="1:5" ht="15" customHeight="1" x14ac:dyDescent="0.2">
      <c r="A2085" s="178" t="s">
        <v>378</v>
      </c>
      <c r="B2085" s="178"/>
      <c r="C2085" s="178"/>
      <c r="D2085" s="178"/>
      <c r="E2085" s="178"/>
    </row>
    <row r="2086" spans="1:5" ht="15" customHeight="1" x14ac:dyDescent="0.2">
      <c r="A2086" s="178"/>
      <c r="B2086" s="178"/>
      <c r="C2086" s="178"/>
      <c r="D2086" s="178"/>
      <c r="E2086" s="178"/>
    </row>
    <row r="2087" spans="1:5" ht="15" customHeight="1" x14ac:dyDescent="0.2">
      <c r="A2087" s="178"/>
      <c r="B2087" s="178"/>
      <c r="C2087" s="178"/>
      <c r="D2087" s="178"/>
      <c r="E2087" s="178"/>
    </row>
    <row r="2088" spans="1:5" ht="15" customHeight="1" x14ac:dyDescent="0.2">
      <c r="A2088" s="178"/>
      <c r="B2088" s="178"/>
      <c r="C2088" s="178"/>
      <c r="D2088" s="178"/>
      <c r="E2088" s="178"/>
    </row>
    <row r="2089" spans="1:5" ht="15" customHeight="1" x14ac:dyDescent="0.2">
      <c r="A2089" s="178"/>
      <c r="B2089" s="178"/>
      <c r="C2089" s="178"/>
      <c r="D2089" s="178"/>
      <c r="E2089" s="178"/>
    </row>
    <row r="2090" spans="1:5" ht="15" customHeight="1" x14ac:dyDescent="0.2">
      <c r="A2090" s="178"/>
      <c r="B2090" s="178"/>
      <c r="C2090" s="178"/>
      <c r="D2090" s="178"/>
      <c r="E2090" s="178"/>
    </row>
    <row r="2091" spans="1:5" ht="15" customHeight="1" x14ac:dyDescent="0.2">
      <c r="A2091" s="178"/>
      <c r="B2091" s="178"/>
      <c r="C2091" s="178"/>
      <c r="D2091" s="178"/>
      <c r="E2091" s="178"/>
    </row>
    <row r="2092" spans="1:5" ht="15" customHeight="1" x14ac:dyDescent="0.2">
      <c r="A2092" s="178"/>
      <c r="B2092" s="178"/>
      <c r="C2092" s="178"/>
      <c r="D2092" s="178"/>
      <c r="E2092" s="178"/>
    </row>
    <row r="2093" spans="1:5" ht="15" customHeight="1" x14ac:dyDescent="0.2">
      <c r="A2093" s="178"/>
      <c r="B2093" s="178"/>
      <c r="C2093" s="178"/>
      <c r="D2093" s="178"/>
      <c r="E2093" s="178"/>
    </row>
    <row r="2094" spans="1:5" ht="15" customHeight="1" x14ac:dyDescent="0.2">
      <c r="A2094" s="178"/>
      <c r="B2094" s="178"/>
      <c r="C2094" s="178"/>
      <c r="D2094" s="178"/>
      <c r="E2094" s="178"/>
    </row>
    <row r="2095" spans="1:5" ht="15" customHeight="1" x14ac:dyDescent="0.2">
      <c r="A2095" s="178"/>
      <c r="B2095" s="178"/>
      <c r="C2095" s="178"/>
      <c r="D2095" s="178"/>
      <c r="E2095" s="178"/>
    </row>
    <row r="2096" spans="1:5" ht="15" customHeight="1" x14ac:dyDescent="0.2"/>
    <row r="2097" spans="1:5" ht="15" customHeight="1" x14ac:dyDescent="0.25">
      <c r="A2097" s="38" t="s">
        <v>17</v>
      </c>
      <c r="B2097" s="39"/>
      <c r="C2097" s="39"/>
      <c r="D2097" s="39"/>
      <c r="E2097" s="56"/>
    </row>
    <row r="2098" spans="1:5" ht="15" customHeight="1" x14ac:dyDescent="0.2">
      <c r="A2098" s="40" t="s">
        <v>74</v>
      </c>
      <c r="B2098" s="118"/>
      <c r="C2098" s="118"/>
      <c r="D2098" s="118"/>
      <c r="E2098" s="56" t="s">
        <v>75</v>
      </c>
    </row>
    <row r="2099" spans="1:5" ht="15" customHeight="1" x14ac:dyDescent="0.2"/>
    <row r="2100" spans="1:5" ht="15" customHeight="1" x14ac:dyDescent="0.2">
      <c r="B2100" s="44" t="s">
        <v>39</v>
      </c>
      <c r="C2100" s="45" t="s">
        <v>40</v>
      </c>
      <c r="D2100" s="60" t="s">
        <v>41</v>
      </c>
      <c r="E2100" s="47" t="s">
        <v>42</v>
      </c>
    </row>
    <row r="2101" spans="1:5" ht="15" customHeight="1" x14ac:dyDescent="0.2">
      <c r="B2101" s="48">
        <v>307</v>
      </c>
      <c r="C2101" s="62"/>
      <c r="D2101" s="63" t="s">
        <v>230</v>
      </c>
      <c r="E2101" s="76">
        <v>-219000</v>
      </c>
    </row>
    <row r="2102" spans="1:5" ht="15" customHeight="1" x14ac:dyDescent="0.2">
      <c r="B2102" s="48">
        <v>303</v>
      </c>
      <c r="C2102" s="62"/>
      <c r="D2102" s="63" t="s">
        <v>230</v>
      </c>
      <c r="E2102" s="76">
        <v>100000</v>
      </c>
    </row>
    <row r="2103" spans="1:5" ht="15" customHeight="1" x14ac:dyDescent="0.2">
      <c r="B2103" s="48">
        <v>300</v>
      </c>
      <c r="C2103" s="62"/>
      <c r="D2103" s="63" t="s">
        <v>230</v>
      </c>
      <c r="E2103" s="76">
        <v>119000</v>
      </c>
    </row>
    <row r="2104" spans="1:5" ht="15" customHeight="1" x14ac:dyDescent="0.2">
      <c r="B2104" s="165"/>
      <c r="C2104" s="53" t="s">
        <v>44</v>
      </c>
      <c r="D2104" s="66"/>
      <c r="E2104" s="67">
        <f>SUM(E2101:E2103)</f>
        <v>0</v>
      </c>
    </row>
    <row r="2105" spans="1:5" ht="15" customHeight="1" x14ac:dyDescent="0.2"/>
    <row r="2106" spans="1:5" ht="15" customHeight="1" x14ac:dyDescent="0.2"/>
    <row r="2107" spans="1:5" ht="15" customHeight="1" x14ac:dyDescent="0.25">
      <c r="A2107" s="35" t="s">
        <v>328</v>
      </c>
    </row>
    <row r="2108" spans="1:5" ht="15" customHeight="1" x14ac:dyDescent="0.2">
      <c r="A2108" s="176" t="s">
        <v>323</v>
      </c>
      <c r="B2108" s="176"/>
      <c r="C2108" s="176"/>
      <c r="D2108" s="176"/>
      <c r="E2108" s="176"/>
    </row>
    <row r="2109" spans="1:5" ht="15" customHeight="1" x14ac:dyDescent="0.2">
      <c r="A2109" s="176"/>
      <c r="B2109" s="176"/>
      <c r="C2109" s="176"/>
      <c r="D2109" s="176"/>
      <c r="E2109" s="176"/>
    </row>
    <row r="2110" spans="1:5" ht="15" customHeight="1" x14ac:dyDescent="0.2">
      <c r="A2110" s="178" t="s">
        <v>379</v>
      </c>
      <c r="B2110" s="178"/>
      <c r="C2110" s="178"/>
      <c r="D2110" s="178"/>
      <c r="E2110" s="178"/>
    </row>
    <row r="2111" spans="1:5" ht="15" customHeight="1" x14ac:dyDescent="0.2">
      <c r="A2111" s="178"/>
      <c r="B2111" s="178"/>
      <c r="C2111" s="178"/>
      <c r="D2111" s="178"/>
      <c r="E2111" s="178"/>
    </row>
    <row r="2112" spans="1:5" ht="15" customHeight="1" x14ac:dyDescent="0.2">
      <c r="A2112" s="178"/>
      <c r="B2112" s="178"/>
      <c r="C2112" s="178"/>
      <c r="D2112" s="178"/>
      <c r="E2112" s="178"/>
    </row>
    <row r="2113" spans="1:5" ht="15" customHeight="1" x14ac:dyDescent="0.2">
      <c r="A2113" s="178"/>
      <c r="B2113" s="178"/>
      <c r="C2113" s="178"/>
      <c r="D2113" s="178"/>
      <c r="E2113" s="178"/>
    </row>
    <row r="2114" spans="1:5" ht="15" customHeight="1" x14ac:dyDescent="0.2">
      <c r="A2114" s="178"/>
      <c r="B2114" s="178"/>
      <c r="C2114" s="178"/>
      <c r="D2114" s="178"/>
      <c r="E2114" s="178"/>
    </row>
    <row r="2115" spans="1:5" ht="15" customHeight="1" x14ac:dyDescent="0.2">
      <c r="A2115" s="178"/>
      <c r="B2115" s="178"/>
      <c r="C2115" s="178"/>
      <c r="D2115" s="178"/>
      <c r="E2115" s="178"/>
    </row>
    <row r="2116" spans="1:5" ht="15" customHeight="1" x14ac:dyDescent="0.2">
      <c r="A2116" s="178"/>
      <c r="B2116" s="178"/>
      <c r="C2116" s="178"/>
      <c r="D2116" s="178"/>
      <c r="E2116" s="178"/>
    </row>
    <row r="2117" spans="1:5" ht="15" customHeight="1" x14ac:dyDescent="0.2">
      <c r="A2117" s="178"/>
      <c r="B2117" s="178"/>
      <c r="C2117" s="178"/>
      <c r="D2117" s="178"/>
      <c r="E2117" s="178"/>
    </row>
    <row r="2118" spans="1:5" ht="15" customHeight="1" x14ac:dyDescent="0.2">
      <c r="A2118" s="178"/>
      <c r="B2118" s="178"/>
      <c r="C2118" s="178"/>
      <c r="D2118" s="178"/>
      <c r="E2118" s="178"/>
    </row>
    <row r="2119" spans="1:5" ht="15" customHeight="1" x14ac:dyDescent="0.2"/>
    <row r="2120" spans="1:5" ht="15" customHeight="1" x14ac:dyDescent="0.25">
      <c r="A2120" s="38" t="s">
        <v>17</v>
      </c>
      <c r="B2120" s="39"/>
      <c r="C2120" s="39"/>
      <c r="D2120" s="39"/>
      <c r="E2120" s="56"/>
    </row>
    <row r="2121" spans="1:5" ht="15" customHeight="1" x14ac:dyDescent="0.2">
      <c r="A2121" s="40" t="s">
        <v>74</v>
      </c>
      <c r="B2121" s="118"/>
      <c r="C2121" s="118"/>
      <c r="D2121" s="118"/>
      <c r="E2121" s="56" t="s">
        <v>75</v>
      </c>
    </row>
    <row r="2122" spans="1:5" ht="15" customHeight="1" x14ac:dyDescent="0.2"/>
    <row r="2123" spans="1:5" ht="15" customHeight="1" x14ac:dyDescent="0.2">
      <c r="B2123" s="44" t="s">
        <v>39</v>
      </c>
      <c r="C2123" s="45" t="s">
        <v>40</v>
      </c>
      <c r="D2123" s="60" t="s">
        <v>41</v>
      </c>
      <c r="E2123" s="47" t="s">
        <v>42</v>
      </c>
    </row>
    <row r="2124" spans="1:5" ht="15" customHeight="1" x14ac:dyDescent="0.2">
      <c r="B2124" s="48">
        <v>307</v>
      </c>
      <c r="C2124" s="62"/>
      <c r="D2124" s="63" t="s">
        <v>230</v>
      </c>
      <c r="E2124" s="76">
        <v>-34810.49</v>
      </c>
    </row>
    <row r="2125" spans="1:5" ht="15" customHeight="1" x14ac:dyDescent="0.2">
      <c r="B2125" s="48">
        <v>10</v>
      </c>
      <c r="C2125" s="62"/>
      <c r="D2125" s="110" t="s">
        <v>76</v>
      </c>
      <c r="E2125" s="76">
        <v>34810.49</v>
      </c>
    </row>
    <row r="2126" spans="1:5" ht="15" customHeight="1" x14ac:dyDescent="0.2">
      <c r="B2126" s="165"/>
      <c r="C2126" s="53" t="s">
        <v>44</v>
      </c>
      <c r="D2126" s="66"/>
      <c r="E2126" s="67">
        <f>SUM(E2124:E2125)</f>
        <v>0</v>
      </c>
    </row>
    <row r="2127" spans="1:5" ht="15" customHeight="1" x14ac:dyDescent="0.2"/>
    <row r="2128" spans="1:5" ht="15" customHeight="1" x14ac:dyDescent="0.2"/>
    <row r="2129" spans="1:5" ht="15" customHeight="1" x14ac:dyDescent="0.2"/>
    <row r="2130" spans="1:5" ht="15" customHeight="1" x14ac:dyDescent="0.2"/>
    <row r="2131" spans="1:5" ht="15" customHeight="1" x14ac:dyDescent="0.2"/>
    <row r="2132" spans="1:5" ht="15" customHeight="1" x14ac:dyDescent="0.2"/>
    <row r="2133" spans="1:5" ht="15" customHeight="1" x14ac:dyDescent="0.2"/>
    <row r="2134" spans="1:5" ht="15" customHeight="1" x14ac:dyDescent="0.25">
      <c r="A2134" s="35" t="s">
        <v>329</v>
      </c>
    </row>
    <row r="2135" spans="1:5" ht="15" customHeight="1" x14ac:dyDescent="0.2">
      <c r="A2135" s="176" t="s">
        <v>323</v>
      </c>
      <c r="B2135" s="176"/>
      <c r="C2135" s="176"/>
      <c r="D2135" s="176"/>
      <c r="E2135" s="176"/>
    </row>
    <row r="2136" spans="1:5" ht="15" customHeight="1" x14ac:dyDescent="0.2">
      <c r="A2136" s="176"/>
      <c r="B2136" s="176"/>
      <c r="C2136" s="176"/>
      <c r="D2136" s="176"/>
      <c r="E2136" s="176"/>
    </row>
    <row r="2137" spans="1:5" ht="15" customHeight="1" x14ac:dyDescent="0.2">
      <c r="A2137" s="178" t="s">
        <v>380</v>
      </c>
      <c r="B2137" s="178"/>
      <c r="C2137" s="178"/>
      <c r="D2137" s="178"/>
      <c r="E2137" s="178"/>
    </row>
    <row r="2138" spans="1:5" ht="15" customHeight="1" x14ac:dyDescent="0.2">
      <c r="A2138" s="178"/>
      <c r="B2138" s="178"/>
      <c r="C2138" s="178"/>
      <c r="D2138" s="178"/>
      <c r="E2138" s="178"/>
    </row>
    <row r="2139" spans="1:5" ht="15" customHeight="1" x14ac:dyDescent="0.2">
      <c r="A2139" s="178"/>
      <c r="B2139" s="178"/>
      <c r="C2139" s="178"/>
      <c r="D2139" s="178"/>
      <c r="E2139" s="178"/>
    </row>
    <row r="2140" spans="1:5" ht="15" customHeight="1" x14ac:dyDescent="0.2">
      <c r="A2140" s="178"/>
      <c r="B2140" s="178"/>
      <c r="C2140" s="178"/>
      <c r="D2140" s="178"/>
      <c r="E2140" s="178"/>
    </row>
    <row r="2141" spans="1:5" ht="15" customHeight="1" x14ac:dyDescent="0.2">
      <c r="A2141" s="178"/>
      <c r="B2141" s="178"/>
      <c r="C2141" s="178"/>
      <c r="D2141" s="178"/>
      <c r="E2141" s="178"/>
    </row>
    <row r="2142" spans="1:5" ht="15" customHeight="1" x14ac:dyDescent="0.2">
      <c r="A2142" s="178"/>
      <c r="B2142" s="178"/>
      <c r="C2142" s="178"/>
      <c r="D2142" s="178"/>
      <c r="E2142" s="178"/>
    </row>
    <row r="2143" spans="1:5" ht="15" customHeight="1" x14ac:dyDescent="0.2">
      <c r="A2143" s="178"/>
      <c r="B2143" s="178"/>
      <c r="C2143" s="178"/>
      <c r="D2143" s="178"/>
      <c r="E2143" s="178"/>
    </row>
    <row r="2144" spans="1:5" ht="15" customHeight="1" x14ac:dyDescent="0.2">
      <c r="A2144" s="178"/>
      <c r="B2144" s="178"/>
      <c r="C2144" s="178"/>
      <c r="D2144" s="178"/>
      <c r="E2144" s="178"/>
    </row>
    <row r="2145" spans="1:5" ht="15" customHeight="1" x14ac:dyDescent="0.2">
      <c r="A2145" s="178"/>
      <c r="B2145" s="178"/>
      <c r="C2145" s="178"/>
      <c r="D2145" s="178"/>
      <c r="E2145" s="178"/>
    </row>
    <row r="2146" spans="1:5" ht="15" customHeight="1" x14ac:dyDescent="0.2"/>
    <row r="2147" spans="1:5" ht="15" customHeight="1" x14ac:dyDescent="0.25">
      <c r="A2147" s="38" t="s">
        <v>17</v>
      </c>
      <c r="B2147" s="39"/>
      <c r="C2147" s="39"/>
      <c r="D2147" s="39"/>
      <c r="E2147" s="56"/>
    </row>
    <row r="2148" spans="1:5" ht="15" customHeight="1" x14ac:dyDescent="0.2">
      <c r="A2148" s="40" t="s">
        <v>74</v>
      </c>
      <c r="B2148" s="118"/>
      <c r="C2148" s="118"/>
      <c r="D2148" s="118"/>
      <c r="E2148" s="56" t="s">
        <v>75</v>
      </c>
    </row>
    <row r="2149" spans="1:5" ht="15" customHeight="1" x14ac:dyDescent="0.2"/>
    <row r="2150" spans="1:5" ht="15" customHeight="1" x14ac:dyDescent="0.2">
      <c r="B2150" s="44" t="s">
        <v>39</v>
      </c>
      <c r="C2150" s="45" t="s">
        <v>40</v>
      </c>
      <c r="D2150" s="60" t="s">
        <v>41</v>
      </c>
      <c r="E2150" s="47"/>
    </row>
    <row r="2151" spans="1:5" ht="15" customHeight="1" x14ac:dyDescent="0.2">
      <c r="B2151" s="48">
        <v>307</v>
      </c>
      <c r="C2151" s="62"/>
      <c r="D2151" s="63" t="s">
        <v>230</v>
      </c>
      <c r="E2151" s="76">
        <v>-115018</v>
      </c>
    </row>
    <row r="2152" spans="1:5" ht="15" customHeight="1" x14ac:dyDescent="0.2">
      <c r="B2152" s="48">
        <v>10</v>
      </c>
      <c r="C2152" s="62"/>
      <c r="D2152" s="63" t="s">
        <v>230</v>
      </c>
      <c r="E2152" s="76">
        <v>115018</v>
      </c>
    </row>
    <row r="2153" spans="1:5" ht="15" customHeight="1" x14ac:dyDescent="0.2">
      <c r="B2153" s="165"/>
      <c r="C2153" s="53" t="s">
        <v>44</v>
      </c>
      <c r="D2153" s="66"/>
      <c r="E2153" s="67">
        <f>SUM(E2151:E2152)</f>
        <v>0</v>
      </c>
    </row>
    <row r="2154" spans="1:5" ht="15" customHeight="1" x14ac:dyDescent="0.2"/>
    <row r="2155" spans="1:5" ht="15" customHeight="1" x14ac:dyDescent="0.2"/>
    <row r="2156" spans="1:5" ht="15" customHeight="1" x14ac:dyDescent="0.25">
      <c r="A2156" s="35" t="s">
        <v>330</v>
      </c>
    </row>
    <row r="2157" spans="1:5" ht="15" customHeight="1" x14ac:dyDescent="0.2">
      <c r="A2157" s="176" t="s">
        <v>323</v>
      </c>
      <c r="B2157" s="176"/>
      <c r="C2157" s="176"/>
      <c r="D2157" s="176"/>
      <c r="E2157" s="176"/>
    </row>
    <row r="2158" spans="1:5" ht="15" customHeight="1" x14ac:dyDescent="0.2">
      <c r="A2158" s="176"/>
      <c r="B2158" s="176"/>
      <c r="C2158" s="176"/>
      <c r="D2158" s="176"/>
      <c r="E2158" s="176"/>
    </row>
    <row r="2159" spans="1:5" ht="15" customHeight="1" x14ac:dyDescent="0.2">
      <c r="A2159" s="178" t="s">
        <v>381</v>
      </c>
      <c r="B2159" s="178"/>
      <c r="C2159" s="178"/>
      <c r="D2159" s="178"/>
      <c r="E2159" s="178"/>
    </row>
    <row r="2160" spans="1:5" ht="15" customHeight="1" x14ac:dyDescent="0.2">
      <c r="A2160" s="178"/>
      <c r="B2160" s="178"/>
      <c r="C2160" s="178"/>
      <c r="D2160" s="178"/>
      <c r="E2160" s="178"/>
    </row>
    <row r="2161" spans="1:5" ht="15" customHeight="1" x14ac:dyDescent="0.2">
      <c r="A2161" s="178"/>
      <c r="B2161" s="178"/>
      <c r="C2161" s="178"/>
      <c r="D2161" s="178"/>
      <c r="E2161" s="178"/>
    </row>
    <row r="2162" spans="1:5" ht="15" customHeight="1" x14ac:dyDescent="0.2">
      <c r="A2162" s="178"/>
      <c r="B2162" s="178"/>
      <c r="C2162" s="178"/>
      <c r="D2162" s="178"/>
      <c r="E2162" s="178"/>
    </row>
    <row r="2163" spans="1:5" ht="15" customHeight="1" x14ac:dyDescent="0.2">
      <c r="A2163" s="178"/>
      <c r="B2163" s="178"/>
      <c r="C2163" s="178"/>
      <c r="D2163" s="178"/>
      <c r="E2163" s="178"/>
    </row>
    <row r="2164" spans="1:5" ht="15" customHeight="1" x14ac:dyDescent="0.2">
      <c r="A2164" s="178"/>
      <c r="B2164" s="178"/>
      <c r="C2164" s="178"/>
      <c r="D2164" s="178"/>
      <c r="E2164" s="178"/>
    </row>
    <row r="2165" spans="1:5" ht="15" customHeight="1" x14ac:dyDescent="0.2">
      <c r="A2165" s="178"/>
      <c r="B2165" s="178"/>
      <c r="C2165" s="178"/>
      <c r="D2165" s="178"/>
      <c r="E2165" s="178"/>
    </row>
    <row r="2166" spans="1:5" ht="15" customHeight="1" x14ac:dyDescent="0.2">
      <c r="A2166" s="178"/>
      <c r="B2166" s="178"/>
      <c r="C2166" s="178"/>
      <c r="D2166" s="178"/>
      <c r="E2166" s="178"/>
    </row>
    <row r="2167" spans="1:5" ht="15" customHeight="1" x14ac:dyDescent="0.2">
      <c r="A2167" s="178"/>
      <c r="B2167" s="178"/>
      <c r="C2167" s="178"/>
      <c r="D2167" s="178"/>
      <c r="E2167" s="178"/>
    </row>
    <row r="2168" spans="1:5" ht="15" customHeight="1" x14ac:dyDescent="0.2"/>
    <row r="2169" spans="1:5" ht="15" customHeight="1" x14ac:dyDescent="0.25">
      <c r="A2169" s="38" t="s">
        <v>17</v>
      </c>
      <c r="B2169" s="39"/>
      <c r="C2169" s="39"/>
      <c r="D2169" s="39"/>
      <c r="E2169" s="56"/>
    </row>
    <row r="2170" spans="1:5" ht="15" customHeight="1" x14ac:dyDescent="0.2">
      <c r="A2170" s="40" t="s">
        <v>74</v>
      </c>
      <c r="B2170" s="118"/>
      <c r="C2170" s="118"/>
      <c r="D2170" s="118"/>
      <c r="E2170" s="56" t="s">
        <v>75</v>
      </c>
    </row>
    <row r="2171" spans="1:5" ht="15" customHeight="1" x14ac:dyDescent="0.2"/>
    <row r="2172" spans="1:5" ht="15" customHeight="1" x14ac:dyDescent="0.2">
      <c r="B2172" s="44" t="s">
        <v>39</v>
      </c>
      <c r="C2172" s="45" t="s">
        <v>40</v>
      </c>
      <c r="D2172" s="60" t="s">
        <v>41</v>
      </c>
      <c r="E2172" s="47" t="s">
        <v>42</v>
      </c>
    </row>
    <row r="2173" spans="1:5" ht="15" customHeight="1" x14ac:dyDescent="0.2">
      <c r="B2173" s="48">
        <v>307</v>
      </c>
      <c r="C2173" s="62"/>
      <c r="D2173" s="63" t="s">
        <v>230</v>
      </c>
      <c r="E2173" s="76">
        <v>-414002</v>
      </c>
    </row>
    <row r="2174" spans="1:5" ht="15" customHeight="1" x14ac:dyDescent="0.2">
      <c r="B2174" s="48">
        <v>10</v>
      </c>
      <c r="C2174" s="62"/>
      <c r="D2174" s="110" t="s">
        <v>76</v>
      </c>
      <c r="E2174" s="76">
        <v>414002</v>
      </c>
    </row>
    <row r="2175" spans="1:5" ht="15" customHeight="1" x14ac:dyDescent="0.2">
      <c r="B2175" s="165"/>
      <c r="C2175" s="53" t="s">
        <v>44</v>
      </c>
      <c r="D2175" s="66"/>
      <c r="E2175" s="67">
        <f>SUM(E2173:E2174)</f>
        <v>0</v>
      </c>
    </row>
    <row r="2176" spans="1:5" ht="15" customHeight="1" x14ac:dyDescent="0.2"/>
    <row r="2177" spans="1:5" ht="15" customHeight="1" x14ac:dyDescent="0.2"/>
    <row r="2178" spans="1:5" ht="15" customHeight="1" x14ac:dyDescent="0.2"/>
    <row r="2179" spans="1:5" ht="15" customHeight="1" x14ac:dyDescent="0.2"/>
    <row r="2180" spans="1:5" ht="15" customHeight="1" x14ac:dyDescent="0.2"/>
    <row r="2181" spans="1:5" ht="15" customHeight="1" x14ac:dyDescent="0.2"/>
    <row r="2182" spans="1:5" ht="15" customHeight="1" x14ac:dyDescent="0.2"/>
    <row r="2183" spans="1:5" ht="15" customHeight="1" x14ac:dyDescent="0.2"/>
    <row r="2184" spans="1:5" ht="15" customHeight="1" x14ac:dyDescent="0.2"/>
    <row r="2185" spans="1:5" ht="15" customHeight="1" x14ac:dyDescent="0.2"/>
    <row r="2186" spans="1:5" ht="15" customHeight="1" x14ac:dyDescent="0.25">
      <c r="A2186" s="35" t="s">
        <v>331</v>
      </c>
    </row>
    <row r="2187" spans="1:5" ht="15" customHeight="1" x14ac:dyDescent="0.2">
      <c r="A2187" s="176" t="s">
        <v>323</v>
      </c>
      <c r="B2187" s="176"/>
      <c r="C2187" s="176"/>
      <c r="D2187" s="176"/>
      <c r="E2187" s="176"/>
    </row>
    <row r="2188" spans="1:5" ht="15" customHeight="1" x14ac:dyDescent="0.2">
      <c r="A2188" s="176"/>
      <c r="B2188" s="176"/>
      <c r="C2188" s="176"/>
      <c r="D2188" s="176"/>
      <c r="E2188" s="176"/>
    </row>
    <row r="2189" spans="1:5" ht="15" customHeight="1" x14ac:dyDescent="0.2">
      <c r="A2189" s="178" t="s">
        <v>382</v>
      </c>
      <c r="B2189" s="178"/>
      <c r="C2189" s="178"/>
      <c r="D2189" s="178"/>
      <c r="E2189" s="178"/>
    </row>
    <row r="2190" spans="1:5" ht="15" customHeight="1" x14ac:dyDescent="0.2">
      <c r="A2190" s="178"/>
      <c r="B2190" s="178"/>
      <c r="C2190" s="178"/>
      <c r="D2190" s="178"/>
      <c r="E2190" s="178"/>
    </row>
    <row r="2191" spans="1:5" ht="15" customHeight="1" x14ac:dyDescent="0.2">
      <c r="A2191" s="178"/>
      <c r="B2191" s="178"/>
      <c r="C2191" s="178"/>
      <c r="D2191" s="178"/>
      <c r="E2191" s="178"/>
    </row>
    <row r="2192" spans="1:5" ht="15" customHeight="1" x14ac:dyDescent="0.2">
      <c r="A2192" s="178"/>
      <c r="B2192" s="178"/>
      <c r="C2192" s="178"/>
      <c r="D2192" s="178"/>
      <c r="E2192" s="178"/>
    </row>
    <row r="2193" spans="1:5" ht="15" customHeight="1" x14ac:dyDescent="0.2">
      <c r="A2193" s="178"/>
      <c r="B2193" s="178"/>
      <c r="C2193" s="178"/>
      <c r="D2193" s="178"/>
      <c r="E2193" s="178"/>
    </row>
    <row r="2194" spans="1:5" ht="15" customHeight="1" x14ac:dyDescent="0.2">
      <c r="A2194" s="178"/>
      <c r="B2194" s="178"/>
      <c r="C2194" s="178"/>
      <c r="D2194" s="178"/>
      <c r="E2194" s="178"/>
    </row>
    <row r="2195" spans="1:5" ht="15" customHeight="1" x14ac:dyDescent="0.2">
      <c r="A2195" s="178"/>
      <c r="B2195" s="178"/>
      <c r="C2195" s="178"/>
      <c r="D2195" s="178"/>
      <c r="E2195" s="178"/>
    </row>
    <row r="2196" spans="1:5" ht="15" customHeight="1" x14ac:dyDescent="0.2">
      <c r="A2196" s="178"/>
      <c r="B2196" s="178"/>
      <c r="C2196" s="178"/>
      <c r="D2196" s="178"/>
      <c r="E2196" s="178"/>
    </row>
    <row r="2197" spans="1:5" ht="15" customHeight="1" x14ac:dyDescent="0.2">
      <c r="A2197" s="178"/>
      <c r="B2197" s="178"/>
      <c r="C2197" s="178"/>
      <c r="D2197" s="178"/>
      <c r="E2197" s="178"/>
    </row>
    <row r="2198" spans="1:5" ht="15" customHeight="1" x14ac:dyDescent="0.2"/>
    <row r="2199" spans="1:5" ht="15" customHeight="1" x14ac:dyDescent="0.25">
      <c r="A2199" s="38" t="s">
        <v>17</v>
      </c>
      <c r="B2199" s="39"/>
      <c r="C2199" s="39"/>
      <c r="D2199" s="39"/>
      <c r="E2199" s="56"/>
    </row>
    <row r="2200" spans="1:5" ht="15" customHeight="1" x14ac:dyDescent="0.2">
      <c r="A2200" s="40" t="s">
        <v>74</v>
      </c>
      <c r="B2200" s="118"/>
      <c r="C2200" s="118"/>
      <c r="D2200" s="118"/>
      <c r="E2200" s="56" t="s">
        <v>75</v>
      </c>
    </row>
    <row r="2201" spans="1:5" ht="15" customHeight="1" x14ac:dyDescent="0.2"/>
    <row r="2202" spans="1:5" ht="15" customHeight="1" x14ac:dyDescent="0.2">
      <c r="B2202" s="44" t="s">
        <v>39</v>
      </c>
      <c r="C2202" s="45" t="s">
        <v>40</v>
      </c>
      <c r="D2202" s="60" t="s">
        <v>41</v>
      </c>
      <c r="E2202" s="47" t="s">
        <v>42</v>
      </c>
    </row>
    <row r="2203" spans="1:5" ht="15" customHeight="1" x14ac:dyDescent="0.2">
      <c r="B2203" s="48">
        <v>307</v>
      </c>
      <c r="C2203" s="62"/>
      <c r="D2203" s="63" t="s">
        <v>230</v>
      </c>
      <c r="E2203" s="76">
        <v>-127050</v>
      </c>
    </row>
    <row r="2204" spans="1:5" ht="15" customHeight="1" x14ac:dyDescent="0.2">
      <c r="B2204" s="48">
        <v>10</v>
      </c>
      <c r="C2204" s="62"/>
      <c r="D2204" s="110" t="s">
        <v>76</v>
      </c>
      <c r="E2204" s="76">
        <v>127050</v>
      </c>
    </row>
    <row r="2205" spans="1:5" ht="15" customHeight="1" x14ac:dyDescent="0.2">
      <c r="B2205" s="165"/>
      <c r="C2205" s="53" t="s">
        <v>44</v>
      </c>
      <c r="D2205" s="66"/>
      <c r="E2205" s="67">
        <f>SUM(E2203:E2204)</f>
        <v>0</v>
      </c>
    </row>
    <row r="2206" spans="1:5" ht="15" customHeight="1" x14ac:dyDescent="0.2"/>
    <row r="2207" spans="1:5" ht="15" customHeight="1" x14ac:dyDescent="0.2"/>
    <row r="2208" spans="1:5" ht="15" customHeight="1" x14ac:dyDescent="0.25">
      <c r="A2208" s="35" t="s">
        <v>332</v>
      </c>
    </row>
    <row r="2209" spans="1:5" ht="15" customHeight="1" x14ac:dyDescent="0.2">
      <c r="A2209" s="176" t="s">
        <v>323</v>
      </c>
      <c r="B2209" s="176"/>
      <c r="C2209" s="176"/>
      <c r="D2209" s="176"/>
      <c r="E2209" s="176"/>
    </row>
    <row r="2210" spans="1:5" ht="15" customHeight="1" x14ac:dyDescent="0.2">
      <c r="A2210" s="176"/>
      <c r="B2210" s="176"/>
      <c r="C2210" s="176"/>
      <c r="D2210" s="176"/>
      <c r="E2210" s="176"/>
    </row>
    <row r="2211" spans="1:5" ht="15" customHeight="1" x14ac:dyDescent="0.2">
      <c r="A2211" s="178" t="s">
        <v>383</v>
      </c>
      <c r="B2211" s="178"/>
      <c r="C2211" s="178"/>
      <c r="D2211" s="178"/>
      <c r="E2211" s="178"/>
    </row>
    <row r="2212" spans="1:5" ht="15" customHeight="1" x14ac:dyDescent="0.2">
      <c r="A2212" s="178"/>
      <c r="B2212" s="178"/>
      <c r="C2212" s="178"/>
      <c r="D2212" s="178"/>
      <c r="E2212" s="178"/>
    </row>
    <row r="2213" spans="1:5" ht="15" customHeight="1" x14ac:dyDescent="0.2">
      <c r="A2213" s="178"/>
      <c r="B2213" s="178"/>
      <c r="C2213" s="178"/>
      <c r="D2213" s="178"/>
      <c r="E2213" s="178"/>
    </row>
    <row r="2214" spans="1:5" ht="15" customHeight="1" x14ac:dyDescent="0.2">
      <c r="A2214" s="178"/>
      <c r="B2214" s="178"/>
      <c r="C2214" s="178"/>
      <c r="D2214" s="178"/>
      <c r="E2214" s="178"/>
    </row>
    <row r="2215" spans="1:5" ht="15" customHeight="1" x14ac:dyDescent="0.2">
      <c r="A2215" s="178"/>
      <c r="B2215" s="178"/>
      <c r="C2215" s="178"/>
      <c r="D2215" s="178"/>
      <c r="E2215" s="178"/>
    </row>
    <row r="2216" spans="1:5" ht="15" customHeight="1" x14ac:dyDescent="0.2">
      <c r="A2216" s="178"/>
      <c r="B2216" s="178"/>
      <c r="C2216" s="178"/>
      <c r="D2216" s="178"/>
      <c r="E2216" s="178"/>
    </row>
    <row r="2217" spans="1:5" ht="15" customHeight="1" x14ac:dyDescent="0.2">
      <c r="A2217" s="178"/>
      <c r="B2217" s="178"/>
      <c r="C2217" s="178"/>
      <c r="D2217" s="178"/>
      <c r="E2217" s="178"/>
    </row>
    <row r="2218" spans="1:5" ht="15" customHeight="1" x14ac:dyDescent="0.2">
      <c r="A2218" s="178"/>
      <c r="B2218" s="178"/>
      <c r="C2218" s="178"/>
      <c r="D2218" s="178"/>
      <c r="E2218" s="178"/>
    </row>
    <row r="2219" spans="1:5" ht="15" customHeight="1" x14ac:dyDescent="0.2">
      <c r="A2219" s="178"/>
      <c r="B2219" s="178"/>
      <c r="C2219" s="178"/>
      <c r="D2219" s="178"/>
      <c r="E2219" s="178"/>
    </row>
    <row r="2220" spans="1:5" ht="15" customHeight="1" x14ac:dyDescent="0.2"/>
    <row r="2221" spans="1:5" ht="15" customHeight="1" x14ac:dyDescent="0.25">
      <c r="A2221" s="38" t="s">
        <v>17</v>
      </c>
      <c r="B2221" s="39"/>
      <c r="C2221" s="39"/>
      <c r="D2221" s="39"/>
      <c r="E2221" s="56"/>
    </row>
    <row r="2222" spans="1:5" ht="15" customHeight="1" x14ac:dyDescent="0.2">
      <c r="A2222" s="40" t="s">
        <v>74</v>
      </c>
      <c r="B2222" s="118"/>
      <c r="C2222" s="118"/>
      <c r="D2222" s="118"/>
      <c r="E2222" s="56" t="s">
        <v>75</v>
      </c>
    </row>
    <row r="2223" spans="1:5" ht="15" customHeight="1" x14ac:dyDescent="0.2"/>
    <row r="2224" spans="1:5" ht="15" customHeight="1" x14ac:dyDescent="0.2">
      <c r="B2224" s="44" t="s">
        <v>39</v>
      </c>
      <c r="C2224" s="45" t="s">
        <v>40</v>
      </c>
      <c r="D2224" s="60" t="s">
        <v>41</v>
      </c>
      <c r="E2224" s="47" t="s">
        <v>42</v>
      </c>
    </row>
    <row r="2225" spans="1:5" ht="15" customHeight="1" x14ac:dyDescent="0.2">
      <c r="B2225" s="48">
        <v>307</v>
      </c>
      <c r="C2225" s="62"/>
      <c r="D2225" s="63" t="s">
        <v>230</v>
      </c>
      <c r="E2225" s="76">
        <v>-29914</v>
      </c>
    </row>
    <row r="2226" spans="1:5" ht="15" customHeight="1" x14ac:dyDescent="0.2">
      <c r="B2226" s="48">
        <v>11</v>
      </c>
      <c r="C2226" s="62"/>
      <c r="D2226" s="63" t="s">
        <v>230</v>
      </c>
      <c r="E2226" s="76">
        <v>29914</v>
      </c>
    </row>
    <row r="2227" spans="1:5" ht="15" customHeight="1" x14ac:dyDescent="0.2">
      <c r="B2227" s="165"/>
      <c r="C2227" s="53" t="s">
        <v>44</v>
      </c>
      <c r="D2227" s="66"/>
      <c r="E2227" s="67">
        <f>SUM(E2225:E2226)</f>
        <v>0</v>
      </c>
    </row>
    <row r="2228" spans="1:5" ht="15" customHeight="1" x14ac:dyDescent="0.2"/>
    <row r="2229" spans="1:5" ht="15" customHeight="1" x14ac:dyDescent="0.2"/>
    <row r="2230" spans="1:5" ht="15" customHeight="1" x14ac:dyDescent="0.2"/>
    <row r="2231" spans="1:5" ht="15" customHeight="1" x14ac:dyDescent="0.2"/>
    <row r="2232" spans="1:5" ht="15" customHeight="1" x14ac:dyDescent="0.2"/>
    <row r="2233" spans="1:5" ht="15" customHeight="1" x14ac:dyDescent="0.2"/>
    <row r="2234" spans="1:5" ht="15" customHeight="1" x14ac:dyDescent="0.2"/>
    <row r="2235" spans="1:5" ht="15" customHeight="1" x14ac:dyDescent="0.2"/>
    <row r="2236" spans="1:5" ht="15" customHeight="1" x14ac:dyDescent="0.2"/>
    <row r="2237" spans="1:5" ht="15" customHeight="1" x14ac:dyDescent="0.2"/>
    <row r="2238" spans="1:5" ht="15" customHeight="1" x14ac:dyDescent="0.25">
      <c r="A2238" s="35" t="s">
        <v>333</v>
      </c>
    </row>
    <row r="2239" spans="1:5" ht="15" customHeight="1" x14ac:dyDescent="0.2">
      <c r="A2239" s="176" t="s">
        <v>323</v>
      </c>
      <c r="B2239" s="176"/>
      <c r="C2239" s="176"/>
      <c r="D2239" s="176"/>
      <c r="E2239" s="176"/>
    </row>
    <row r="2240" spans="1:5" ht="15" customHeight="1" x14ac:dyDescent="0.2">
      <c r="A2240" s="176"/>
      <c r="B2240" s="176"/>
      <c r="C2240" s="176"/>
      <c r="D2240" s="176"/>
      <c r="E2240" s="176"/>
    </row>
    <row r="2241" spans="1:5" ht="15" customHeight="1" x14ac:dyDescent="0.2">
      <c r="A2241" s="178" t="s">
        <v>384</v>
      </c>
      <c r="B2241" s="178"/>
      <c r="C2241" s="178"/>
      <c r="D2241" s="178"/>
      <c r="E2241" s="178"/>
    </row>
    <row r="2242" spans="1:5" ht="15" customHeight="1" x14ac:dyDescent="0.2">
      <c r="A2242" s="178"/>
      <c r="B2242" s="178"/>
      <c r="C2242" s="178"/>
      <c r="D2242" s="178"/>
      <c r="E2242" s="178"/>
    </row>
    <row r="2243" spans="1:5" ht="15" customHeight="1" x14ac:dyDescent="0.2">
      <c r="A2243" s="178"/>
      <c r="B2243" s="178"/>
      <c r="C2243" s="178"/>
      <c r="D2243" s="178"/>
      <c r="E2243" s="178"/>
    </row>
    <row r="2244" spans="1:5" ht="15" customHeight="1" x14ac:dyDescent="0.2">
      <c r="A2244" s="178"/>
      <c r="B2244" s="178"/>
      <c r="C2244" s="178"/>
      <c r="D2244" s="178"/>
      <c r="E2244" s="178"/>
    </row>
    <row r="2245" spans="1:5" ht="15" customHeight="1" x14ac:dyDescent="0.2">
      <c r="A2245" s="178"/>
      <c r="B2245" s="178"/>
      <c r="C2245" s="178"/>
      <c r="D2245" s="178"/>
      <c r="E2245" s="178"/>
    </row>
    <row r="2246" spans="1:5" ht="15" customHeight="1" x14ac:dyDescent="0.2">
      <c r="A2246" s="178"/>
      <c r="B2246" s="178"/>
      <c r="C2246" s="178"/>
      <c r="D2246" s="178"/>
      <c r="E2246" s="178"/>
    </row>
    <row r="2247" spans="1:5" ht="15" customHeight="1" x14ac:dyDescent="0.2">
      <c r="A2247" s="178"/>
      <c r="B2247" s="178"/>
      <c r="C2247" s="178"/>
      <c r="D2247" s="178"/>
      <c r="E2247" s="178"/>
    </row>
    <row r="2248" spans="1:5" ht="15" customHeight="1" x14ac:dyDescent="0.2">
      <c r="A2248" s="178"/>
      <c r="B2248" s="178"/>
      <c r="C2248" s="178"/>
      <c r="D2248" s="178"/>
      <c r="E2248" s="178"/>
    </row>
    <row r="2249" spans="1:5" ht="15" customHeight="1" x14ac:dyDescent="0.2">
      <c r="A2249" s="178"/>
      <c r="B2249" s="178"/>
      <c r="C2249" s="178"/>
      <c r="D2249" s="178"/>
      <c r="E2249" s="178"/>
    </row>
    <row r="2250" spans="1:5" ht="15" customHeight="1" x14ac:dyDescent="0.2"/>
    <row r="2251" spans="1:5" ht="15" customHeight="1" x14ac:dyDescent="0.25">
      <c r="A2251" s="38" t="s">
        <v>17</v>
      </c>
      <c r="B2251" s="39"/>
      <c r="C2251" s="39"/>
      <c r="D2251" s="39"/>
      <c r="E2251" s="56"/>
    </row>
    <row r="2252" spans="1:5" ht="15" customHeight="1" x14ac:dyDescent="0.2">
      <c r="A2252" s="40" t="s">
        <v>74</v>
      </c>
      <c r="B2252" s="118"/>
      <c r="C2252" s="118"/>
      <c r="D2252" s="118"/>
      <c r="E2252" s="56" t="s">
        <v>75</v>
      </c>
    </row>
    <row r="2253" spans="1:5" ht="15" customHeight="1" x14ac:dyDescent="0.2"/>
    <row r="2254" spans="1:5" ht="15" customHeight="1" x14ac:dyDescent="0.2">
      <c r="B2254" s="44" t="s">
        <v>39</v>
      </c>
      <c r="C2254" s="45" t="s">
        <v>40</v>
      </c>
      <c r="D2254" s="60" t="s">
        <v>41</v>
      </c>
      <c r="E2254" s="47" t="s">
        <v>42</v>
      </c>
    </row>
    <row r="2255" spans="1:5" ht="15" customHeight="1" x14ac:dyDescent="0.2">
      <c r="B2255" s="48">
        <v>307</v>
      </c>
      <c r="C2255" s="62"/>
      <c r="D2255" s="63" t="s">
        <v>230</v>
      </c>
      <c r="E2255" s="76">
        <v>-120000</v>
      </c>
    </row>
    <row r="2256" spans="1:5" ht="15" customHeight="1" x14ac:dyDescent="0.2">
      <c r="B2256" s="48">
        <v>11</v>
      </c>
      <c r="C2256" s="62"/>
      <c r="D2256" s="110" t="s">
        <v>76</v>
      </c>
      <c r="E2256" s="76">
        <v>120000</v>
      </c>
    </row>
    <row r="2257" spans="1:5" ht="15" customHeight="1" x14ac:dyDescent="0.2">
      <c r="B2257" s="165"/>
      <c r="C2257" s="53" t="s">
        <v>44</v>
      </c>
      <c r="D2257" s="66"/>
      <c r="E2257" s="67">
        <f>SUM(E2255:E2256)</f>
        <v>0</v>
      </c>
    </row>
    <row r="2258" spans="1:5" ht="15" customHeight="1" x14ac:dyDescent="0.2"/>
    <row r="2259" spans="1:5" ht="15" customHeight="1" x14ac:dyDescent="0.2"/>
    <row r="2260" spans="1:5" ht="15" customHeight="1" x14ac:dyDescent="0.25">
      <c r="A2260" s="35" t="s">
        <v>334</v>
      </c>
    </row>
    <row r="2261" spans="1:5" ht="15" customHeight="1" x14ac:dyDescent="0.2">
      <c r="A2261" s="176" t="s">
        <v>323</v>
      </c>
      <c r="B2261" s="176"/>
      <c r="C2261" s="176"/>
      <c r="D2261" s="176"/>
      <c r="E2261" s="176"/>
    </row>
    <row r="2262" spans="1:5" ht="15" customHeight="1" x14ac:dyDescent="0.2">
      <c r="A2262" s="176"/>
      <c r="B2262" s="176"/>
      <c r="C2262" s="176"/>
      <c r="D2262" s="176"/>
      <c r="E2262" s="176"/>
    </row>
    <row r="2263" spans="1:5" ht="15" customHeight="1" x14ac:dyDescent="0.2">
      <c r="A2263" s="178" t="s">
        <v>385</v>
      </c>
      <c r="B2263" s="178"/>
      <c r="C2263" s="178"/>
      <c r="D2263" s="178"/>
      <c r="E2263" s="178"/>
    </row>
    <row r="2264" spans="1:5" ht="15" customHeight="1" x14ac:dyDescent="0.2">
      <c r="A2264" s="178"/>
      <c r="B2264" s="178"/>
      <c r="C2264" s="178"/>
      <c r="D2264" s="178"/>
      <c r="E2264" s="178"/>
    </row>
    <row r="2265" spans="1:5" ht="15" customHeight="1" x14ac:dyDescent="0.2">
      <c r="A2265" s="178"/>
      <c r="B2265" s="178"/>
      <c r="C2265" s="178"/>
      <c r="D2265" s="178"/>
      <c r="E2265" s="178"/>
    </row>
    <row r="2266" spans="1:5" ht="15" customHeight="1" x14ac:dyDescent="0.2">
      <c r="A2266" s="178"/>
      <c r="B2266" s="178"/>
      <c r="C2266" s="178"/>
      <c r="D2266" s="178"/>
      <c r="E2266" s="178"/>
    </row>
    <row r="2267" spans="1:5" ht="15" customHeight="1" x14ac:dyDescent="0.2">
      <c r="A2267" s="178"/>
      <c r="B2267" s="178"/>
      <c r="C2267" s="178"/>
      <c r="D2267" s="178"/>
      <c r="E2267" s="178"/>
    </row>
    <row r="2268" spans="1:5" ht="15" customHeight="1" x14ac:dyDescent="0.2">
      <c r="A2268" s="178"/>
      <c r="B2268" s="178"/>
      <c r="C2268" s="178"/>
      <c r="D2268" s="178"/>
      <c r="E2268" s="178"/>
    </row>
    <row r="2269" spans="1:5" ht="15" customHeight="1" x14ac:dyDescent="0.2">
      <c r="A2269" s="178"/>
      <c r="B2269" s="178"/>
      <c r="C2269" s="178"/>
      <c r="D2269" s="178"/>
      <c r="E2269" s="178"/>
    </row>
    <row r="2270" spans="1:5" ht="15" customHeight="1" x14ac:dyDescent="0.2">
      <c r="A2270" s="178"/>
      <c r="B2270" s="178"/>
      <c r="C2270" s="178"/>
      <c r="D2270" s="178"/>
      <c r="E2270" s="178"/>
    </row>
    <row r="2271" spans="1:5" ht="15" customHeight="1" x14ac:dyDescent="0.2">
      <c r="A2271" s="178"/>
      <c r="B2271" s="178"/>
      <c r="C2271" s="178"/>
      <c r="D2271" s="178"/>
      <c r="E2271" s="178"/>
    </row>
    <row r="2272" spans="1:5" ht="15" customHeight="1" x14ac:dyDescent="0.2"/>
    <row r="2273" spans="1:7" ht="15" customHeight="1" x14ac:dyDescent="0.25">
      <c r="A2273" s="38" t="s">
        <v>17</v>
      </c>
      <c r="B2273" s="39"/>
      <c r="C2273" s="39"/>
      <c r="D2273" s="39"/>
      <c r="E2273" s="56"/>
    </row>
    <row r="2274" spans="1:7" ht="15" customHeight="1" x14ac:dyDescent="0.2">
      <c r="A2274" s="40" t="s">
        <v>74</v>
      </c>
      <c r="B2274" s="118"/>
      <c r="C2274" s="118"/>
      <c r="D2274" s="118"/>
      <c r="E2274" s="56" t="s">
        <v>75</v>
      </c>
    </row>
    <row r="2275" spans="1:7" ht="15" customHeight="1" x14ac:dyDescent="0.2"/>
    <row r="2276" spans="1:7" ht="15" customHeight="1" x14ac:dyDescent="0.2">
      <c r="B2276" s="44" t="s">
        <v>39</v>
      </c>
      <c r="C2276" s="45" t="s">
        <v>40</v>
      </c>
      <c r="D2276" s="60" t="s">
        <v>41</v>
      </c>
      <c r="E2276" s="47" t="s">
        <v>42</v>
      </c>
    </row>
    <row r="2277" spans="1:7" ht="15" customHeight="1" x14ac:dyDescent="0.2">
      <c r="B2277" s="48">
        <v>10</v>
      </c>
      <c r="C2277" s="62"/>
      <c r="D2277" s="110" t="s">
        <v>76</v>
      </c>
      <c r="E2277" s="76">
        <f>-11077.23-44854.94-24295.83</f>
        <v>-80228</v>
      </c>
    </row>
    <row r="2278" spans="1:7" ht="15" customHeight="1" x14ac:dyDescent="0.2">
      <c r="B2278" s="48">
        <v>11</v>
      </c>
      <c r="C2278" s="62"/>
      <c r="D2278" s="110" t="s">
        <v>76</v>
      </c>
      <c r="E2278" s="76">
        <v>-76051.539999999994</v>
      </c>
    </row>
    <row r="2279" spans="1:7" ht="15" customHeight="1" x14ac:dyDescent="0.2">
      <c r="B2279" s="48">
        <v>12</v>
      </c>
      <c r="C2279" s="62"/>
      <c r="D2279" s="110" t="s">
        <v>76</v>
      </c>
      <c r="E2279" s="76">
        <v>-173908.11</v>
      </c>
    </row>
    <row r="2280" spans="1:7" ht="15" customHeight="1" x14ac:dyDescent="0.2">
      <c r="B2280" s="48">
        <v>14</v>
      </c>
      <c r="C2280" s="62"/>
      <c r="D2280" s="110" t="s">
        <v>76</v>
      </c>
      <c r="E2280" s="76">
        <v>-270579.01</v>
      </c>
      <c r="G2280" s="91">
        <f>SUM(E2277:E2280)</f>
        <v>-600766.65999999992</v>
      </c>
    </row>
    <row r="2281" spans="1:7" ht="15" customHeight="1" x14ac:dyDescent="0.2">
      <c r="B2281" s="48">
        <v>10</v>
      </c>
      <c r="C2281" s="62"/>
      <c r="D2281" s="110" t="s">
        <v>76</v>
      </c>
      <c r="E2281" s="76">
        <f>37606.72+9297.47+231565.93+200000</f>
        <v>478470.12</v>
      </c>
    </row>
    <row r="2282" spans="1:7" ht="15" customHeight="1" x14ac:dyDescent="0.2">
      <c r="B2282" s="48">
        <v>11</v>
      </c>
      <c r="C2282" s="62"/>
      <c r="D2282" s="110" t="s">
        <v>76</v>
      </c>
      <c r="E2282" s="76">
        <v>75266.8</v>
      </c>
    </row>
    <row r="2283" spans="1:7" ht="15" customHeight="1" x14ac:dyDescent="0.2">
      <c r="B2283" s="48">
        <v>14</v>
      </c>
      <c r="C2283" s="62"/>
      <c r="D2283" s="110" t="s">
        <v>76</v>
      </c>
      <c r="E2283" s="76">
        <v>21296</v>
      </c>
    </row>
    <row r="2284" spans="1:7" ht="15" customHeight="1" x14ac:dyDescent="0.2">
      <c r="B2284" s="48">
        <v>307</v>
      </c>
      <c r="C2284" s="62"/>
      <c r="D2284" s="63" t="s">
        <v>230</v>
      </c>
      <c r="E2284" s="76">
        <v>25733.74</v>
      </c>
    </row>
    <row r="2285" spans="1:7" ht="15" customHeight="1" x14ac:dyDescent="0.2">
      <c r="B2285" s="165"/>
      <c r="C2285" s="53" t="s">
        <v>44</v>
      </c>
      <c r="D2285" s="66"/>
      <c r="E2285" s="67">
        <f>SUM(E2277:E2284)</f>
        <v>8.3673512563109398E-11</v>
      </c>
    </row>
    <row r="2286" spans="1:7" ht="15" customHeight="1" x14ac:dyDescent="0.2"/>
    <row r="2287" spans="1:7" ht="15" customHeight="1" x14ac:dyDescent="0.2"/>
    <row r="2288" spans="1:7" ht="15" customHeight="1" x14ac:dyDescent="0.2"/>
    <row r="2289" spans="1:5" ht="15" customHeight="1" x14ac:dyDescent="0.2"/>
    <row r="2290" spans="1:5" ht="15" customHeight="1" x14ac:dyDescent="0.25">
      <c r="A2290" s="35" t="s">
        <v>335</v>
      </c>
    </row>
    <row r="2291" spans="1:5" ht="15" customHeight="1" x14ac:dyDescent="0.2">
      <c r="A2291" s="176" t="s">
        <v>323</v>
      </c>
      <c r="B2291" s="176"/>
      <c r="C2291" s="176"/>
      <c r="D2291" s="176"/>
      <c r="E2291" s="176"/>
    </row>
    <row r="2292" spans="1:5" ht="15" customHeight="1" x14ac:dyDescent="0.2">
      <c r="A2292" s="176"/>
      <c r="B2292" s="176"/>
      <c r="C2292" s="176"/>
      <c r="D2292" s="176"/>
      <c r="E2292" s="176"/>
    </row>
    <row r="2293" spans="1:5" ht="15" customHeight="1" x14ac:dyDescent="0.2">
      <c r="A2293" s="178" t="s">
        <v>386</v>
      </c>
      <c r="B2293" s="178"/>
      <c r="C2293" s="178"/>
      <c r="D2293" s="178"/>
      <c r="E2293" s="178"/>
    </row>
    <row r="2294" spans="1:5" ht="15" customHeight="1" x14ac:dyDescent="0.2">
      <c r="A2294" s="178"/>
      <c r="B2294" s="178"/>
      <c r="C2294" s="178"/>
      <c r="D2294" s="178"/>
      <c r="E2294" s="178"/>
    </row>
    <row r="2295" spans="1:5" ht="15" customHeight="1" x14ac:dyDescent="0.2">
      <c r="A2295" s="178"/>
      <c r="B2295" s="178"/>
      <c r="C2295" s="178"/>
      <c r="D2295" s="178"/>
      <c r="E2295" s="178"/>
    </row>
    <row r="2296" spans="1:5" ht="15" customHeight="1" x14ac:dyDescent="0.2">
      <c r="A2296" s="178"/>
      <c r="B2296" s="178"/>
      <c r="C2296" s="178"/>
      <c r="D2296" s="178"/>
      <c r="E2296" s="178"/>
    </row>
    <row r="2297" spans="1:5" ht="15" customHeight="1" x14ac:dyDescent="0.2">
      <c r="A2297" s="178"/>
      <c r="B2297" s="178"/>
      <c r="C2297" s="178"/>
      <c r="D2297" s="178"/>
      <c r="E2297" s="178"/>
    </row>
    <row r="2298" spans="1:5" ht="15" customHeight="1" x14ac:dyDescent="0.2">
      <c r="A2298" s="178"/>
      <c r="B2298" s="178"/>
      <c r="C2298" s="178"/>
      <c r="D2298" s="178"/>
      <c r="E2298" s="178"/>
    </row>
    <row r="2299" spans="1:5" ht="15" customHeight="1" x14ac:dyDescent="0.2">
      <c r="A2299" s="178"/>
      <c r="B2299" s="178"/>
      <c r="C2299" s="178"/>
      <c r="D2299" s="178"/>
      <c r="E2299" s="178"/>
    </row>
    <row r="2300" spans="1:5" ht="15" customHeight="1" x14ac:dyDescent="0.2">
      <c r="A2300" s="178"/>
      <c r="B2300" s="178"/>
      <c r="C2300" s="178"/>
      <c r="D2300" s="178"/>
      <c r="E2300" s="178"/>
    </row>
    <row r="2301" spans="1:5" ht="15" customHeight="1" x14ac:dyDescent="0.2">
      <c r="A2301" s="178"/>
      <c r="B2301" s="178"/>
      <c r="C2301" s="178"/>
      <c r="D2301" s="178"/>
      <c r="E2301" s="178"/>
    </row>
    <row r="2302" spans="1:5" ht="15" customHeight="1" x14ac:dyDescent="0.2"/>
    <row r="2303" spans="1:5" ht="15" customHeight="1" x14ac:dyDescent="0.25">
      <c r="A2303" s="38" t="s">
        <v>17</v>
      </c>
      <c r="B2303" s="39"/>
      <c r="C2303" s="39"/>
      <c r="D2303" s="39"/>
      <c r="E2303" s="56"/>
    </row>
    <row r="2304" spans="1:5" ht="15" customHeight="1" x14ac:dyDescent="0.2">
      <c r="A2304" s="40" t="s">
        <v>74</v>
      </c>
      <c r="B2304" s="118"/>
      <c r="C2304" s="118"/>
      <c r="D2304" s="118"/>
      <c r="E2304" s="56" t="s">
        <v>75</v>
      </c>
    </row>
    <row r="2305" spans="1:5" ht="15" customHeight="1" x14ac:dyDescent="0.2"/>
    <row r="2306" spans="1:5" ht="15" customHeight="1" x14ac:dyDescent="0.2">
      <c r="B2306" s="44" t="s">
        <v>39</v>
      </c>
      <c r="C2306" s="45" t="s">
        <v>40</v>
      </c>
      <c r="D2306" s="60" t="s">
        <v>41</v>
      </c>
      <c r="E2306" s="47" t="s">
        <v>42</v>
      </c>
    </row>
    <row r="2307" spans="1:5" ht="15" customHeight="1" x14ac:dyDescent="0.2">
      <c r="B2307" s="48">
        <v>10</v>
      </c>
      <c r="C2307" s="62"/>
      <c r="D2307" s="63" t="s">
        <v>230</v>
      </c>
      <c r="E2307" s="76">
        <f>-15830-42519-1150-871.91-43124</f>
        <v>-103494.91</v>
      </c>
    </row>
    <row r="2308" spans="1:5" ht="15" customHeight="1" x14ac:dyDescent="0.2">
      <c r="B2308" s="48">
        <v>11</v>
      </c>
      <c r="C2308" s="62"/>
      <c r="D2308" s="63" t="s">
        <v>230</v>
      </c>
      <c r="E2308" s="76">
        <f>-4072-1053-372-7029-1954-130967-123-521.1-12.09-22519-284244-1</f>
        <v>-452867.19</v>
      </c>
    </row>
    <row r="2309" spans="1:5" ht="15" customHeight="1" x14ac:dyDescent="0.2">
      <c r="B2309" s="48">
        <v>13</v>
      </c>
      <c r="C2309" s="62"/>
      <c r="D2309" s="63" t="s">
        <v>230</v>
      </c>
      <c r="E2309" s="76">
        <f>-3103-2745.73</f>
        <v>-5848.73</v>
      </c>
    </row>
    <row r="2310" spans="1:5" ht="15" customHeight="1" x14ac:dyDescent="0.2">
      <c r="B2310" s="48">
        <v>14</v>
      </c>
      <c r="C2310" s="62"/>
      <c r="D2310" s="63" t="s">
        <v>230</v>
      </c>
      <c r="E2310" s="76">
        <f>-3827.79-6298.77-650.52-325.03-392</f>
        <v>-11494.110000000002</v>
      </c>
    </row>
    <row r="2311" spans="1:5" ht="15" customHeight="1" x14ac:dyDescent="0.2">
      <c r="B2311" s="48">
        <v>10</v>
      </c>
      <c r="C2311" s="62"/>
      <c r="D2311" s="110" t="s">
        <v>76</v>
      </c>
      <c r="E2311" s="76">
        <f>-231488-1037-314164.68-19269-94</f>
        <v>-566052.67999999993</v>
      </c>
    </row>
    <row r="2312" spans="1:5" ht="15" customHeight="1" x14ac:dyDescent="0.2">
      <c r="B2312" s="48">
        <v>11</v>
      </c>
      <c r="C2312" s="62"/>
      <c r="D2312" s="110" t="s">
        <v>76</v>
      </c>
      <c r="E2312" s="76">
        <f>-9787-9787-4975-895-415298-11113-110346-30500-408-18405-62338-250-46592-8910-4250-12050-29486-21135</f>
        <v>-796525</v>
      </c>
    </row>
    <row r="2313" spans="1:5" ht="15" customHeight="1" x14ac:dyDescent="0.2">
      <c r="B2313" s="48">
        <v>12</v>
      </c>
      <c r="C2313" s="62"/>
      <c r="D2313" s="110" t="s">
        <v>76</v>
      </c>
      <c r="E2313" s="76">
        <f>-11800-61434</f>
        <v>-73234</v>
      </c>
    </row>
    <row r="2314" spans="1:5" ht="15" customHeight="1" x14ac:dyDescent="0.2">
      <c r="B2314" s="48">
        <v>13</v>
      </c>
      <c r="C2314" s="62"/>
      <c r="D2314" s="110" t="s">
        <v>76</v>
      </c>
      <c r="E2314" s="76">
        <f>-2770-2516.01-952-902-29519-7340.4</f>
        <v>-43999.41</v>
      </c>
    </row>
    <row r="2315" spans="1:5" ht="15" customHeight="1" x14ac:dyDescent="0.2">
      <c r="B2315" s="48">
        <v>14</v>
      </c>
      <c r="C2315" s="62"/>
      <c r="D2315" s="110" t="s">
        <v>76</v>
      </c>
      <c r="E2315" s="76">
        <f>-66513-5953.62-413572.18-81700-13822-724185.29-31156.35-79183-184500</f>
        <v>-1600585.4400000002</v>
      </c>
    </row>
    <row r="2316" spans="1:5" ht="15" customHeight="1" x14ac:dyDescent="0.2">
      <c r="B2316" s="48">
        <v>307</v>
      </c>
      <c r="C2316" s="62"/>
      <c r="D2316" s="63" t="s">
        <v>230</v>
      </c>
      <c r="E2316" s="76">
        <v>3654101.47</v>
      </c>
    </row>
    <row r="2317" spans="1:5" ht="15" customHeight="1" x14ac:dyDescent="0.2">
      <c r="B2317" s="165"/>
      <c r="C2317" s="53" t="s">
        <v>44</v>
      </c>
      <c r="D2317" s="66"/>
      <c r="E2317" s="67">
        <f>SUM(E2307:E2316)</f>
        <v>0</v>
      </c>
    </row>
    <row r="2318" spans="1:5" ht="15" customHeight="1" x14ac:dyDescent="0.2"/>
    <row r="2319" spans="1:5" ht="15" customHeight="1" x14ac:dyDescent="0.2"/>
    <row r="2320" spans="1:5" ht="15" customHeight="1" x14ac:dyDescent="0.25">
      <c r="A2320" s="35" t="s">
        <v>336</v>
      </c>
    </row>
    <row r="2321" spans="1:5" ht="15" customHeight="1" x14ac:dyDescent="0.2">
      <c r="A2321" s="176" t="s">
        <v>268</v>
      </c>
      <c r="B2321" s="176"/>
      <c r="C2321" s="176"/>
      <c r="D2321" s="176"/>
      <c r="E2321" s="176"/>
    </row>
    <row r="2322" spans="1:5" ht="15" customHeight="1" x14ac:dyDescent="0.2">
      <c r="A2322" s="176"/>
      <c r="B2322" s="176"/>
      <c r="C2322" s="176"/>
      <c r="D2322" s="176"/>
      <c r="E2322" s="176"/>
    </row>
    <row r="2323" spans="1:5" ht="15" customHeight="1" x14ac:dyDescent="0.2">
      <c r="A2323" s="178" t="s">
        <v>387</v>
      </c>
      <c r="B2323" s="178"/>
      <c r="C2323" s="178"/>
      <c r="D2323" s="178"/>
      <c r="E2323" s="178"/>
    </row>
    <row r="2324" spans="1:5" ht="15" customHeight="1" x14ac:dyDescent="0.2">
      <c r="A2324" s="178"/>
      <c r="B2324" s="178"/>
      <c r="C2324" s="178"/>
      <c r="D2324" s="178"/>
      <c r="E2324" s="178"/>
    </row>
    <row r="2325" spans="1:5" ht="15" customHeight="1" x14ac:dyDescent="0.2">
      <c r="A2325" s="178"/>
      <c r="B2325" s="178"/>
      <c r="C2325" s="178"/>
      <c r="D2325" s="178"/>
      <c r="E2325" s="178"/>
    </row>
    <row r="2326" spans="1:5" ht="15" customHeight="1" x14ac:dyDescent="0.2">
      <c r="A2326" s="178"/>
      <c r="B2326" s="178"/>
      <c r="C2326" s="178"/>
      <c r="D2326" s="178"/>
      <c r="E2326" s="178"/>
    </row>
    <row r="2327" spans="1:5" ht="15" customHeight="1" x14ac:dyDescent="0.2">
      <c r="A2327" s="178"/>
      <c r="B2327" s="178"/>
      <c r="C2327" s="178"/>
      <c r="D2327" s="178"/>
      <c r="E2327" s="178"/>
    </row>
    <row r="2328" spans="1:5" ht="15" customHeight="1" x14ac:dyDescent="0.2">
      <c r="A2328" s="178"/>
      <c r="B2328" s="178"/>
      <c r="C2328" s="178"/>
      <c r="D2328" s="178"/>
      <c r="E2328" s="178"/>
    </row>
    <row r="2329" spans="1:5" ht="15" customHeight="1" x14ac:dyDescent="0.2">
      <c r="A2329" s="178"/>
      <c r="B2329" s="178"/>
      <c r="C2329" s="178"/>
      <c r="D2329" s="178"/>
      <c r="E2329" s="178"/>
    </row>
    <row r="2330" spans="1:5" ht="15" customHeight="1" x14ac:dyDescent="0.2">
      <c r="A2330" s="178"/>
      <c r="B2330" s="178"/>
      <c r="C2330" s="178"/>
      <c r="D2330" s="178"/>
      <c r="E2330" s="178"/>
    </row>
    <row r="2331" spans="1:5" ht="15" customHeight="1" x14ac:dyDescent="0.2">
      <c r="A2331" s="178"/>
      <c r="B2331" s="178"/>
      <c r="C2331" s="178"/>
      <c r="D2331" s="178"/>
      <c r="E2331" s="178"/>
    </row>
    <row r="2332" spans="1:5" ht="15" customHeight="1" x14ac:dyDescent="0.2">
      <c r="A2332" s="121"/>
      <c r="B2332" s="121"/>
      <c r="C2332" s="121"/>
      <c r="D2332" s="121"/>
      <c r="E2332" s="121"/>
    </row>
    <row r="2333" spans="1:5" ht="15" customHeight="1" x14ac:dyDescent="0.25">
      <c r="A2333" s="38" t="s">
        <v>17</v>
      </c>
      <c r="B2333" s="39"/>
      <c r="C2333" s="39"/>
      <c r="D2333" s="39"/>
      <c r="E2333" s="39"/>
    </row>
    <row r="2334" spans="1:5" ht="15" customHeight="1" x14ac:dyDescent="0.2">
      <c r="A2334" s="40" t="s">
        <v>37</v>
      </c>
      <c r="B2334" s="39"/>
      <c r="C2334" s="39"/>
      <c r="D2334" s="39"/>
      <c r="E2334" s="42" t="s">
        <v>38</v>
      </c>
    </row>
    <row r="2335" spans="1:5" ht="15" customHeight="1" x14ac:dyDescent="0.25">
      <c r="A2335" s="38"/>
      <c r="B2335" s="56"/>
      <c r="C2335" s="39"/>
      <c r="D2335" s="39"/>
      <c r="E2335" s="43"/>
    </row>
    <row r="2336" spans="1:5" ht="15" customHeight="1" x14ac:dyDescent="0.2">
      <c r="A2336" s="108"/>
      <c r="B2336" s="108"/>
      <c r="C2336" s="45" t="s">
        <v>40</v>
      </c>
      <c r="D2336" s="82" t="s">
        <v>53</v>
      </c>
      <c r="E2336" s="47" t="s">
        <v>42</v>
      </c>
    </row>
    <row r="2337" spans="1:5" ht="15" customHeight="1" x14ac:dyDescent="0.2">
      <c r="A2337" s="99"/>
      <c r="B2337" s="109"/>
      <c r="C2337" s="132">
        <v>6409</v>
      </c>
      <c r="D2337" s="110" t="s">
        <v>113</v>
      </c>
      <c r="E2337" s="133">
        <v>-3792.8</v>
      </c>
    </row>
    <row r="2338" spans="1:5" ht="15" customHeight="1" x14ac:dyDescent="0.2">
      <c r="A2338" s="134"/>
      <c r="B2338" s="135"/>
      <c r="C2338" s="53" t="s">
        <v>44</v>
      </c>
      <c r="D2338" s="54"/>
      <c r="E2338" s="55">
        <f>E2337</f>
        <v>-3792.8</v>
      </c>
    </row>
    <row r="2339" spans="1:5" ht="15" customHeight="1" x14ac:dyDescent="0.2">
      <c r="A2339" s="121"/>
      <c r="B2339" s="121"/>
      <c r="C2339" s="121"/>
      <c r="D2339" s="121"/>
      <c r="E2339" s="121"/>
    </row>
    <row r="2340" spans="1:5" ht="15" customHeight="1" x14ac:dyDescent="0.2">
      <c r="A2340" s="121"/>
      <c r="B2340" s="121"/>
      <c r="C2340" s="121"/>
      <c r="D2340" s="121"/>
      <c r="E2340" s="121"/>
    </row>
    <row r="2341" spans="1:5" ht="15" customHeight="1" x14ac:dyDescent="0.25">
      <c r="A2341" s="38" t="s">
        <v>17</v>
      </c>
      <c r="B2341" s="39"/>
      <c r="C2341" s="39"/>
      <c r="D2341" s="39"/>
      <c r="E2341" s="56"/>
    </row>
    <row r="2342" spans="1:5" ht="15" customHeight="1" x14ac:dyDescent="0.2">
      <c r="A2342" s="40" t="s">
        <v>74</v>
      </c>
      <c r="B2342" s="118"/>
      <c r="C2342" s="118"/>
      <c r="D2342" s="118"/>
      <c r="E2342" s="56" t="s">
        <v>75</v>
      </c>
    </row>
    <row r="2343" spans="1:5" ht="15" customHeight="1" x14ac:dyDescent="0.2">
      <c r="A2343" s="40"/>
      <c r="B2343" s="56"/>
      <c r="C2343" s="39"/>
      <c r="D2343" s="39"/>
      <c r="E2343" s="43"/>
    </row>
    <row r="2344" spans="1:5" ht="15" customHeight="1" x14ac:dyDescent="0.2">
      <c r="A2344" s="108"/>
      <c r="B2344" s="44" t="s">
        <v>39</v>
      </c>
      <c r="C2344" s="45" t="s">
        <v>40</v>
      </c>
      <c r="D2344" s="60" t="s">
        <v>41</v>
      </c>
      <c r="E2344" s="47" t="s">
        <v>42</v>
      </c>
    </row>
    <row r="2345" spans="1:5" ht="15" customHeight="1" x14ac:dyDescent="0.2">
      <c r="A2345" s="108"/>
      <c r="B2345" s="48">
        <v>880</v>
      </c>
      <c r="C2345" s="62"/>
      <c r="D2345" s="110" t="s">
        <v>76</v>
      </c>
      <c r="E2345" s="104">
        <v>3792.8</v>
      </c>
    </row>
    <row r="2346" spans="1:5" ht="15" customHeight="1" x14ac:dyDescent="0.2">
      <c r="A2346" s="105"/>
      <c r="B2346" s="165"/>
      <c r="C2346" s="53" t="s">
        <v>44</v>
      </c>
      <c r="D2346" s="66"/>
      <c r="E2346" s="67">
        <f>SUM(E2345:E2345)</f>
        <v>3792.8</v>
      </c>
    </row>
    <row r="2347" spans="1:5" ht="15" customHeight="1" x14ac:dyDescent="0.2"/>
    <row r="2348" spans="1:5" ht="15" customHeight="1" x14ac:dyDescent="0.2"/>
    <row r="2349" spans="1:5" ht="15" customHeight="1" x14ac:dyDescent="0.25">
      <c r="A2349" s="35" t="s">
        <v>337</v>
      </c>
    </row>
    <row r="2350" spans="1:5" ht="15" customHeight="1" x14ac:dyDescent="0.2">
      <c r="A2350" s="176" t="s">
        <v>268</v>
      </c>
      <c r="B2350" s="176"/>
      <c r="C2350" s="176"/>
      <c r="D2350" s="176"/>
      <c r="E2350" s="176"/>
    </row>
    <row r="2351" spans="1:5" ht="15" customHeight="1" x14ac:dyDescent="0.2">
      <c r="A2351" s="176"/>
      <c r="B2351" s="176"/>
      <c r="C2351" s="176"/>
      <c r="D2351" s="176"/>
      <c r="E2351" s="176"/>
    </row>
    <row r="2352" spans="1:5" ht="15" customHeight="1" x14ac:dyDescent="0.2">
      <c r="A2352" s="178" t="s">
        <v>388</v>
      </c>
      <c r="B2352" s="178"/>
      <c r="C2352" s="178"/>
      <c r="D2352" s="178"/>
      <c r="E2352" s="178"/>
    </row>
    <row r="2353" spans="1:5" ht="15" customHeight="1" x14ac:dyDescent="0.2">
      <c r="A2353" s="178"/>
      <c r="B2353" s="178"/>
      <c r="C2353" s="178"/>
      <c r="D2353" s="178"/>
      <c r="E2353" s="178"/>
    </row>
    <row r="2354" spans="1:5" ht="15" customHeight="1" x14ac:dyDescent="0.2">
      <c r="A2354" s="178"/>
      <c r="B2354" s="178"/>
      <c r="C2354" s="178"/>
      <c r="D2354" s="178"/>
      <c r="E2354" s="178"/>
    </row>
    <row r="2355" spans="1:5" ht="15" customHeight="1" x14ac:dyDescent="0.2">
      <c r="A2355" s="178"/>
      <c r="B2355" s="178"/>
      <c r="C2355" s="178"/>
      <c r="D2355" s="178"/>
      <c r="E2355" s="178"/>
    </row>
    <row r="2356" spans="1:5" ht="15" customHeight="1" x14ac:dyDescent="0.2">
      <c r="A2356" s="178"/>
      <c r="B2356" s="178"/>
      <c r="C2356" s="178"/>
      <c r="D2356" s="178"/>
      <c r="E2356" s="178"/>
    </row>
    <row r="2357" spans="1:5" ht="15" customHeight="1" x14ac:dyDescent="0.2">
      <c r="A2357" s="178"/>
      <c r="B2357" s="178"/>
      <c r="C2357" s="178"/>
      <c r="D2357" s="178"/>
      <c r="E2357" s="178"/>
    </row>
    <row r="2358" spans="1:5" ht="15" customHeight="1" x14ac:dyDescent="0.2">
      <c r="A2358" s="178"/>
      <c r="B2358" s="178"/>
      <c r="C2358" s="178"/>
      <c r="D2358" s="178"/>
      <c r="E2358" s="178"/>
    </row>
    <row r="2359" spans="1:5" ht="15" customHeight="1" x14ac:dyDescent="0.2">
      <c r="A2359" s="178"/>
      <c r="B2359" s="178"/>
      <c r="C2359" s="178"/>
      <c r="D2359" s="178"/>
      <c r="E2359" s="178"/>
    </row>
    <row r="2360" spans="1:5" ht="15" customHeight="1" x14ac:dyDescent="0.2">
      <c r="A2360" s="178"/>
      <c r="B2360" s="178"/>
      <c r="C2360" s="178"/>
      <c r="D2360" s="178"/>
      <c r="E2360" s="178"/>
    </row>
    <row r="2361" spans="1:5" ht="15" customHeight="1" x14ac:dyDescent="0.2">
      <c r="A2361" s="178"/>
      <c r="B2361" s="178"/>
      <c r="C2361" s="178"/>
      <c r="D2361" s="178"/>
      <c r="E2361" s="178"/>
    </row>
    <row r="2362" spans="1:5" ht="15" customHeight="1" x14ac:dyDescent="0.2">
      <c r="A2362" s="121"/>
      <c r="B2362" s="121"/>
      <c r="C2362" s="121"/>
      <c r="D2362" s="121"/>
      <c r="E2362" s="121"/>
    </row>
    <row r="2363" spans="1:5" ht="15" customHeight="1" x14ac:dyDescent="0.25">
      <c r="A2363" s="38" t="s">
        <v>17</v>
      </c>
      <c r="B2363" s="39"/>
      <c r="C2363" s="39"/>
      <c r="D2363" s="39"/>
      <c r="E2363" s="39"/>
    </row>
    <row r="2364" spans="1:5" ht="15" customHeight="1" x14ac:dyDescent="0.2">
      <c r="A2364" s="40" t="s">
        <v>37</v>
      </c>
      <c r="B2364" s="39"/>
      <c r="C2364" s="39"/>
      <c r="D2364" s="39"/>
      <c r="E2364" s="42" t="s">
        <v>38</v>
      </c>
    </row>
    <row r="2365" spans="1:5" ht="15" customHeight="1" x14ac:dyDescent="0.25">
      <c r="A2365" s="38"/>
      <c r="B2365" s="56"/>
      <c r="C2365" s="39"/>
      <c r="D2365" s="39"/>
      <c r="E2365" s="43"/>
    </row>
    <row r="2366" spans="1:5" ht="15" customHeight="1" x14ac:dyDescent="0.2">
      <c r="A2366" s="108"/>
      <c r="B2366" s="108"/>
      <c r="C2366" s="45" t="s">
        <v>40</v>
      </c>
      <c r="D2366" s="82" t="s">
        <v>53</v>
      </c>
      <c r="E2366" s="47" t="s">
        <v>42</v>
      </c>
    </row>
    <row r="2367" spans="1:5" ht="15" customHeight="1" x14ac:dyDescent="0.2">
      <c r="A2367" s="99"/>
      <c r="B2367" s="109"/>
      <c r="C2367" s="132">
        <v>6409</v>
      </c>
      <c r="D2367" s="110" t="s">
        <v>113</v>
      </c>
      <c r="E2367" s="133">
        <v>-145716.76</v>
      </c>
    </row>
    <row r="2368" spans="1:5" ht="15" customHeight="1" x14ac:dyDescent="0.2">
      <c r="A2368" s="134"/>
      <c r="B2368" s="135"/>
      <c r="C2368" s="53" t="s">
        <v>44</v>
      </c>
      <c r="D2368" s="54"/>
      <c r="E2368" s="55">
        <f>E2367</f>
        <v>-145716.76</v>
      </c>
    </row>
    <row r="2369" spans="1:5" ht="15" customHeight="1" x14ac:dyDescent="0.2">
      <c r="A2369" s="121"/>
      <c r="B2369" s="121"/>
      <c r="C2369" s="121"/>
      <c r="D2369" s="121"/>
      <c r="E2369" s="121"/>
    </row>
    <row r="2370" spans="1:5" ht="15" customHeight="1" x14ac:dyDescent="0.25">
      <c r="A2370" s="38" t="s">
        <v>17</v>
      </c>
      <c r="B2370" s="39"/>
      <c r="C2370" s="39"/>
      <c r="D2370" s="39"/>
      <c r="E2370" s="56"/>
    </row>
    <row r="2371" spans="1:5" ht="15" customHeight="1" x14ac:dyDescent="0.2">
      <c r="A2371" s="40" t="s">
        <v>74</v>
      </c>
      <c r="B2371" s="118"/>
      <c r="C2371" s="118"/>
      <c r="D2371" s="118"/>
      <c r="E2371" s="56" t="s">
        <v>75</v>
      </c>
    </row>
    <row r="2372" spans="1:5" ht="15" customHeight="1" x14ac:dyDescent="0.2">
      <c r="A2372" s="40"/>
      <c r="B2372" s="56"/>
      <c r="C2372" s="39"/>
      <c r="D2372" s="39"/>
      <c r="E2372" s="43"/>
    </row>
    <row r="2373" spans="1:5" ht="15" customHeight="1" x14ac:dyDescent="0.2">
      <c r="A2373" s="108"/>
      <c r="B2373" s="44" t="s">
        <v>39</v>
      </c>
      <c r="C2373" s="45" t="s">
        <v>40</v>
      </c>
      <c r="D2373" s="60" t="s">
        <v>41</v>
      </c>
      <c r="E2373" s="47" t="s">
        <v>42</v>
      </c>
    </row>
    <row r="2374" spans="1:5" ht="15" customHeight="1" x14ac:dyDescent="0.2">
      <c r="A2374" s="108"/>
      <c r="B2374" s="48">
        <v>880</v>
      </c>
      <c r="C2374" s="62"/>
      <c r="D2374" s="110" t="s">
        <v>76</v>
      </c>
      <c r="E2374" s="104">
        <v>-23755.84</v>
      </c>
    </row>
    <row r="2375" spans="1:5" ht="15" customHeight="1" x14ac:dyDescent="0.2">
      <c r="A2375" s="108"/>
      <c r="B2375" s="48">
        <v>880</v>
      </c>
      <c r="C2375" s="62"/>
      <c r="D2375" s="63" t="s">
        <v>230</v>
      </c>
      <c r="E2375" s="104">
        <v>12809.06</v>
      </c>
    </row>
    <row r="2376" spans="1:5" ht="15" customHeight="1" x14ac:dyDescent="0.2">
      <c r="A2376" s="108"/>
      <c r="B2376" s="48">
        <v>883</v>
      </c>
      <c r="C2376" s="62"/>
      <c r="D2376" s="63" t="s">
        <v>230</v>
      </c>
      <c r="E2376" s="104">
        <v>156663.54</v>
      </c>
    </row>
    <row r="2377" spans="1:5" ht="15" customHeight="1" x14ac:dyDescent="0.2">
      <c r="A2377" s="105"/>
      <c r="B2377" s="165"/>
      <c r="C2377" s="53" t="s">
        <v>44</v>
      </c>
      <c r="D2377" s="66"/>
      <c r="E2377" s="67">
        <f>SUM(E2374:E2376)</f>
        <v>145716.76</v>
      </c>
    </row>
    <row r="2378" spans="1:5" ht="15" customHeight="1" x14ac:dyDescent="0.2"/>
    <row r="2379" spans="1:5" ht="15" customHeight="1" x14ac:dyDescent="0.2"/>
    <row r="2380" spans="1:5" ht="15" customHeight="1" x14ac:dyDescent="0.25">
      <c r="A2380" s="35" t="s">
        <v>338</v>
      </c>
    </row>
    <row r="2381" spans="1:5" ht="15" customHeight="1" x14ac:dyDescent="0.2">
      <c r="A2381" s="176" t="s">
        <v>268</v>
      </c>
      <c r="B2381" s="176"/>
      <c r="C2381" s="176"/>
      <c r="D2381" s="176"/>
      <c r="E2381" s="176"/>
    </row>
    <row r="2382" spans="1:5" ht="15" customHeight="1" x14ac:dyDescent="0.2">
      <c r="A2382" s="176"/>
      <c r="B2382" s="176"/>
      <c r="C2382" s="176"/>
      <c r="D2382" s="176"/>
      <c r="E2382" s="176"/>
    </row>
    <row r="2383" spans="1:5" ht="15" customHeight="1" x14ac:dyDescent="0.2">
      <c r="A2383" s="178" t="s">
        <v>389</v>
      </c>
      <c r="B2383" s="178"/>
      <c r="C2383" s="178"/>
      <c r="D2383" s="178"/>
      <c r="E2383" s="178"/>
    </row>
    <row r="2384" spans="1:5" ht="15" customHeight="1" x14ac:dyDescent="0.2">
      <c r="A2384" s="178"/>
      <c r="B2384" s="178"/>
      <c r="C2384" s="178"/>
      <c r="D2384" s="178"/>
      <c r="E2384" s="178"/>
    </row>
    <row r="2385" spans="1:5" ht="15" customHeight="1" x14ac:dyDescent="0.2">
      <c r="A2385" s="178"/>
      <c r="B2385" s="178"/>
      <c r="C2385" s="178"/>
      <c r="D2385" s="178"/>
      <c r="E2385" s="178"/>
    </row>
    <row r="2386" spans="1:5" ht="15" customHeight="1" x14ac:dyDescent="0.2">
      <c r="A2386" s="178"/>
      <c r="B2386" s="178"/>
      <c r="C2386" s="178"/>
      <c r="D2386" s="178"/>
      <c r="E2386" s="178"/>
    </row>
    <row r="2387" spans="1:5" ht="15" customHeight="1" x14ac:dyDescent="0.2">
      <c r="A2387" s="178"/>
      <c r="B2387" s="178"/>
      <c r="C2387" s="178"/>
      <c r="D2387" s="178"/>
      <c r="E2387" s="178"/>
    </row>
    <row r="2388" spans="1:5" ht="15" customHeight="1" x14ac:dyDescent="0.2">
      <c r="A2388" s="178"/>
      <c r="B2388" s="178"/>
      <c r="C2388" s="178"/>
      <c r="D2388" s="178"/>
      <c r="E2388" s="178"/>
    </row>
    <row r="2389" spans="1:5" ht="15" customHeight="1" x14ac:dyDescent="0.2">
      <c r="A2389" s="178"/>
      <c r="B2389" s="178"/>
      <c r="C2389" s="178"/>
      <c r="D2389" s="178"/>
      <c r="E2389" s="178"/>
    </row>
    <row r="2390" spans="1:5" ht="15" customHeight="1" x14ac:dyDescent="0.2">
      <c r="A2390" s="178"/>
      <c r="B2390" s="178"/>
      <c r="C2390" s="178"/>
      <c r="D2390" s="178"/>
      <c r="E2390" s="178"/>
    </row>
    <row r="2391" spans="1:5" ht="15" customHeight="1" x14ac:dyDescent="0.2">
      <c r="A2391" s="178"/>
      <c r="B2391" s="178"/>
      <c r="C2391" s="178"/>
      <c r="D2391" s="178"/>
      <c r="E2391" s="178"/>
    </row>
    <row r="2392" spans="1:5" ht="15" customHeight="1" x14ac:dyDescent="0.2">
      <c r="A2392" s="178"/>
      <c r="B2392" s="178"/>
      <c r="C2392" s="178"/>
      <c r="D2392" s="178"/>
      <c r="E2392" s="178"/>
    </row>
    <row r="2393" spans="1:5" ht="15" customHeight="1" x14ac:dyDescent="0.2">
      <c r="A2393" s="121"/>
      <c r="B2393" s="121"/>
      <c r="C2393" s="121"/>
      <c r="D2393" s="121"/>
      <c r="E2393" s="121"/>
    </row>
    <row r="2394" spans="1:5" ht="15" customHeight="1" x14ac:dyDescent="0.25">
      <c r="A2394" s="38" t="s">
        <v>17</v>
      </c>
      <c r="B2394" s="39"/>
      <c r="C2394" s="39"/>
      <c r="D2394" s="39"/>
      <c r="E2394" s="39"/>
    </row>
    <row r="2395" spans="1:5" ht="15" customHeight="1" x14ac:dyDescent="0.2">
      <c r="A2395" s="40" t="s">
        <v>37</v>
      </c>
      <c r="B2395" s="39"/>
      <c r="C2395" s="39"/>
      <c r="D2395" s="39"/>
      <c r="E2395" s="42" t="s">
        <v>38</v>
      </c>
    </row>
    <row r="2396" spans="1:5" ht="15" customHeight="1" x14ac:dyDescent="0.25">
      <c r="A2396" s="38"/>
      <c r="B2396" s="56"/>
      <c r="C2396" s="39"/>
      <c r="D2396" s="39"/>
      <c r="E2396" s="43"/>
    </row>
    <row r="2397" spans="1:5" ht="15" customHeight="1" x14ac:dyDescent="0.2">
      <c r="A2397" s="108"/>
      <c r="B2397" s="108"/>
      <c r="C2397" s="45" t="s">
        <v>40</v>
      </c>
      <c r="D2397" s="82" t="s">
        <v>53</v>
      </c>
      <c r="E2397" s="47" t="s">
        <v>42</v>
      </c>
    </row>
    <row r="2398" spans="1:5" ht="15" customHeight="1" x14ac:dyDescent="0.2">
      <c r="A2398" s="99"/>
      <c r="B2398" s="109"/>
      <c r="C2398" s="132">
        <v>6409</v>
      </c>
      <c r="D2398" s="110" t="s">
        <v>113</v>
      </c>
      <c r="E2398" s="133">
        <v>-2208861.63</v>
      </c>
    </row>
    <row r="2399" spans="1:5" ht="15" customHeight="1" x14ac:dyDescent="0.2">
      <c r="A2399" s="134"/>
      <c r="B2399" s="135"/>
      <c r="C2399" s="53" t="s">
        <v>44</v>
      </c>
      <c r="D2399" s="54"/>
      <c r="E2399" s="55">
        <f>E2398</f>
        <v>-2208861.63</v>
      </c>
    </row>
    <row r="2400" spans="1:5" ht="15" customHeight="1" x14ac:dyDescent="0.2">
      <c r="A2400" s="121"/>
      <c r="B2400" s="121"/>
      <c r="C2400" s="121"/>
      <c r="D2400" s="121"/>
      <c r="E2400" s="121"/>
    </row>
    <row r="2401" spans="1:5" ht="15" customHeight="1" x14ac:dyDescent="0.25">
      <c r="A2401" s="38" t="s">
        <v>17</v>
      </c>
      <c r="B2401" s="39"/>
      <c r="C2401" s="39"/>
      <c r="D2401" s="39"/>
      <c r="E2401" s="56"/>
    </row>
    <row r="2402" spans="1:5" ht="15" customHeight="1" x14ac:dyDescent="0.2">
      <c r="A2402" s="40" t="s">
        <v>74</v>
      </c>
      <c r="B2402" s="118"/>
      <c r="C2402" s="118"/>
      <c r="D2402" s="118"/>
      <c r="E2402" s="56" t="s">
        <v>75</v>
      </c>
    </row>
    <row r="2403" spans="1:5" ht="15" customHeight="1" x14ac:dyDescent="0.2">
      <c r="A2403" s="40"/>
      <c r="B2403" s="56"/>
      <c r="C2403" s="39"/>
      <c r="D2403" s="39"/>
      <c r="E2403" s="43"/>
    </row>
    <row r="2404" spans="1:5" ht="15" customHeight="1" x14ac:dyDescent="0.2">
      <c r="A2404" s="108"/>
      <c r="B2404" s="44" t="s">
        <v>39</v>
      </c>
      <c r="C2404" s="45" t="s">
        <v>40</v>
      </c>
      <c r="D2404" s="60" t="s">
        <v>41</v>
      </c>
      <c r="E2404" s="47" t="s">
        <v>42</v>
      </c>
    </row>
    <row r="2405" spans="1:5" ht="15" customHeight="1" x14ac:dyDescent="0.2">
      <c r="A2405" s="108"/>
      <c r="B2405" s="48">
        <v>880</v>
      </c>
      <c r="C2405" s="62"/>
      <c r="D2405" s="110" t="s">
        <v>76</v>
      </c>
      <c r="E2405" s="104">
        <v>-245230.85</v>
      </c>
    </row>
    <row r="2406" spans="1:5" ht="15" customHeight="1" x14ac:dyDescent="0.2">
      <c r="A2406" s="108"/>
      <c r="B2406" s="48">
        <v>880</v>
      </c>
      <c r="C2406" s="62"/>
      <c r="D2406" s="63" t="s">
        <v>230</v>
      </c>
      <c r="E2406" s="104">
        <v>245409.25</v>
      </c>
    </row>
    <row r="2407" spans="1:5" ht="15" customHeight="1" x14ac:dyDescent="0.2">
      <c r="A2407" s="108"/>
      <c r="B2407" s="48">
        <v>883</v>
      </c>
      <c r="C2407" s="62"/>
      <c r="D2407" s="63" t="s">
        <v>230</v>
      </c>
      <c r="E2407" s="104">
        <v>2208683.23</v>
      </c>
    </row>
    <row r="2408" spans="1:5" ht="15" customHeight="1" x14ac:dyDescent="0.2">
      <c r="A2408" s="105"/>
      <c r="B2408" s="165"/>
      <c r="C2408" s="53" t="s">
        <v>44</v>
      </c>
      <c r="D2408" s="66"/>
      <c r="E2408" s="67">
        <f>SUM(E2405:E2407)</f>
        <v>2208861.63</v>
      </c>
    </row>
    <row r="2409" spans="1:5" ht="15" customHeight="1" x14ac:dyDescent="0.2"/>
    <row r="2410" spans="1:5" ht="15" customHeight="1" x14ac:dyDescent="0.2"/>
    <row r="2411" spans="1:5" ht="15" customHeight="1" x14ac:dyDescent="0.25">
      <c r="A2411" s="35" t="s">
        <v>339</v>
      </c>
    </row>
    <row r="2412" spans="1:5" ht="15" customHeight="1" x14ac:dyDescent="0.2">
      <c r="A2412" s="176" t="s">
        <v>268</v>
      </c>
      <c r="B2412" s="176"/>
      <c r="C2412" s="176"/>
      <c r="D2412" s="176"/>
      <c r="E2412" s="176"/>
    </row>
    <row r="2413" spans="1:5" ht="15" customHeight="1" x14ac:dyDescent="0.2">
      <c r="A2413" s="176"/>
      <c r="B2413" s="176"/>
      <c r="C2413" s="176"/>
      <c r="D2413" s="176"/>
      <c r="E2413" s="176"/>
    </row>
    <row r="2414" spans="1:5" ht="15" customHeight="1" x14ac:dyDescent="0.2">
      <c r="A2414" s="178" t="s">
        <v>390</v>
      </c>
      <c r="B2414" s="178"/>
      <c r="C2414" s="178"/>
      <c r="D2414" s="178"/>
      <c r="E2414" s="178"/>
    </row>
    <row r="2415" spans="1:5" ht="15" customHeight="1" x14ac:dyDescent="0.2">
      <c r="A2415" s="178"/>
      <c r="B2415" s="178"/>
      <c r="C2415" s="178"/>
      <c r="D2415" s="178"/>
      <c r="E2415" s="178"/>
    </row>
    <row r="2416" spans="1:5" ht="15" customHeight="1" x14ac:dyDescent="0.2">
      <c r="A2416" s="178"/>
      <c r="B2416" s="178"/>
      <c r="C2416" s="178"/>
      <c r="D2416" s="178"/>
      <c r="E2416" s="178"/>
    </row>
    <row r="2417" spans="1:5" ht="15" customHeight="1" x14ac:dyDescent="0.2">
      <c r="A2417" s="178"/>
      <c r="B2417" s="178"/>
      <c r="C2417" s="178"/>
      <c r="D2417" s="178"/>
      <c r="E2417" s="178"/>
    </row>
    <row r="2418" spans="1:5" ht="15" customHeight="1" x14ac:dyDescent="0.2">
      <c r="A2418" s="178"/>
      <c r="B2418" s="178"/>
      <c r="C2418" s="178"/>
      <c r="D2418" s="178"/>
      <c r="E2418" s="178"/>
    </row>
    <row r="2419" spans="1:5" ht="15" customHeight="1" x14ac:dyDescent="0.2">
      <c r="A2419" s="178"/>
      <c r="B2419" s="178"/>
      <c r="C2419" s="178"/>
      <c r="D2419" s="178"/>
      <c r="E2419" s="178"/>
    </row>
    <row r="2420" spans="1:5" ht="15" customHeight="1" x14ac:dyDescent="0.2">
      <c r="A2420" s="178"/>
      <c r="B2420" s="178"/>
      <c r="C2420" s="178"/>
      <c r="D2420" s="178"/>
      <c r="E2420" s="178"/>
    </row>
    <row r="2421" spans="1:5" ht="15" customHeight="1" x14ac:dyDescent="0.2">
      <c r="A2421" s="178"/>
      <c r="B2421" s="178"/>
      <c r="C2421" s="178"/>
      <c r="D2421" s="178"/>
      <c r="E2421" s="178"/>
    </row>
    <row r="2422" spans="1:5" ht="15" customHeight="1" x14ac:dyDescent="0.2">
      <c r="A2422" s="178"/>
      <c r="B2422" s="178"/>
      <c r="C2422" s="178"/>
      <c r="D2422" s="178"/>
      <c r="E2422" s="178"/>
    </row>
    <row r="2423" spans="1:5" ht="15" customHeight="1" x14ac:dyDescent="0.2">
      <c r="A2423" s="178"/>
      <c r="B2423" s="178"/>
      <c r="C2423" s="178"/>
      <c r="D2423" s="178"/>
      <c r="E2423" s="178"/>
    </row>
    <row r="2424" spans="1:5" ht="15" customHeight="1" x14ac:dyDescent="0.2">
      <c r="A2424" s="121"/>
      <c r="B2424" s="121"/>
      <c r="C2424" s="121"/>
      <c r="D2424" s="121"/>
      <c r="E2424" s="121"/>
    </row>
    <row r="2425" spans="1:5" ht="15" customHeight="1" x14ac:dyDescent="0.25">
      <c r="A2425" s="38" t="s">
        <v>17</v>
      </c>
      <c r="B2425" s="39"/>
      <c r="C2425" s="39"/>
      <c r="D2425" s="39"/>
      <c r="E2425" s="56"/>
    </row>
    <row r="2426" spans="1:5" ht="15" customHeight="1" x14ac:dyDescent="0.2">
      <c r="A2426" s="40" t="s">
        <v>74</v>
      </c>
      <c r="B2426" s="118"/>
      <c r="C2426" s="118"/>
      <c r="D2426" s="118"/>
      <c r="E2426" s="56" t="s">
        <v>75</v>
      </c>
    </row>
    <row r="2427" spans="1:5" ht="15" customHeight="1" x14ac:dyDescent="0.2">
      <c r="A2427" s="40"/>
      <c r="B2427" s="56"/>
      <c r="C2427" s="39"/>
      <c r="D2427" s="39"/>
      <c r="E2427" s="43"/>
    </row>
    <row r="2428" spans="1:5" ht="15" customHeight="1" x14ac:dyDescent="0.2">
      <c r="A2428" s="108"/>
      <c r="B2428" s="44" t="s">
        <v>39</v>
      </c>
      <c r="C2428" s="45" t="s">
        <v>40</v>
      </c>
      <c r="D2428" s="60" t="s">
        <v>41</v>
      </c>
      <c r="E2428" s="47" t="s">
        <v>42</v>
      </c>
    </row>
    <row r="2429" spans="1:5" ht="15" customHeight="1" x14ac:dyDescent="0.2">
      <c r="A2429" s="108"/>
      <c r="B2429" s="48">
        <v>880</v>
      </c>
      <c r="C2429" s="62"/>
      <c r="D2429" s="110" t="s">
        <v>76</v>
      </c>
      <c r="E2429" s="104">
        <v>-242</v>
      </c>
    </row>
    <row r="2430" spans="1:5" ht="15" customHeight="1" x14ac:dyDescent="0.2">
      <c r="A2430" s="105"/>
      <c r="B2430" s="165"/>
      <c r="C2430" s="53" t="s">
        <v>44</v>
      </c>
      <c r="D2430" s="66"/>
      <c r="E2430" s="67">
        <f>SUM(E2429:E2429)</f>
        <v>-242</v>
      </c>
    </row>
    <row r="2431" spans="1:5" ht="15" customHeight="1" x14ac:dyDescent="0.2"/>
    <row r="2432" spans="1:5" ht="15" customHeight="1" x14ac:dyDescent="0.25">
      <c r="A2432" s="38" t="s">
        <v>17</v>
      </c>
      <c r="B2432" s="39"/>
      <c r="C2432" s="39"/>
      <c r="D2432" s="39"/>
      <c r="E2432" s="39"/>
    </row>
    <row r="2433" spans="1:5" ht="15" customHeight="1" x14ac:dyDescent="0.2">
      <c r="A2433" s="40" t="s">
        <v>37</v>
      </c>
      <c r="B2433" s="39"/>
      <c r="C2433" s="39"/>
      <c r="D2433" s="39"/>
      <c r="E2433" s="42" t="s">
        <v>38</v>
      </c>
    </row>
    <row r="2434" spans="1:5" ht="15" customHeight="1" x14ac:dyDescent="0.25">
      <c r="A2434" s="38"/>
      <c r="B2434" s="56"/>
      <c r="C2434" s="39"/>
      <c r="D2434" s="39"/>
      <c r="E2434" s="43"/>
    </row>
    <row r="2435" spans="1:5" ht="15" customHeight="1" x14ac:dyDescent="0.2">
      <c r="A2435" s="108"/>
      <c r="B2435" s="108"/>
      <c r="C2435" s="45" t="s">
        <v>40</v>
      </c>
      <c r="D2435" s="82" t="s">
        <v>53</v>
      </c>
      <c r="E2435" s="47" t="s">
        <v>42</v>
      </c>
    </row>
    <row r="2436" spans="1:5" ht="15" customHeight="1" x14ac:dyDescent="0.2">
      <c r="A2436" s="99"/>
      <c r="B2436" s="109"/>
      <c r="C2436" s="132">
        <v>6409</v>
      </c>
      <c r="D2436" s="110" t="s">
        <v>113</v>
      </c>
      <c r="E2436" s="133">
        <v>242</v>
      </c>
    </row>
    <row r="2437" spans="1:5" ht="15" customHeight="1" x14ac:dyDescent="0.2">
      <c r="A2437" s="134"/>
      <c r="B2437" s="135"/>
      <c r="C2437" s="53" t="s">
        <v>44</v>
      </c>
      <c r="D2437" s="54"/>
      <c r="E2437" s="55">
        <f>E2436</f>
        <v>242</v>
      </c>
    </row>
    <row r="2438" spans="1:5" ht="15" customHeight="1" x14ac:dyDescent="0.2"/>
    <row r="2439" spans="1:5" ht="15" customHeight="1" x14ac:dyDescent="0.2"/>
    <row r="2440" spans="1:5" ht="15" customHeight="1" x14ac:dyDescent="0.2"/>
    <row r="2441" spans="1:5" ht="15" customHeight="1" x14ac:dyDescent="0.2"/>
    <row r="2442" spans="1:5" ht="15" customHeight="1" x14ac:dyDescent="0.2"/>
    <row r="2443" spans="1:5" ht="15" customHeight="1" x14ac:dyDescent="0.2"/>
    <row r="2444" spans="1:5" ht="15" customHeight="1" x14ac:dyDescent="0.2"/>
    <row r="2445" spans="1:5" ht="15" customHeight="1" x14ac:dyDescent="0.2"/>
    <row r="2446" spans="1:5" ht="15" customHeight="1" x14ac:dyDescent="0.25">
      <c r="A2446" s="35" t="s">
        <v>340</v>
      </c>
    </row>
    <row r="2447" spans="1:5" ht="15" customHeight="1" x14ac:dyDescent="0.2">
      <c r="A2447" s="176" t="s">
        <v>323</v>
      </c>
      <c r="B2447" s="176"/>
      <c r="C2447" s="176"/>
      <c r="D2447" s="176"/>
      <c r="E2447" s="176"/>
    </row>
    <row r="2448" spans="1:5" ht="15" customHeight="1" x14ac:dyDescent="0.2">
      <c r="A2448" s="176"/>
      <c r="B2448" s="176"/>
      <c r="C2448" s="176"/>
      <c r="D2448" s="176"/>
      <c r="E2448" s="176"/>
    </row>
    <row r="2449" spans="1:7" ht="15" customHeight="1" x14ac:dyDescent="0.2">
      <c r="A2449" s="178" t="s">
        <v>391</v>
      </c>
      <c r="B2449" s="178"/>
      <c r="C2449" s="178"/>
      <c r="D2449" s="178"/>
      <c r="E2449" s="178"/>
    </row>
    <row r="2450" spans="1:7" ht="15" customHeight="1" x14ac:dyDescent="0.2">
      <c r="A2450" s="178"/>
      <c r="B2450" s="178"/>
      <c r="C2450" s="178"/>
      <c r="D2450" s="178"/>
      <c r="E2450" s="178"/>
    </row>
    <row r="2451" spans="1:7" ht="15" customHeight="1" x14ac:dyDescent="0.2">
      <c r="A2451" s="178"/>
      <c r="B2451" s="178"/>
      <c r="C2451" s="178"/>
      <c r="D2451" s="178"/>
      <c r="E2451" s="178"/>
    </row>
    <row r="2452" spans="1:7" ht="15" customHeight="1" x14ac:dyDescent="0.2">
      <c r="A2452" s="178"/>
      <c r="B2452" s="178"/>
      <c r="C2452" s="178"/>
      <c r="D2452" s="178"/>
      <c r="E2452" s="178"/>
    </row>
    <row r="2453" spans="1:7" ht="15" customHeight="1" x14ac:dyDescent="0.2">
      <c r="A2453" s="178"/>
      <c r="B2453" s="178"/>
      <c r="C2453" s="178"/>
      <c r="D2453" s="178"/>
      <c r="E2453" s="178"/>
    </row>
    <row r="2454" spans="1:7" ht="15" customHeight="1" x14ac:dyDescent="0.2">
      <c r="A2454" s="178"/>
      <c r="B2454" s="178"/>
      <c r="C2454" s="178"/>
      <c r="D2454" s="178"/>
      <c r="E2454" s="178"/>
    </row>
    <row r="2455" spans="1:7" ht="15" customHeight="1" x14ac:dyDescent="0.2">
      <c r="A2455" s="178"/>
      <c r="B2455" s="178"/>
      <c r="C2455" s="178"/>
      <c r="D2455" s="178"/>
      <c r="E2455" s="178"/>
    </row>
    <row r="2456" spans="1:7" ht="15" customHeight="1" x14ac:dyDescent="0.2">
      <c r="A2456" s="178"/>
      <c r="B2456" s="178"/>
      <c r="C2456" s="178"/>
      <c r="D2456" s="178"/>
      <c r="E2456" s="178"/>
    </row>
    <row r="2457" spans="1:7" ht="15" customHeight="1" x14ac:dyDescent="0.2">
      <c r="A2457" s="178"/>
      <c r="B2457" s="178"/>
      <c r="C2457" s="178"/>
      <c r="D2457" s="178"/>
      <c r="E2457" s="178"/>
    </row>
    <row r="2458" spans="1:7" ht="15" customHeight="1" x14ac:dyDescent="0.2">
      <c r="A2458" s="121"/>
      <c r="B2458" s="121"/>
      <c r="C2458" s="121"/>
      <c r="D2458" s="121"/>
      <c r="E2458" s="121"/>
    </row>
    <row r="2459" spans="1:7" ht="15" customHeight="1" x14ac:dyDescent="0.25">
      <c r="A2459" s="38" t="s">
        <v>17</v>
      </c>
      <c r="B2459" s="39"/>
      <c r="C2459" s="39"/>
      <c r="D2459" s="39"/>
      <c r="E2459" s="56"/>
    </row>
    <row r="2460" spans="1:7" ht="15" customHeight="1" x14ac:dyDescent="0.2">
      <c r="A2460" s="40" t="s">
        <v>74</v>
      </c>
      <c r="B2460" s="118"/>
      <c r="C2460" s="118"/>
      <c r="D2460" s="118"/>
      <c r="E2460" s="56" t="s">
        <v>75</v>
      </c>
    </row>
    <row r="2461" spans="1:7" ht="15" customHeight="1" x14ac:dyDescent="0.2">
      <c r="A2461" s="40"/>
      <c r="B2461" s="56"/>
      <c r="C2461" s="39"/>
      <c r="D2461" s="39"/>
      <c r="E2461" s="43"/>
    </row>
    <row r="2462" spans="1:7" ht="15" customHeight="1" x14ac:dyDescent="0.2">
      <c r="A2462" s="108"/>
      <c r="B2462" s="44" t="s">
        <v>39</v>
      </c>
      <c r="C2462" s="45" t="s">
        <v>40</v>
      </c>
      <c r="D2462" s="60" t="s">
        <v>41</v>
      </c>
      <c r="E2462" s="47" t="s">
        <v>42</v>
      </c>
    </row>
    <row r="2463" spans="1:7" ht="15" customHeight="1" x14ac:dyDescent="0.2">
      <c r="A2463" s="108"/>
      <c r="B2463" s="48">
        <v>880</v>
      </c>
      <c r="C2463" s="62"/>
      <c r="D2463" s="110" t="s">
        <v>76</v>
      </c>
      <c r="E2463" s="104">
        <v>-255557.9</v>
      </c>
    </row>
    <row r="2464" spans="1:7" ht="15" customHeight="1" x14ac:dyDescent="0.2">
      <c r="A2464" s="108"/>
      <c r="B2464" s="48">
        <v>883</v>
      </c>
      <c r="C2464" s="62"/>
      <c r="D2464" s="110" t="s">
        <v>76</v>
      </c>
      <c r="E2464" s="104">
        <v>-4855600.0999999996</v>
      </c>
      <c r="G2464" s="91">
        <f>SUM(E2463:E2464)</f>
        <v>-5111158</v>
      </c>
    </row>
    <row r="2465" spans="1:5" ht="15" customHeight="1" x14ac:dyDescent="0.2">
      <c r="A2465" s="108"/>
      <c r="B2465" s="48">
        <v>880</v>
      </c>
      <c r="C2465" s="62"/>
      <c r="D2465" s="63" t="s">
        <v>230</v>
      </c>
      <c r="E2465" s="104">
        <v>6116.4</v>
      </c>
    </row>
    <row r="2466" spans="1:5" ht="15" customHeight="1" x14ac:dyDescent="0.2">
      <c r="A2466" s="108"/>
      <c r="B2466" s="48">
        <v>883</v>
      </c>
      <c r="C2466" s="62"/>
      <c r="D2466" s="63" t="s">
        <v>230</v>
      </c>
      <c r="E2466" s="104">
        <v>116211.6</v>
      </c>
    </row>
    <row r="2467" spans="1:5" ht="15" customHeight="1" x14ac:dyDescent="0.2">
      <c r="A2467" s="108"/>
      <c r="B2467" s="48">
        <v>880</v>
      </c>
      <c r="C2467" s="62"/>
      <c r="D2467" s="110" t="s">
        <v>76</v>
      </c>
      <c r="E2467" s="104">
        <v>249441.5</v>
      </c>
    </row>
    <row r="2468" spans="1:5" ht="15" customHeight="1" x14ac:dyDescent="0.2">
      <c r="A2468" s="108"/>
      <c r="B2468" s="48">
        <v>883</v>
      </c>
      <c r="C2468" s="62"/>
      <c r="D2468" s="110" t="s">
        <v>76</v>
      </c>
      <c r="E2468" s="104">
        <v>4739388.5</v>
      </c>
    </row>
    <row r="2469" spans="1:5" ht="15" customHeight="1" x14ac:dyDescent="0.2">
      <c r="A2469" s="105"/>
      <c r="B2469" s="165"/>
      <c r="C2469" s="53" t="s">
        <v>44</v>
      </c>
      <c r="D2469" s="66"/>
      <c r="E2469" s="67">
        <f>SUM(E2463:E2468)</f>
        <v>0</v>
      </c>
    </row>
    <row r="2470" spans="1:5" ht="15" customHeight="1" x14ac:dyDescent="0.2"/>
    <row r="2471" spans="1:5" ht="15" customHeight="1" x14ac:dyDescent="0.2"/>
    <row r="2472" spans="1:5" ht="15" customHeight="1" x14ac:dyDescent="0.2"/>
    <row r="2473" spans="1:5" ht="15" customHeight="1" x14ac:dyDescent="0.2"/>
    <row r="2474" spans="1:5" ht="15" customHeight="1" x14ac:dyDescent="0.2"/>
    <row r="2475" spans="1:5" ht="15" customHeight="1" x14ac:dyDescent="0.2"/>
    <row r="2476" spans="1:5" ht="15" customHeight="1" x14ac:dyDescent="0.2"/>
    <row r="2477" spans="1:5" ht="15" customHeight="1" x14ac:dyDescent="0.2"/>
    <row r="2478" spans="1:5" ht="15" customHeight="1" x14ac:dyDescent="0.2"/>
    <row r="2479" spans="1:5" ht="15" customHeight="1" x14ac:dyDescent="0.2"/>
    <row r="2480" spans="1:5"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sheetData>
  <mergeCells count="197">
    <mergeCell ref="A2:E2"/>
    <mergeCell ref="A3:E3"/>
    <mergeCell ref="A4:E8"/>
    <mergeCell ref="A24:E24"/>
    <mergeCell ref="A25:E25"/>
    <mergeCell ref="A26:E31"/>
    <mergeCell ref="A106:E106"/>
    <mergeCell ref="A107:E107"/>
    <mergeCell ref="A108:E114"/>
    <mergeCell ref="A132:E132"/>
    <mergeCell ref="A133:E133"/>
    <mergeCell ref="A134:E141"/>
    <mergeCell ref="A55:E55"/>
    <mergeCell ref="A56:E56"/>
    <mergeCell ref="A57:E62"/>
    <mergeCell ref="A82:E82"/>
    <mergeCell ref="A83:E83"/>
    <mergeCell ref="A84:E89"/>
    <mergeCell ref="A220:E228"/>
    <mergeCell ref="A248:E248"/>
    <mergeCell ref="A249:E257"/>
    <mergeCell ref="A278:E278"/>
    <mergeCell ref="A279:E286"/>
    <mergeCell ref="A315:E315"/>
    <mergeCell ref="A159:E159"/>
    <mergeCell ref="A160:E160"/>
    <mergeCell ref="A161:E168"/>
    <mergeCell ref="A189:E189"/>
    <mergeCell ref="A190:E199"/>
    <mergeCell ref="A219:E219"/>
    <mergeCell ref="A404:E412"/>
    <mergeCell ref="A434:E434"/>
    <mergeCell ref="A435:E443"/>
    <mergeCell ref="A470:E470"/>
    <mergeCell ref="A471:E479"/>
    <mergeCell ref="A497:E497"/>
    <mergeCell ref="A316:E326"/>
    <mergeCell ref="A344:E344"/>
    <mergeCell ref="A345:E353"/>
    <mergeCell ref="A375:E375"/>
    <mergeCell ref="A376:E385"/>
    <mergeCell ref="A403:E403"/>
    <mergeCell ref="A576:E583"/>
    <mergeCell ref="A602:E602"/>
    <mergeCell ref="A603:E610"/>
    <mergeCell ref="A627:E627"/>
    <mergeCell ref="A628:E636"/>
    <mergeCell ref="A654:E654"/>
    <mergeCell ref="A498:E505"/>
    <mergeCell ref="A522:E522"/>
    <mergeCell ref="A523:E530"/>
    <mergeCell ref="A548:E548"/>
    <mergeCell ref="A549:E557"/>
    <mergeCell ref="A575:E575"/>
    <mergeCell ref="A732:E738"/>
    <mergeCell ref="A756:E756"/>
    <mergeCell ref="A757:E764"/>
    <mergeCell ref="A783:E783"/>
    <mergeCell ref="A784:E791"/>
    <mergeCell ref="A810:E810"/>
    <mergeCell ref="A655:E662"/>
    <mergeCell ref="A679:E679"/>
    <mergeCell ref="A680:E686"/>
    <mergeCell ref="A705:E705"/>
    <mergeCell ref="A706:E712"/>
    <mergeCell ref="A731:E731"/>
    <mergeCell ref="A887:E894"/>
    <mergeCell ref="A912:E912"/>
    <mergeCell ref="A913:E921"/>
    <mergeCell ref="A939:E939"/>
    <mergeCell ref="A940:E947"/>
    <mergeCell ref="A965:E965"/>
    <mergeCell ref="A811:E817"/>
    <mergeCell ref="A835:E835"/>
    <mergeCell ref="A836:E843"/>
    <mergeCell ref="A861:E861"/>
    <mergeCell ref="A862:E868"/>
    <mergeCell ref="A886:E886"/>
    <mergeCell ref="A1044:E1051"/>
    <mergeCell ref="A1069:E1069"/>
    <mergeCell ref="A1070:E1076"/>
    <mergeCell ref="A1095:E1095"/>
    <mergeCell ref="A1096:E1103"/>
    <mergeCell ref="A1122:E1122"/>
    <mergeCell ref="A966:E974"/>
    <mergeCell ref="A991:E991"/>
    <mergeCell ref="A992:E999"/>
    <mergeCell ref="A1017:E1017"/>
    <mergeCell ref="A1018:E1025"/>
    <mergeCell ref="A1043:E1043"/>
    <mergeCell ref="A1216:E1222"/>
    <mergeCell ref="A1240:E1241"/>
    <mergeCell ref="A1242:E1248"/>
    <mergeCell ref="A1266:E1267"/>
    <mergeCell ref="A1268:E1273"/>
    <mergeCell ref="A1291:E1292"/>
    <mergeCell ref="A1123:E1128"/>
    <mergeCell ref="A1147:E1148"/>
    <mergeCell ref="A1149:E1157"/>
    <mergeCell ref="A1182:E1183"/>
    <mergeCell ref="A1184:E1190"/>
    <mergeCell ref="A1214:E1215"/>
    <mergeCell ref="A1382:E1389"/>
    <mergeCell ref="A1407:E1408"/>
    <mergeCell ref="A1409:E1418"/>
    <mergeCell ref="A1437:E1438"/>
    <mergeCell ref="A1439:E1444"/>
    <mergeCell ref="A1467:E1467"/>
    <mergeCell ref="A1293:E1299"/>
    <mergeCell ref="A1320:E1321"/>
    <mergeCell ref="A1322:E1328"/>
    <mergeCell ref="A1354:E1355"/>
    <mergeCell ref="A1356:E1362"/>
    <mergeCell ref="A1380:E1381"/>
    <mergeCell ref="A1521:E1521"/>
    <mergeCell ref="A1522:E1529"/>
    <mergeCell ref="A1547:E1547"/>
    <mergeCell ref="A1548:E1548"/>
    <mergeCell ref="A1549:E1556"/>
    <mergeCell ref="A1579:E1579"/>
    <mergeCell ref="A1468:E1468"/>
    <mergeCell ref="A1469:E1473"/>
    <mergeCell ref="A1492:E1492"/>
    <mergeCell ref="A1493:E1493"/>
    <mergeCell ref="A1494:E1499"/>
    <mergeCell ref="A1520:E1520"/>
    <mergeCell ref="A1658:E1663"/>
    <mergeCell ref="A1676:E1677"/>
    <mergeCell ref="A1678:E1682"/>
    <mergeCell ref="A1694:E1695"/>
    <mergeCell ref="A1696:E1701"/>
    <mergeCell ref="A1719:E1720"/>
    <mergeCell ref="A1580:E1585"/>
    <mergeCell ref="A1603:E1603"/>
    <mergeCell ref="A1604:E1611"/>
    <mergeCell ref="A1630:E1631"/>
    <mergeCell ref="A1632:E1638"/>
    <mergeCell ref="A1656:E1657"/>
    <mergeCell ref="A1797:E1803"/>
    <mergeCell ref="A1823:E1824"/>
    <mergeCell ref="A1825:E1830"/>
    <mergeCell ref="A1845:E1846"/>
    <mergeCell ref="A1847:E1851"/>
    <mergeCell ref="A1863:E1864"/>
    <mergeCell ref="A1721:E1727"/>
    <mergeCell ref="A1739:E1740"/>
    <mergeCell ref="A1741:E1749"/>
    <mergeCell ref="A1771:E1772"/>
    <mergeCell ref="A1773:E1782"/>
    <mergeCell ref="A1795:E1796"/>
    <mergeCell ref="A1929:E1935"/>
    <mergeCell ref="A1947:E1948"/>
    <mergeCell ref="A1949:E1955"/>
    <mergeCell ref="A1967:E1968"/>
    <mergeCell ref="A1969:E1974"/>
    <mergeCell ref="A1987:E1988"/>
    <mergeCell ref="A1865:E1871"/>
    <mergeCell ref="A1883:E1884"/>
    <mergeCell ref="A1885:E1890"/>
    <mergeCell ref="A1902:E1903"/>
    <mergeCell ref="A1904:E1909"/>
    <mergeCell ref="A1927:E1928"/>
    <mergeCell ref="A2055:E2064"/>
    <mergeCell ref="A2083:E2084"/>
    <mergeCell ref="A2085:E2095"/>
    <mergeCell ref="A2108:E2109"/>
    <mergeCell ref="A2110:E2118"/>
    <mergeCell ref="A2135:E2136"/>
    <mergeCell ref="A1989:E1996"/>
    <mergeCell ref="A2009:E2010"/>
    <mergeCell ref="A2011:E2019"/>
    <mergeCell ref="A2031:E2032"/>
    <mergeCell ref="A2033:E2041"/>
    <mergeCell ref="A2053:E2054"/>
    <mergeCell ref="A2211:E2219"/>
    <mergeCell ref="A2239:E2240"/>
    <mergeCell ref="A2241:E2249"/>
    <mergeCell ref="A2261:E2262"/>
    <mergeCell ref="A2263:E2271"/>
    <mergeCell ref="A2291:E2292"/>
    <mergeCell ref="A2137:E2145"/>
    <mergeCell ref="A2157:E2158"/>
    <mergeCell ref="A2159:E2167"/>
    <mergeCell ref="A2187:E2188"/>
    <mergeCell ref="A2189:E2197"/>
    <mergeCell ref="A2209:E2210"/>
    <mergeCell ref="A2383:E2392"/>
    <mergeCell ref="A2412:E2413"/>
    <mergeCell ref="A2414:E2423"/>
    <mergeCell ref="A2447:E2448"/>
    <mergeCell ref="A2449:E2457"/>
    <mergeCell ref="A2293:E2301"/>
    <mergeCell ref="A2321:E2322"/>
    <mergeCell ref="A2323:E2331"/>
    <mergeCell ref="A2350:E2351"/>
    <mergeCell ref="A2352:E2361"/>
    <mergeCell ref="A2381:E2382"/>
  </mergeCells>
  <pageMargins left="0.98425196850393704" right="0.98425196850393704" top="0.98425196850393704" bottom="0.98425196850393704" header="0.51181102362204722" footer="0.51181102362204722"/>
  <pageSetup paperSize="9" scale="92" firstPageNumber="26" orientation="portrait" useFirstPageNumber="1" r:id="rId1"/>
  <headerFooter alignWithMargins="0">
    <oddHeader>&amp;C&amp;"Arial,Kurzíva"Příloha č. 2: Rozpočtové změny č. 698/18 - 790/18 schválené Radou Olomouckého kraje 15.10.2018</oddHeader>
    <oddFooter xml:space="preserve">&amp;L&amp;"Arial,Kurzíva"Zastupitelstvo OK 17.12.2018
5.1. - Rozpočet Olomouckého kraje 2018 - rozpočtové změny 
Příloha č.2: Rozpočtové změny č. 698/18 - 790/18 schválené Radou Olomouckého kraje 15.10.2018&amp;R&amp;"Arial,Kurzíva"Strana &amp;P (celkem 188)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3"/>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0.7109375" bestFit="1" customWidth="1"/>
  </cols>
  <sheetData>
    <row r="1" spans="1:5" ht="15" customHeight="1" x14ac:dyDescent="0.25">
      <c r="A1" s="35" t="s">
        <v>396</v>
      </c>
    </row>
    <row r="2" spans="1:5" ht="15" customHeight="1" x14ac:dyDescent="0.2">
      <c r="A2" s="179" t="s">
        <v>34</v>
      </c>
      <c r="B2" s="179"/>
      <c r="C2" s="179"/>
      <c r="D2" s="179"/>
      <c r="E2" s="179"/>
    </row>
    <row r="3" spans="1:5" ht="15" customHeight="1" x14ac:dyDescent="0.2">
      <c r="A3" s="179" t="s">
        <v>49</v>
      </c>
      <c r="B3" s="179"/>
      <c r="C3" s="179"/>
      <c r="D3" s="179"/>
      <c r="E3" s="179"/>
    </row>
    <row r="4" spans="1:5" ht="15" customHeight="1" x14ac:dyDescent="0.2">
      <c r="A4" s="178" t="s">
        <v>397</v>
      </c>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68"/>
      <c r="B9" s="68"/>
      <c r="C9" s="68"/>
      <c r="D9" s="68"/>
      <c r="E9" s="68"/>
    </row>
    <row r="10" spans="1:5" ht="15" customHeight="1" x14ac:dyDescent="0.25">
      <c r="A10" s="69" t="s">
        <v>1</v>
      </c>
      <c r="B10" s="70"/>
      <c r="C10" s="70"/>
      <c r="D10" s="70"/>
      <c r="E10" s="70"/>
    </row>
    <row r="11" spans="1:5" ht="15" customHeight="1" x14ac:dyDescent="0.2">
      <c r="A11" s="57" t="s">
        <v>51</v>
      </c>
      <c r="B11" s="70"/>
      <c r="C11" s="70"/>
      <c r="D11" s="70"/>
      <c r="E11" s="71" t="s">
        <v>52</v>
      </c>
    </row>
    <row r="12" spans="1:5" ht="15" customHeight="1" x14ac:dyDescent="0.25">
      <c r="A12" s="72"/>
      <c r="B12" s="69"/>
      <c r="C12" s="70"/>
      <c r="D12" s="70"/>
      <c r="E12" s="73"/>
    </row>
    <row r="13" spans="1:5" ht="15" customHeight="1" x14ac:dyDescent="0.2">
      <c r="B13" s="44" t="s">
        <v>39</v>
      </c>
      <c r="C13" s="44" t="s">
        <v>40</v>
      </c>
      <c r="D13" s="74" t="s">
        <v>41</v>
      </c>
      <c r="E13" s="44" t="s">
        <v>42</v>
      </c>
    </row>
    <row r="14" spans="1:5" ht="15" customHeight="1" x14ac:dyDescent="0.2">
      <c r="B14" s="48">
        <v>33353</v>
      </c>
      <c r="C14" s="75"/>
      <c r="D14" s="50" t="s">
        <v>43</v>
      </c>
      <c r="E14" s="76">
        <v>5235889</v>
      </c>
    </row>
    <row r="15" spans="1:5" ht="15" customHeight="1" x14ac:dyDescent="0.2">
      <c r="B15" s="52"/>
      <c r="C15" s="77" t="s">
        <v>44</v>
      </c>
      <c r="D15" s="78"/>
      <c r="E15" s="79">
        <f>SUM(E14:E14)</f>
        <v>5235889</v>
      </c>
    </row>
    <row r="16" spans="1:5" ht="15" customHeight="1" x14ac:dyDescent="0.25">
      <c r="A16" s="80"/>
      <c r="B16" s="81"/>
      <c r="C16" s="81"/>
      <c r="D16" s="81"/>
      <c r="E16" s="81"/>
    </row>
    <row r="17" spans="1:5" ht="15" customHeight="1" x14ac:dyDescent="0.25">
      <c r="A17" s="38" t="s">
        <v>17</v>
      </c>
      <c r="B17" s="39"/>
      <c r="C17" s="39"/>
      <c r="D17" s="39"/>
      <c r="E17" s="56"/>
    </row>
    <row r="18" spans="1:5" ht="15" customHeight="1" x14ac:dyDescent="0.2">
      <c r="A18" s="57" t="s">
        <v>51</v>
      </c>
      <c r="B18" s="39"/>
      <c r="C18" s="39"/>
      <c r="D18" s="39"/>
      <c r="E18" s="42" t="s">
        <v>52</v>
      </c>
    </row>
    <row r="19" spans="1:5" ht="15" customHeight="1" x14ac:dyDescent="0.2"/>
    <row r="20" spans="1:5" ht="15" customHeight="1" x14ac:dyDescent="0.2">
      <c r="A20" s="147" t="s">
        <v>174</v>
      </c>
      <c r="E20" s="148">
        <v>5235889</v>
      </c>
    </row>
    <row r="21" spans="1:5" ht="15" customHeight="1" x14ac:dyDescent="0.2"/>
    <row r="22" spans="1:5" ht="15" customHeight="1" x14ac:dyDescent="0.2"/>
    <row r="23" spans="1:5" ht="15" customHeight="1" x14ac:dyDescent="0.25">
      <c r="A23" s="35" t="s">
        <v>398</v>
      </c>
    </row>
    <row r="24" spans="1:5" ht="15" customHeight="1" x14ac:dyDescent="0.2">
      <c r="A24" s="179" t="s">
        <v>34</v>
      </c>
      <c r="B24" s="179"/>
      <c r="C24" s="179"/>
      <c r="D24" s="179"/>
      <c r="E24" s="179"/>
    </row>
    <row r="25" spans="1:5" ht="15" customHeight="1" x14ac:dyDescent="0.2">
      <c r="A25" s="179" t="s">
        <v>49</v>
      </c>
      <c r="B25" s="179"/>
      <c r="C25" s="179"/>
      <c r="D25" s="179"/>
      <c r="E25" s="179"/>
    </row>
    <row r="26" spans="1:5" ht="15" customHeight="1" x14ac:dyDescent="0.2">
      <c r="A26" s="178" t="s">
        <v>399</v>
      </c>
      <c r="B26" s="178"/>
      <c r="C26" s="178"/>
      <c r="D26" s="178"/>
      <c r="E26" s="178"/>
    </row>
    <row r="27" spans="1:5" ht="15" customHeight="1" x14ac:dyDescent="0.2">
      <c r="A27" s="178"/>
      <c r="B27" s="178"/>
      <c r="C27" s="178"/>
      <c r="D27" s="178"/>
      <c r="E27" s="178"/>
    </row>
    <row r="28" spans="1:5" ht="15" customHeight="1" x14ac:dyDescent="0.2">
      <c r="A28" s="178"/>
      <c r="B28" s="178"/>
      <c r="C28" s="178"/>
      <c r="D28" s="178"/>
      <c r="E28" s="178"/>
    </row>
    <row r="29" spans="1:5" ht="15" customHeight="1" x14ac:dyDescent="0.2">
      <c r="A29" s="178"/>
      <c r="B29" s="178"/>
      <c r="C29" s="178"/>
      <c r="D29" s="178"/>
      <c r="E29" s="178"/>
    </row>
    <row r="30" spans="1:5" ht="15" customHeight="1" x14ac:dyDescent="0.2">
      <c r="A30" s="178"/>
      <c r="B30" s="178"/>
      <c r="C30" s="178"/>
      <c r="D30" s="178"/>
      <c r="E30" s="178"/>
    </row>
    <row r="31" spans="1:5" ht="15" customHeight="1" x14ac:dyDescent="0.2">
      <c r="A31" s="178"/>
      <c r="B31" s="178"/>
      <c r="C31" s="178"/>
      <c r="D31" s="178"/>
      <c r="E31" s="178"/>
    </row>
    <row r="32" spans="1:5" ht="15" customHeight="1" x14ac:dyDescent="0.2">
      <c r="A32" s="68"/>
      <c r="B32" s="68"/>
      <c r="C32" s="68"/>
      <c r="D32" s="68"/>
      <c r="E32" s="68"/>
    </row>
    <row r="33" spans="1:5" ht="15" customHeight="1" x14ac:dyDescent="0.25">
      <c r="A33" s="69" t="s">
        <v>1</v>
      </c>
      <c r="B33" s="70"/>
      <c r="C33" s="70"/>
      <c r="D33" s="70"/>
      <c r="E33" s="70"/>
    </row>
    <row r="34" spans="1:5" ht="15" customHeight="1" x14ac:dyDescent="0.2">
      <c r="A34" s="57" t="s">
        <v>51</v>
      </c>
      <c r="B34" s="39"/>
      <c r="C34" s="39"/>
      <c r="D34" s="39"/>
      <c r="E34" s="42" t="s">
        <v>52</v>
      </c>
    </row>
    <row r="35" spans="1:5" ht="15" customHeight="1" x14ac:dyDescent="0.25">
      <c r="A35" s="92"/>
      <c r="B35" s="69"/>
      <c r="C35" s="70"/>
      <c r="D35" s="70"/>
      <c r="E35" s="73"/>
    </row>
    <row r="36" spans="1:5" ht="15" customHeight="1" x14ac:dyDescent="0.2">
      <c r="B36" s="44" t="s">
        <v>39</v>
      </c>
      <c r="C36" s="44" t="s">
        <v>40</v>
      </c>
      <c r="D36" s="74" t="s">
        <v>41</v>
      </c>
      <c r="E36" s="44" t="s">
        <v>42</v>
      </c>
    </row>
    <row r="37" spans="1:5" ht="15" customHeight="1" x14ac:dyDescent="0.2">
      <c r="B37" s="93">
        <v>103533063</v>
      </c>
      <c r="C37" s="94"/>
      <c r="D37" s="50" t="s">
        <v>43</v>
      </c>
      <c r="E37" s="76">
        <v>2878501.02</v>
      </c>
    </row>
    <row r="38" spans="1:5" ht="15" customHeight="1" x14ac:dyDescent="0.2">
      <c r="B38" s="93">
        <v>103133063</v>
      </c>
      <c r="C38" s="94"/>
      <c r="D38" s="50" t="s">
        <v>43</v>
      </c>
      <c r="E38" s="76">
        <v>507970.78</v>
      </c>
    </row>
    <row r="39" spans="1:5" ht="15" customHeight="1" x14ac:dyDescent="0.2">
      <c r="B39" s="95"/>
      <c r="C39" s="77" t="s">
        <v>44</v>
      </c>
      <c r="D39" s="78"/>
      <c r="E39" s="79">
        <f>SUM(E37:E38)</f>
        <v>3386471.8</v>
      </c>
    </row>
    <row r="40" spans="1:5" ht="15" customHeight="1" x14ac:dyDescent="0.25">
      <c r="A40" s="80"/>
      <c r="B40" s="81"/>
      <c r="C40" s="81"/>
      <c r="D40" s="81"/>
      <c r="E40" s="81"/>
    </row>
    <row r="41" spans="1:5" ht="15" customHeight="1" x14ac:dyDescent="0.25">
      <c r="A41" s="69" t="s">
        <v>17</v>
      </c>
      <c r="B41" s="70"/>
      <c r="C41" s="70"/>
      <c r="D41" s="70"/>
      <c r="E41" s="92"/>
    </row>
    <row r="42" spans="1:5" ht="15" customHeight="1" x14ac:dyDescent="0.2">
      <c r="A42" s="57" t="s">
        <v>51</v>
      </c>
      <c r="B42" s="39"/>
      <c r="C42" s="39"/>
      <c r="D42" s="39"/>
      <c r="E42" s="71" t="s">
        <v>52</v>
      </c>
    </row>
    <row r="43" spans="1:5" ht="15" customHeight="1" x14ac:dyDescent="0.25">
      <c r="A43" s="92"/>
      <c r="B43" s="69"/>
      <c r="C43" s="70"/>
      <c r="D43" s="70"/>
      <c r="E43" s="73"/>
    </row>
    <row r="44" spans="1:5" ht="15" customHeight="1" x14ac:dyDescent="0.2">
      <c r="B44" s="44" t="s">
        <v>39</v>
      </c>
      <c r="C44" s="44" t="s">
        <v>40</v>
      </c>
      <c r="D44" s="74" t="s">
        <v>41</v>
      </c>
      <c r="E44" s="44" t="s">
        <v>42</v>
      </c>
    </row>
    <row r="45" spans="1:5" ht="15" customHeight="1" x14ac:dyDescent="0.2">
      <c r="B45" s="93">
        <v>103533063</v>
      </c>
      <c r="C45" s="94"/>
      <c r="D45" s="63" t="s">
        <v>47</v>
      </c>
      <c r="E45" s="76">
        <v>2878501.02</v>
      </c>
    </row>
    <row r="46" spans="1:5" ht="15" customHeight="1" x14ac:dyDescent="0.2">
      <c r="B46" s="93">
        <v>103133063</v>
      </c>
      <c r="C46" s="94"/>
      <c r="D46" s="63" t="s">
        <v>47</v>
      </c>
      <c r="E46" s="76">
        <v>507970.78</v>
      </c>
    </row>
    <row r="47" spans="1:5" ht="15" customHeight="1" x14ac:dyDescent="0.2">
      <c r="B47" s="95"/>
      <c r="C47" s="77" t="s">
        <v>44</v>
      </c>
      <c r="D47" s="78"/>
      <c r="E47" s="79">
        <f>SUM(E45:E46)</f>
        <v>3386471.8</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400</v>
      </c>
    </row>
    <row r="55" spans="1:5" ht="15" customHeight="1" x14ac:dyDescent="0.2">
      <c r="A55" s="179" t="s">
        <v>34</v>
      </c>
      <c r="B55" s="179"/>
      <c r="C55" s="179"/>
      <c r="D55" s="179"/>
      <c r="E55" s="179"/>
    </row>
    <row r="56" spans="1:5" ht="15" customHeight="1" x14ac:dyDescent="0.2">
      <c r="A56" s="179" t="s">
        <v>49</v>
      </c>
      <c r="B56" s="179"/>
      <c r="C56" s="179"/>
      <c r="D56" s="179"/>
      <c r="E56" s="179"/>
    </row>
    <row r="57" spans="1:5" ht="15" customHeight="1" x14ac:dyDescent="0.2">
      <c r="A57" s="178" t="s">
        <v>401</v>
      </c>
      <c r="B57" s="178"/>
      <c r="C57" s="178"/>
      <c r="D57" s="178"/>
      <c r="E57" s="178"/>
    </row>
    <row r="58" spans="1:5" ht="15" customHeight="1" x14ac:dyDescent="0.2">
      <c r="A58" s="178"/>
      <c r="B58" s="178"/>
      <c r="C58" s="178"/>
      <c r="D58" s="178"/>
      <c r="E58" s="178"/>
    </row>
    <row r="59" spans="1:5" ht="15" customHeight="1" x14ac:dyDescent="0.2">
      <c r="A59" s="178"/>
      <c r="B59" s="178"/>
      <c r="C59" s="178"/>
      <c r="D59" s="178"/>
      <c r="E59" s="178"/>
    </row>
    <row r="60" spans="1:5" ht="15" customHeight="1" x14ac:dyDescent="0.2">
      <c r="A60" s="178"/>
      <c r="B60" s="178"/>
      <c r="C60" s="178"/>
      <c r="D60" s="178"/>
      <c r="E60" s="178"/>
    </row>
    <row r="61" spans="1:5" ht="15" customHeight="1" x14ac:dyDescent="0.2">
      <c r="A61" s="178"/>
      <c r="B61" s="178"/>
      <c r="C61" s="178"/>
      <c r="D61" s="178"/>
      <c r="E61" s="178"/>
    </row>
    <row r="62" spans="1:5" ht="15" customHeight="1" x14ac:dyDescent="0.2">
      <c r="A62" s="178"/>
      <c r="B62" s="178"/>
      <c r="C62" s="178"/>
      <c r="D62" s="178"/>
      <c r="E62" s="178"/>
    </row>
    <row r="63" spans="1:5" ht="15" customHeight="1" x14ac:dyDescent="0.2">
      <c r="A63" s="183"/>
      <c r="B63" s="183"/>
      <c r="C63" s="183"/>
      <c r="D63" s="183"/>
      <c r="E63" s="183"/>
    </row>
    <row r="64" spans="1:5" ht="15" customHeight="1" x14ac:dyDescent="0.25">
      <c r="A64" s="69" t="s">
        <v>1</v>
      </c>
      <c r="B64" s="70"/>
      <c r="C64" s="70"/>
      <c r="D64" s="70"/>
      <c r="E64" s="70"/>
    </row>
    <row r="65" spans="1:5" ht="15" customHeight="1" x14ac:dyDescent="0.2">
      <c r="A65" s="57" t="s">
        <v>51</v>
      </c>
      <c r="B65" s="39"/>
      <c r="C65" s="39"/>
      <c r="D65" s="39"/>
      <c r="E65" s="42" t="s">
        <v>52</v>
      </c>
    </row>
    <row r="66" spans="1:5" ht="15" customHeight="1" x14ac:dyDescent="0.25">
      <c r="A66" s="72"/>
      <c r="B66" s="69"/>
      <c r="C66" s="70"/>
      <c r="D66" s="70"/>
      <c r="E66" s="73"/>
    </row>
    <row r="67" spans="1:5" ht="15" customHeight="1" x14ac:dyDescent="0.2">
      <c r="A67" s="56"/>
      <c r="B67" s="44" t="s">
        <v>39</v>
      </c>
      <c r="C67" s="44" t="s">
        <v>40</v>
      </c>
      <c r="D67" s="74" t="s">
        <v>41</v>
      </c>
      <c r="E67" s="44" t="s">
        <v>42</v>
      </c>
    </row>
    <row r="68" spans="1:5" ht="15" customHeight="1" x14ac:dyDescent="0.2">
      <c r="A68" s="56"/>
      <c r="B68" s="48">
        <v>33068</v>
      </c>
      <c r="C68" s="75"/>
      <c r="D68" s="50" t="s">
        <v>43</v>
      </c>
      <c r="E68" s="76">
        <v>470863</v>
      </c>
    </row>
    <row r="69" spans="1:5" ht="15" customHeight="1" x14ac:dyDescent="0.2">
      <c r="A69" s="56"/>
      <c r="B69" s="52"/>
      <c r="C69" s="77" t="s">
        <v>44</v>
      </c>
      <c r="D69" s="78"/>
      <c r="E69" s="79">
        <f>SUM(E68:E68)</f>
        <v>470863</v>
      </c>
    </row>
    <row r="70" spans="1:5" ht="15" customHeight="1" x14ac:dyDescent="0.2">
      <c r="A70" s="56"/>
      <c r="B70" s="83"/>
      <c r="C70" s="122"/>
      <c r="D70" s="70"/>
      <c r="E70" s="123"/>
    </row>
    <row r="71" spans="1:5" ht="15" customHeight="1" x14ac:dyDescent="0.25">
      <c r="A71" s="69" t="s">
        <v>17</v>
      </c>
      <c r="B71" s="70"/>
      <c r="C71" s="70"/>
      <c r="D71" s="70"/>
      <c r="E71" s="72"/>
    </row>
    <row r="72" spans="1:5" ht="15" customHeight="1" x14ac:dyDescent="0.2">
      <c r="A72" s="57" t="s">
        <v>51</v>
      </c>
      <c r="B72" s="39"/>
      <c r="C72" s="39"/>
      <c r="D72" s="39"/>
      <c r="E72" s="42" t="s">
        <v>52</v>
      </c>
    </row>
    <row r="73" spans="1:5" ht="15" customHeight="1" x14ac:dyDescent="0.2">
      <c r="A73" s="56"/>
      <c r="B73" s="56"/>
      <c r="C73" s="56"/>
      <c r="D73" s="56"/>
      <c r="E73" s="56"/>
    </row>
    <row r="74" spans="1:5" ht="15" customHeight="1" x14ac:dyDescent="0.2">
      <c r="A74" s="56"/>
      <c r="B74" s="158"/>
      <c r="C74" s="44" t="s">
        <v>40</v>
      </c>
      <c r="D74" s="46" t="s">
        <v>53</v>
      </c>
      <c r="E74" s="44" t="s">
        <v>42</v>
      </c>
    </row>
    <row r="75" spans="1:5" ht="15" customHeight="1" x14ac:dyDescent="0.2">
      <c r="A75" s="56"/>
      <c r="B75" s="159"/>
      <c r="C75" s="75">
        <v>3113</v>
      </c>
      <c r="D75" s="90" t="s">
        <v>55</v>
      </c>
      <c r="E75" s="76">
        <v>470863</v>
      </c>
    </row>
    <row r="76" spans="1:5" ht="15" customHeight="1" x14ac:dyDescent="0.2">
      <c r="A76" s="56"/>
      <c r="B76" s="160"/>
      <c r="C76" s="77" t="s">
        <v>44</v>
      </c>
      <c r="D76" s="78"/>
      <c r="E76" s="79">
        <f>SUM(E75:E75)</f>
        <v>470863</v>
      </c>
    </row>
    <row r="77" spans="1:5" ht="15" customHeight="1" x14ac:dyDescent="0.25">
      <c r="A77" s="35"/>
    </row>
    <row r="78" spans="1:5" ht="15" customHeight="1" x14ac:dyDescent="0.25">
      <c r="A78" s="35"/>
    </row>
    <row r="79" spans="1:5" ht="15" customHeight="1" x14ac:dyDescent="0.25">
      <c r="A79" s="35" t="s">
        <v>402</v>
      </c>
    </row>
    <row r="80" spans="1:5" ht="15" customHeight="1" x14ac:dyDescent="0.2">
      <c r="A80" s="177" t="s">
        <v>403</v>
      </c>
      <c r="B80" s="177"/>
      <c r="C80" s="177"/>
      <c r="D80" s="177"/>
      <c r="E80" s="177"/>
    </row>
    <row r="81" spans="1:5" ht="15" customHeight="1" x14ac:dyDescent="0.2">
      <c r="A81" s="177"/>
      <c r="B81" s="177"/>
      <c r="C81" s="177"/>
      <c r="D81" s="177"/>
      <c r="E81" s="177"/>
    </row>
    <row r="82" spans="1:5" ht="15" customHeight="1" x14ac:dyDescent="0.2">
      <c r="A82" s="177"/>
      <c r="B82" s="177"/>
      <c r="C82" s="177"/>
      <c r="D82" s="177"/>
      <c r="E82" s="177"/>
    </row>
    <row r="83" spans="1:5" ht="15" customHeight="1" x14ac:dyDescent="0.2">
      <c r="A83" s="177"/>
      <c r="B83" s="177"/>
      <c r="C83" s="177"/>
      <c r="D83" s="177"/>
      <c r="E83" s="177"/>
    </row>
    <row r="84" spans="1:5" ht="15" customHeight="1" x14ac:dyDescent="0.2">
      <c r="A84" s="177"/>
      <c r="B84" s="177"/>
      <c r="C84" s="177"/>
      <c r="D84" s="177"/>
      <c r="E84" s="177"/>
    </row>
    <row r="85" spans="1:5" ht="15" customHeight="1" x14ac:dyDescent="0.2">
      <c r="A85" s="177"/>
      <c r="B85" s="177"/>
      <c r="C85" s="177"/>
      <c r="D85" s="177"/>
      <c r="E85" s="177"/>
    </row>
    <row r="86" spans="1:5" ht="15" customHeight="1" x14ac:dyDescent="0.2">
      <c r="A86" s="177"/>
      <c r="B86" s="177"/>
      <c r="C86" s="177"/>
      <c r="D86" s="177"/>
      <c r="E86" s="177"/>
    </row>
    <row r="87" spans="1:5" ht="15" customHeight="1" x14ac:dyDescent="0.2">
      <c r="A87" s="177"/>
      <c r="B87" s="177"/>
      <c r="C87" s="177"/>
      <c r="D87" s="177"/>
      <c r="E87" s="177"/>
    </row>
    <row r="88" spans="1:5" ht="15" customHeight="1" x14ac:dyDescent="0.2">
      <c r="A88" s="144"/>
      <c r="B88" s="154"/>
      <c r="C88" s="144"/>
      <c r="D88" s="144"/>
      <c r="E88" s="144"/>
    </row>
    <row r="89" spans="1:5" ht="15" customHeight="1" x14ac:dyDescent="0.25">
      <c r="A89" s="69" t="s">
        <v>1</v>
      </c>
      <c r="B89" s="155"/>
      <c r="C89" s="70"/>
      <c r="D89" s="70"/>
      <c r="E89" s="70"/>
    </row>
    <row r="90" spans="1:5" ht="15" customHeight="1" x14ac:dyDescent="0.2">
      <c r="A90" s="57" t="s">
        <v>87</v>
      </c>
      <c r="B90" s="70"/>
      <c r="C90" s="70"/>
      <c r="D90" s="70"/>
      <c r="E90" s="71" t="s">
        <v>92</v>
      </c>
    </row>
    <row r="91" spans="1:5" ht="15" customHeight="1" x14ac:dyDescent="0.25">
      <c r="A91" s="56"/>
      <c r="B91" s="156"/>
      <c r="C91" s="39"/>
      <c r="D91" s="39"/>
      <c r="E91" s="43"/>
    </row>
    <row r="92" spans="1:5" ht="15" customHeight="1" x14ac:dyDescent="0.2">
      <c r="B92" s="45" t="s">
        <v>39</v>
      </c>
      <c r="C92" s="45" t="s">
        <v>40</v>
      </c>
      <c r="D92" s="46" t="s">
        <v>41</v>
      </c>
      <c r="E92" s="47" t="s">
        <v>42</v>
      </c>
    </row>
    <row r="93" spans="1:5" ht="15" customHeight="1" x14ac:dyDescent="0.2">
      <c r="B93" s="102">
        <v>110595823</v>
      </c>
      <c r="C93" s="49"/>
      <c r="D93" s="110" t="s">
        <v>404</v>
      </c>
      <c r="E93" s="76">
        <v>19117253.140000001</v>
      </c>
    </row>
    <row r="94" spans="1:5" ht="15" customHeight="1" x14ac:dyDescent="0.2">
      <c r="B94" s="102">
        <v>110595113</v>
      </c>
      <c r="C94" s="49"/>
      <c r="D94" s="184" t="s">
        <v>405</v>
      </c>
      <c r="E94" s="76">
        <v>248428.38</v>
      </c>
    </row>
    <row r="95" spans="1:5" ht="15" customHeight="1" x14ac:dyDescent="0.2">
      <c r="B95" s="157"/>
      <c r="C95" s="53" t="s">
        <v>44</v>
      </c>
      <c r="D95" s="54"/>
      <c r="E95" s="55">
        <f>SUM(E93:E94)</f>
        <v>19365681.52</v>
      </c>
    </row>
    <row r="96" spans="1:5" ht="15" customHeight="1" x14ac:dyDescent="0.2"/>
    <row r="97" spans="1:5" ht="15" customHeight="1" x14ac:dyDescent="0.25">
      <c r="A97" s="69" t="s">
        <v>17</v>
      </c>
    </row>
    <row r="98" spans="1:5" ht="15" customHeight="1" x14ac:dyDescent="0.2">
      <c r="A98" s="57" t="s">
        <v>87</v>
      </c>
      <c r="B98" s="70"/>
      <c r="C98" s="70"/>
      <c r="D98" s="70"/>
      <c r="E98" s="71" t="s">
        <v>92</v>
      </c>
    </row>
    <row r="99" spans="1:5" ht="15" customHeight="1" x14ac:dyDescent="0.2"/>
    <row r="100" spans="1:5" ht="15" customHeight="1" x14ac:dyDescent="0.2">
      <c r="C100" s="44" t="s">
        <v>40</v>
      </c>
      <c r="D100" s="82" t="s">
        <v>53</v>
      </c>
      <c r="E100" s="44" t="s">
        <v>42</v>
      </c>
    </row>
    <row r="101" spans="1:5" ht="15" customHeight="1" x14ac:dyDescent="0.2">
      <c r="C101" s="62">
        <v>2212</v>
      </c>
      <c r="D101" s="110" t="s">
        <v>406</v>
      </c>
      <c r="E101" s="76">
        <v>248428.38</v>
      </c>
    </row>
    <row r="102" spans="1:5" ht="15" customHeight="1" x14ac:dyDescent="0.2">
      <c r="C102" s="62">
        <v>2212</v>
      </c>
      <c r="D102" s="110" t="s">
        <v>122</v>
      </c>
      <c r="E102" s="76">
        <v>19117253.140000001</v>
      </c>
    </row>
    <row r="103" spans="1:5" ht="15" customHeight="1" x14ac:dyDescent="0.2">
      <c r="C103" s="77" t="s">
        <v>44</v>
      </c>
      <c r="D103" s="85"/>
      <c r="E103" s="86">
        <f>SUM(E101:E102)</f>
        <v>19365681.52</v>
      </c>
    </row>
    <row r="104" spans="1:5" ht="15" customHeight="1" x14ac:dyDescent="0.25">
      <c r="A104" s="35"/>
    </row>
    <row r="105" spans="1:5" ht="15" customHeight="1" x14ac:dyDescent="0.25">
      <c r="A105" s="80" t="s">
        <v>407</v>
      </c>
    </row>
    <row r="106" spans="1:5" ht="15" customHeight="1" x14ac:dyDescent="0.2">
      <c r="A106" s="179" t="s">
        <v>34</v>
      </c>
      <c r="B106" s="179"/>
      <c r="C106" s="179"/>
      <c r="D106" s="179"/>
      <c r="E106" s="179"/>
    </row>
    <row r="107" spans="1:5" ht="15" customHeight="1" x14ac:dyDescent="0.2">
      <c r="A107" s="179" t="s">
        <v>185</v>
      </c>
      <c r="B107" s="179"/>
      <c r="C107" s="179"/>
      <c r="D107" s="179"/>
      <c r="E107" s="179"/>
    </row>
    <row r="108" spans="1:5" ht="15" customHeight="1" x14ac:dyDescent="0.2">
      <c r="A108" s="178" t="s">
        <v>408</v>
      </c>
      <c r="B108" s="178"/>
      <c r="C108" s="178"/>
      <c r="D108" s="178"/>
      <c r="E108" s="178"/>
    </row>
    <row r="109" spans="1:5" ht="15" customHeight="1" x14ac:dyDescent="0.2">
      <c r="A109" s="178"/>
      <c r="B109" s="178"/>
      <c r="C109" s="178"/>
      <c r="D109" s="178"/>
      <c r="E109" s="178"/>
    </row>
    <row r="110" spans="1:5" ht="15" customHeight="1" x14ac:dyDescent="0.2">
      <c r="A110" s="178"/>
      <c r="B110" s="178"/>
      <c r="C110" s="178"/>
      <c r="D110" s="178"/>
      <c r="E110" s="178"/>
    </row>
    <row r="111" spans="1:5" ht="15" customHeight="1" x14ac:dyDescent="0.2">
      <c r="A111" s="178"/>
      <c r="B111" s="178"/>
      <c r="C111" s="178"/>
      <c r="D111" s="178"/>
      <c r="E111" s="178"/>
    </row>
    <row r="112" spans="1:5" ht="15" customHeight="1" x14ac:dyDescent="0.2">
      <c r="A112" s="178"/>
      <c r="B112" s="178"/>
      <c r="C112" s="178"/>
      <c r="D112" s="178"/>
      <c r="E112" s="178"/>
    </row>
    <row r="113" spans="1:5" ht="15" customHeight="1" x14ac:dyDescent="0.2">
      <c r="A113" s="178"/>
      <c r="B113" s="178"/>
      <c r="C113" s="178"/>
      <c r="D113" s="178"/>
      <c r="E113" s="178"/>
    </row>
    <row r="114" spans="1:5" ht="15" customHeight="1" x14ac:dyDescent="0.2">
      <c r="A114" s="178"/>
      <c r="B114" s="178"/>
      <c r="C114" s="178"/>
      <c r="D114" s="178"/>
      <c r="E114" s="178"/>
    </row>
    <row r="115" spans="1:5" ht="15" customHeight="1" x14ac:dyDescent="0.2">
      <c r="A115" s="178"/>
      <c r="B115" s="178"/>
      <c r="C115" s="178"/>
      <c r="D115" s="178"/>
      <c r="E115" s="178"/>
    </row>
    <row r="116" spans="1:5" ht="15" customHeight="1" x14ac:dyDescent="0.2">
      <c r="A116" s="144"/>
      <c r="B116" s="154"/>
      <c r="C116" s="144"/>
      <c r="D116" s="144"/>
      <c r="E116" s="144"/>
    </row>
    <row r="117" spans="1:5" ht="15" customHeight="1" x14ac:dyDescent="0.25">
      <c r="A117" s="69" t="s">
        <v>1</v>
      </c>
      <c r="B117" s="155"/>
      <c r="C117" s="70"/>
      <c r="D117" s="70"/>
      <c r="E117" s="70"/>
    </row>
    <row r="118" spans="1:5" ht="15" customHeight="1" x14ac:dyDescent="0.2">
      <c r="A118" s="57" t="s">
        <v>87</v>
      </c>
      <c r="B118" s="70"/>
      <c r="C118" s="70"/>
      <c r="D118" s="70"/>
      <c r="E118" s="71" t="s">
        <v>88</v>
      </c>
    </row>
    <row r="119" spans="1:5" ht="15" customHeight="1" x14ac:dyDescent="0.25">
      <c r="A119" s="56"/>
      <c r="B119" s="156"/>
      <c r="C119" s="39"/>
      <c r="D119" s="39"/>
      <c r="E119" s="43"/>
    </row>
    <row r="120" spans="1:5" ht="15" customHeight="1" x14ac:dyDescent="0.2">
      <c r="B120" s="45" t="s">
        <v>39</v>
      </c>
      <c r="C120" s="45" t="s">
        <v>40</v>
      </c>
      <c r="D120" s="46" t="s">
        <v>41</v>
      </c>
      <c r="E120" s="47" t="s">
        <v>42</v>
      </c>
    </row>
    <row r="121" spans="1:5" ht="15" customHeight="1" x14ac:dyDescent="0.2">
      <c r="B121" s="102">
        <v>106515974</v>
      </c>
      <c r="C121" s="49"/>
      <c r="D121" s="117" t="s">
        <v>187</v>
      </c>
      <c r="E121" s="76">
        <v>943914.89</v>
      </c>
    </row>
    <row r="122" spans="1:5" ht="15" customHeight="1" x14ac:dyDescent="0.2">
      <c r="B122" s="157"/>
      <c r="C122" s="53" t="s">
        <v>44</v>
      </c>
      <c r="D122" s="54"/>
      <c r="E122" s="55">
        <f>SUM(E121:E121)</f>
        <v>943914.89</v>
      </c>
    </row>
    <row r="123" spans="1:5" ht="15" customHeight="1" x14ac:dyDescent="0.2"/>
    <row r="124" spans="1:5" ht="15" customHeight="1" x14ac:dyDescent="0.25">
      <c r="A124" s="38" t="s">
        <v>17</v>
      </c>
      <c r="B124" s="39"/>
      <c r="C124" s="39"/>
      <c r="D124" s="39"/>
      <c r="E124" s="39"/>
    </row>
    <row r="125" spans="1:5" ht="15" customHeight="1" x14ac:dyDescent="0.2">
      <c r="A125" s="40" t="s">
        <v>37</v>
      </c>
      <c r="B125" s="39"/>
      <c r="C125" s="39"/>
      <c r="D125" s="39"/>
      <c r="E125" s="42" t="s">
        <v>38</v>
      </c>
    </row>
    <row r="126" spans="1:5" ht="15" customHeight="1" x14ac:dyDescent="0.25">
      <c r="A126" s="38"/>
      <c r="B126" s="56"/>
      <c r="C126" s="39"/>
      <c r="D126" s="39"/>
      <c r="E126" s="43"/>
    </row>
    <row r="127" spans="1:5" ht="15" customHeight="1" x14ac:dyDescent="0.2">
      <c r="A127" s="108"/>
      <c r="B127" s="108"/>
      <c r="C127" s="45" t="s">
        <v>40</v>
      </c>
      <c r="D127" s="46" t="s">
        <v>41</v>
      </c>
      <c r="E127" s="47" t="s">
        <v>42</v>
      </c>
    </row>
    <row r="128" spans="1:5" ht="15" customHeight="1" x14ac:dyDescent="0.2">
      <c r="A128" s="130"/>
      <c r="B128" s="109"/>
      <c r="C128" s="132"/>
      <c r="D128" s="117" t="s">
        <v>188</v>
      </c>
      <c r="E128" s="76">
        <v>943914.89</v>
      </c>
    </row>
    <row r="129" spans="1:5" ht="15" customHeight="1" x14ac:dyDescent="0.2">
      <c r="A129" s="134"/>
      <c r="B129" s="135"/>
      <c r="C129" s="53" t="s">
        <v>44</v>
      </c>
      <c r="D129" s="54"/>
      <c r="E129" s="55">
        <f>SUM(E128:E128)</f>
        <v>943914.89</v>
      </c>
    </row>
    <row r="130" spans="1:5" ht="15" customHeight="1" x14ac:dyDescent="0.2"/>
    <row r="131" spans="1:5" ht="15" customHeight="1" x14ac:dyDescent="0.2"/>
    <row r="132" spans="1:5" ht="15" customHeight="1" x14ac:dyDescent="0.25">
      <c r="A132" s="80" t="s">
        <v>409</v>
      </c>
    </row>
    <row r="133" spans="1:5" ht="15" customHeight="1" x14ac:dyDescent="0.2">
      <c r="A133" s="179" t="s">
        <v>34</v>
      </c>
      <c r="B133" s="179"/>
      <c r="C133" s="179"/>
      <c r="D133" s="179"/>
      <c r="E133" s="179"/>
    </row>
    <row r="134" spans="1:5" ht="15" customHeight="1" x14ac:dyDescent="0.2">
      <c r="A134" s="179" t="s">
        <v>35</v>
      </c>
      <c r="B134" s="179"/>
      <c r="C134" s="179"/>
      <c r="D134" s="179"/>
      <c r="E134" s="179"/>
    </row>
    <row r="135" spans="1:5" ht="15" customHeight="1" x14ac:dyDescent="0.2">
      <c r="A135" s="177" t="s">
        <v>410</v>
      </c>
      <c r="B135" s="177"/>
      <c r="C135" s="177"/>
      <c r="D135" s="177"/>
      <c r="E135" s="177"/>
    </row>
    <row r="136" spans="1:5" ht="15" customHeight="1" x14ac:dyDescent="0.2">
      <c r="A136" s="177"/>
      <c r="B136" s="177"/>
      <c r="C136" s="177"/>
      <c r="D136" s="177"/>
      <c r="E136" s="177"/>
    </row>
    <row r="137" spans="1:5" ht="15" customHeight="1" x14ac:dyDescent="0.2">
      <c r="A137" s="177"/>
      <c r="B137" s="177"/>
      <c r="C137" s="177"/>
      <c r="D137" s="177"/>
      <c r="E137" s="177"/>
    </row>
    <row r="138" spans="1:5" ht="15" customHeight="1" x14ac:dyDescent="0.2">
      <c r="A138" s="177"/>
      <c r="B138" s="177"/>
      <c r="C138" s="177"/>
      <c r="D138" s="177"/>
      <c r="E138" s="177"/>
    </row>
    <row r="139" spans="1:5" ht="15" customHeight="1" x14ac:dyDescent="0.2">
      <c r="A139" s="177"/>
      <c r="B139" s="177"/>
      <c r="C139" s="177"/>
      <c r="D139" s="177"/>
      <c r="E139" s="177"/>
    </row>
    <row r="140" spans="1:5" ht="15" customHeight="1" x14ac:dyDescent="0.2">
      <c r="A140" s="177"/>
      <c r="B140" s="177"/>
      <c r="C140" s="177"/>
      <c r="D140" s="177"/>
      <c r="E140" s="177"/>
    </row>
    <row r="141" spans="1:5" ht="15" customHeight="1" x14ac:dyDescent="0.2">
      <c r="A141" s="177"/>
      <c r="B141" s="177"/>
      <c r="C141" s="177"/>
      <c r="D141" s="177"/>
      <c r="E141" s="177"/>
    </row>
    <row r="142" spans="1:5" ht="15" customHeight="1" x14ac:dyDescent="0.2">
      <c r="A142" s="37"/>
      <c r="B142" s="37"/>
      <c r="C142" s="37"/>
      <c r="D142" s="37"/>
      <c r="E142" s="37"/>
    </row>
    <row r="143" spans="1:5" ht="15" customHeight="1" x14ac:dyDescent="0.25">
      <c r="A143" s="38" t="s">
        <v>1</v>
      </c>
      <c r="B143" s="39"/>
      <c r="C143" s="39"/>
      <c r="D143" s="39"/>
      <c r="E143" s="39"/>
    </row>
    <row r="144" spans="1:5" ht="15" customHeight="1" x14ac:dyDescent="0.2">
      <c r="A144" s="40" t="s">
        <v>37</v>
      </c>
      <c r="B144" s="41"/>
      <c r="C144" s="39"/>
      <c r="D144" s="39"/>
      <c r="E144" s="42" t="s">
        <v>38</v>
      </c>
    </row>
    <row r="145" spans="1:5" ht="15" customHeight="1" x14ac:dyDescent="0.25">
      <c r="B145" s="38"/>
      <c r="C145" s="39"/>
      <c r="D145" s="39"/>
      <c r="E145" s="43"/>
    </row>
    <row r="146" spans="1:5" ht="15" customHeight="1" x14ac:dyDescent="0.2">
      <c r="B146" s="44" t="s">
        <v>39</v>
      </c>
      <c r="C146" s="45" t="s">
        <v>40</v>
      </c>
      <c r="D146" s="46" t="s">
        <v>41</v>
      </c>
      <c r="E146" s="47" t="s">
        <v>42</v>
      </c>
    </row>
    <row r="147" spans="1:5" ht="15" customHeight="1" x14ac:dyDescent="0.2">
      <c r="B147" s="48">
        <v>34070</v>
      </c>
      <c r="C147" s="49"/>
      <c r="D147" s="50" t="s">
        <v>43</v>
      </c>
      <c r="E147" s="51">
        <v>922000</v>
      </c>
    </row>
    <row r="148" spans="1:5" ht="15" customHeight="1" x14ac:dyDescent="0.2">
      <c r="B148" s="52"/>
      <c r="C148" s="53" t="s">
        <v>44</v>
      </c>
      <c r="D148" s="54"/>
      <c r="E148" s="55">
        <f>SUM(E147:E147)</f>
        <v>922000</v>
      </c>
    </row>
    <row r="149" spans="1:5" ht="15" customHeight="1" x14ac:dyDescent="0.2">
      <c r="A149" s="56"/>
      <c r="B149" s="56"/>
      <c r="C149" s="56"/>
      <c r="D149" s="56"/>
    </row>
    <row r="150" spans="1:5" ht="15" customHeight="1" x14ac:dyDescent="0.25">
      <c r="A150" s="38" t="s">
        <v>17</v>
      </c>
      <c r="B150" s="39"/>
      <c r="C150" s="39"/>
      <c r="D150" s="39"/>
      <c r="E150" s="56"/>
    </row>
    <row r="151" spans="1:5" ht="15" customHeight="1" x14ac:dyDescent="0.2">
      <c r="A151" s="40" t="s">
        <v>111</v>
      </c>
      <c r="B151" s="39"/>
      <c r="C151" s="39"/>
      <c r="D151" s="39"/>
      <c r="E151" s="42" t="s">
        <v>112</v>
      </c>
    </row>
    <row r="152" spans="1:5" ht="15" customHeight="1" x14ac:dyDescent="0.2">
      <c r="A152" s="40"/>
      <c r="B152" s="56"/>
      <c r="C152" s="39"/>
      <c r="D152" s="39"/>
      <c r="E152" s="43"/>
    </row>
    <row r="153" spans="1:5" ht="15" customHeight="1" x14ac:dyDescent="0.2">
      <c r="A153" s="108"/>
      <c r="B153" s="108"/>
      <c r="C153" s="45" t="s">
        <v>40</v>
      </c>
      <c r="D153" s="82" t="s">
        <v>53</v>
      </c>
      <c r="E153" s="44" t="s">
        <v>42</v>
      </c>
    </row>
    <row r="154" spans="1:5" ht="15" customHeight="1" x14ac:dyDescent="0.2">
      <c r="A154" s="130"/>
      <c r="B154" s="109"/>
      <c r="C154" s="62">
        <v>6113</v>
      </c>
      <c r="D154" s="110" t="s">
        <v>66</v>
      </c>
      <c r="E154" s="104">
        <v>600000</v>
      </c>
    </row>
    <row r="155" spans="1:5" ht="15" customHeight="1" x14ac:dyDescent="0.2">
      <c r="A155" s="105"/>
      <c r="B155" s="105"/>
      <c r="C155" s="53" t="s">
        <v>44</v>
      </c>
      <c r="D155" s="90"/>
      <c r="E155" s="55">
        <f>SUM(E154:E154)</f>
        <v>600000</v>
      </c>
    </row>
    <row r="156" spans="1:5" ht="15" customHeight="1" x14ac:dyDescent="0.2">
      <c r="A156" s="56"/>
      <c r="B156" s="56"/>
      <c r="C156" s="56"/>
      <c r="D156" s="56"/>
    </row>
    <row r="157" spans="1:5" ht="15" customHeight="1" x14ac:dyDescent="0.2">
      <c r="A157" s="56"/>
      <c r="B157" s="56"/>
      <c r="C157" s="56"/>
      <c r="D157" s="56"/>
    </row>
    <row r="158" spans="1:5" ht="15" customHeight="1" x14ac:dyDescent="0.25">
      <c r="A158" s="38" t="s">
        <v>17</v>
      </c>
      <c r="B158" s="39"/>
      <c r="C158" s="39"/>
      <c r="D158" s="39"/>
      <c r="E158" s="39"/>
    </row>
    <row r="159" spans="1:5" ht="15" customHeight="1" x14ac:dyDescent="0.2">
      <c r="A159" s="57" t="s">
        <v>45</v>
      </c>
      <c r="B159" s="39"/>
      <c r="C159" s="39"/>
      <c r="D159" s="39"/>
      <c r="E159" s="42" t="s">
        <v>46</v>
      </c>
    </row>
    <row r="160" spans="1:5" ht="15" customHeight="1" x14ac:dyDescent="0.2">
      <c r="A160" s="56"/>
      <c r="B160" s="58"/>
      <c r="C160" s="39"/>
      <c r="E160" s="59"/>
    </row>
    <row r="161" spans="1:5" ht="15" customHeight="1" x14ac:dyDescent="0.2">
      <c r="B161" s="45" t="s">
        <v>39</v>
      </c>
      <c r="C161" s="45" t="s">
        <v>40</v>
      </c>
      <c r="D161" s="60" t="s">
        <v>41</v>
      </c>
      <c r="E161" s="47" t="s">
        <v>42</v>
      </c>
    </row>
    <row r="162" spans="1:5" ht="15" customHeight="1" x14ac:dyDescent="0.2">
      <c r="B162" s="61">
        <v>34070</v>
      </c>
      <c r="C162" s="62"/>
      <c r="D162" s="63" t="s">
        <v>47</v>
      </c>
      <c r="E162" s="64">
        <f>20000+152000+150000</f>
        <v>322000</v>
      </c>
    </row>
    <row r="163" spans="1:5" ht="15" customHeight="1" x14ac:dyDescent="0.2">
      <c r="B163" s="65"/>
      <c r="C163" s="53" t="s">
        <v>44</v>
      </c>
      <c r="D163" s="66"/>
      <c r="E163" s="67">
        <f>SUM(E162:E162)</f>
        <v>322000</v>
      </c>
    </row>
    <row r="164" spans="1:5" ht="15" customHeight="1" x14ac:dyDescent="0.25">
      <c r="A164" s="80"/>
    </row>
    <row r="165" spans="1:5" ht="15" customHeight="1" x14ac:dyDescent="0.25">
      <c r="A165" s="80"/>
    </row>
    <row r="166" spans="1:5" ht="15" customHeight="1" x14ac:dyDescent="0.25">
      <c r="A166" s="80" t="s">
        <v>411</v>
      </c>
    </row>
    <row r="167" spans="1:5" ht="15" customHeight="1" x14ac:dyDescent="0.2">
      <c r="A167" s="179" t="s">
        <v>34</v>
      </c>
      <c r="B167" s="179"/>
      <c r="C167" s="179"/>
      <c r="D167" s="179"/>
      <c r="E167" s="179"/>
    </row>
    <row r="168" spans="1:5" ht="15" customHeight="1" x14ac:dyDescent="0.2">
      <c r="A168" s="178" t="s">
        <v>507</v>
      </c>
      <c r="B168" s="178"/>
      <c r="C168" s="178"/>
      <c r="D168" s="178"/>
      <c r="E168" s="178"/>
    </row>
    <row r="169" spans="1:5" ht="15" customHeight="1" x14ac:dyDescent="0.2">
      <c r="A169" s="178"/>
      <c r="B169" s="178"/>
      <c r="C169" s="178"/>
      <c r="D169" s="178"/>
      <c r="E169" s="178"/>
    </row>
    <row r="170" spans="1:5" ht="15" customHeight="1" x14ac:dyDescent="0.2">
      <c r="A170" s="178"/>
      <c r="B170" s="178"/>
      <c r="C170" s="178"/>
      <c r="D170" s="178"/>
      <c r="E170" s="178"/>
    </row>
    <row r="171" spans="1:5" ht="15" customHeight="1" x14ac:dyDescent="0.2">
      <c r="A171" s="178"/>
      <c r="B171" s="178"/>
      <c r="C171" s="178"/>
      <c r="D171" s="178"/>
      <c r="E171" s="178"/>
    </row>
    <row r="172" spans="1:5" ht="15" customHeight="1" x14ac:dyDescent="0.2">
      <c r="A172" s="178"/>
      <c r="B172" s="178"/>
      <c r="C172" s="178"/>
      <c r="D172" s="178"/>
      <c r="E172" s="178"/>
    </row>
    <row r="173" spans="1:5" ht="15" customHeight="1" x14ac:dyDescent="0.2">
      <c r="A173" s="178"/>
      <c r="B173" s="178"/>
      <c r="C173" s="178"/>
      <c r="D173" s="178"/>
      <c r="E173" s="178"/>
    </row>
    <row r="174" spans="1:5" ht="15" customHeight="1" x14ac:dyDescent="0.2">
      <c r="A174" s="178"/>
      <c r="B174" s="178"/>
      <c r="C174" s="178"/>
      <c r="D174" s="178"/>
      <c r="E174" s="178"/>
    </row>
    <row r="175" spans="1:5" ht="15" customHeight="1" x14ac:dyDescent="0.2">
      <c r="A175" s="178"/>
      <c r="B175" s="178"/>
      <c r="C175" s="178"/>
      <c r="D175" s="178"/>
      <c r="E175" s="178"/>
    </row>
    <row r="176" spans="1:5" ht="15" customHeight="1" x14ac:dyDescent="0.2">
      <c r="A176" s="178"/>
      <c r="B176" s="178"/>
      <c r="C176" s="178"/>
      <c r="D176" s="178"/>
      <c r="E176" s="178"/>
    </row>
    <row r="177" spans="1:5" ht="15" customHeight="1" x14ac:dyDescent="0.2"/>
    <row r="178" spans="1:5" ht="15" customHeight="1" x14ac:dyDescent="0.25">
      <c r="A178" s="38" t="s">
        <v>1</v>
      </c>
      <c r="B178" s="39"/>
      <c r="C178" s="39"/>
      <c r="D178" s="39"/>
      <c r="E178" s="39"/>
    </row>
    <row r="179" spans="1:5" ht="15" customHeight="1" x14ac:dyDescent="0.2">
      <c r="A179" s="40" t="s">
        <v>37</v>
      </c>
      <c r="E179" t="s">
        <v>38</v>
      </c>
    </row>
    <row r="180" spans="1:5" ht="15" customHeight="1" x14ac:dyDescent="0.25">
      <c r="B180" s="38"/>
      <c r="C180" s="39"/>
      <c r="D180" s="39"/>
      <c r="E180" s="43"/>
    </row>
    <row r="181" spans="1:5" ht="15" customHeight="1" x14ac:dyDescent="0.2">
      <c r="A181" s="108"/>
      <c r="B181" s="108"/>
      <c r="C181" s="45" t="s">
        <v>40</v>
      </c>
      <c r="D181" s="46" t="s">
        <v>41</v>
      </c>
      <c r="E181" s="44" t="s">
        <v>42</v>
      </c>
    </row>
    <row r="182" spans="1:5" ht="15" customHeight="1" x14ac:dyDescent="0.2">
      <c r="A182" s="99"/>
      <c r="B182" s="116"/>
      <c r="C182" s="62"/>
      <c r="D182" s="117" t="s">
        <v>73</v>
      </c>
      <c r="E182" s="76">
        <v>491514.3</v>
      </c>
    </row>
    <row r="183" spans="1:5" ht="15" customHeight="1" x14ac:dyDescent="0.2">
      <c r="A183" s="99"/>
      <c r="B183" s="116"/>
      <c r="C183" s="77" t="s">
        <v>44</v>
      </c>
      <c r="D183" s="78"/>
      <c r="E183" s="79">
        <f>SUM(E182:E182)</f>
        <v>491514.3</v>
      </c>
    </row>
    <row r="184" spans="1:5" ht="15" customHeight="1" x14ac:dyDescent="0.2">
      <c r="A184" s="72"/>
      <c r="B184" s="72"/>
      <c r="C184" s="72"/>
      <c r="D184" s="72"/>
      <c r="E184" s="72"/>
    </row>
    <row r="185" spans="1:5" ht="15" customHeight="1" x14ac:dyDescent="0.25">
      <c r="A185" s="69" t="s">
        <v>17</v>
      </c>
      <c r="B185" s="70"/>
      <c r="C185" s="70"/>
      <c r="D185" s="56"/>
      <c r="E185" s="56"/>
    </row>
    <row r="186" spans="1:5" ht="15" customHeight="1" x14ac:dyDescent="0.2">
      <c r="A186" s="40" t="s">
        <v>74</v>
      </c>
      <c r="B186" s="118"/>
      <c r="C186" s="118"/>
      <c r="D186" s="118"/>
      <c r="E186" s="56" t="s">
        <v>75</v>
      </c>
    </row>
    <row r="187" spans="1:5" ht="15" customHeight="1" x14ac:dyDescent="0.2">
      <c r="A187" s="72"/>
      <c r="B187" s="96"/>
      <c r="C187" s="70"/>
      <c r="D187" s="72"/>
      <c r="E187" s="97"/>
    </row>
    <row r="188" spans="1:5" ht="15" customHeight="1" x14ac:dyDescent="0.2">
      <c r="B188" s="45" t="s">
        <v>39</v>
      </c>
      <c r="C188" s="45" t="s">
        <v>40</v>
      </c>
      <c r="D188" s="46" t="s">
        <v>41</v>
      </c>
      <c r="E188" s="47" t="s">
        <v>42</v>
      </c>
    </row>
    <row r="189" spans="1:5" ht="15" customHeight="1" x14ac:dyDescent="0.2">
      <c r="B189" s="119">
        <v>895</v>
      </c>
      <c r="C189" s="103"/>
      <c r="D189" s="110" t="s">
        <v>76</v>
      </c>
      <c r="E189" s="76">
        <v>491514.3</v>
      </c>
    </row>
    <row r="190" spans="1:5" ht="15" customHeight="1" x14ac:dyDescent="0.2">
      <c r="B190" s="119"/>
      <c r="C190" s="53" t="s">
        <v>44</v>
      </c>
      <c r="D190" s="54"/>
      <c r="E190" s="55">
        <f>SUM(E189:E189)</f>
        <v>491514.3</v>
      </c>
    </row>
    <row r="191" spans="1:5" ht="15" customHeight="1" x14ac:dyDescent="0.25">
      <c r="A191" s="80"/>
    </row>
    <row r="192" spans="1:5" ht="15" customHeight="1" x14ac:dyDescent="0.25">
      <c r="A192" s="80"/>
    </row>
    <row r="193" spans="1:5" ht="15" customHeight="1" x14ac:dyDescent="0.25">
      <c r="A193" s="80" t="s">
        <v>412</v>
      </c>
    </row>
    <row r="194" spans="1:5" ht="15" customHeight="1" x14ac:dyDescent="0.2">
      <c r="A194" s="179" t="s">
        <v>34</v>
      </c>
      <c r="B194" s="179"/>
      <c r="C194" s="179"/>
      <c r="D194" s="179"/>
      <c r="E194" s="179"/>
    </row>
    <row r="195" spans="1:5" ht="15" customHeight="1" x14ac:dyDescent="0.2">
      <c r="A195" s="178" t="s">
        <v>508</v>
      </c>
      <c r="B195" s="178"/>
      <c r="C195" s="178"/>
      <c r="D195" s="178"/>
      <c r="E195" s="178"/>
    </row>
    <row r="196" spans="1:5" ht="15" customHeight="1" x14ac:dyDescent="0.2">
      <c r="A196" s="178"/>
      <c r="B196" s="178"/>
      <c r="C196" s="178"/>
      <c r="D196" s="178"/>
      <c r="E196" s="178"/>
    </row>
    <row r="197" spans="1:5" ht="15" customHeight="1" x14ac:dyDescent="0.2">
      <c r="A197" s="178"/>
      <c r="B197" s="178"/>
      <c r="C197" s="178"/>
      <c r="D197" s="178"/>
      <c r="E197" s="178"/>
    </row>
    <row r="198" spans="1:5" ht="15" customHeight="1" x14ac:dyDescent="0.2">
      <c r="A198" s="178"/>
      <c r="B198" s="178"/>
      <c r="C198" s="178"/>
      <c r="D198" s="178"/>
      <c r="E198" s="178"/>
    </row>
    <row r="199" spans="1:5" ht="15" customHeight="1" x14ac:dyDescent="0.2">
      <c r="A199" s="178"/>
      <c r="B199" s="178"/>
      <c r="C199" s="178"/>
      <c r="D199" s="178"/>
      <c r="E199" s="178"/>
    </row>
    <row r="200" spans="1:5" ht="15" customHeight="1" x14ac:dyDescent="0.2">
      <c r="A200" s="178"/>
      <c r="B200" s="178"/>
      <c r="C200" s="178"/>
      <c r="D200" s="178"/>
      <c r="E200" s="178"/>
    </row>
    <row r="201" spans="1:5" ht="15" customHeight="1" x14ac:dyDescent="0.2">
      <c r="A201" s="178"/>
      <c r="B201" s="178"/>
      <c r="C201" s="178"/>
      <c r="D201" s="178"/>
      <c r="E201" s="178"/>
    </row>
    <row r="202" spans="1:5" ht="15" customHeight="1" x14ac:dyDescent="0.2">
      <c r="A202" s="178"/>
      <c r="B202" s="178"/>
      <c r="C202" s="178"/>
      <c r="D202" s="178"/>
      <c r="E202" s="178"/>
    </row>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5">
      <c r="A209" s="38" t="s">
        <v>1</v>
      </c>
      <c r="B209" s="39"/>
      <c r="C209" s="39"/>
      <c r="D209" s="39"/>
      <c r="E209" s="39"/>
    </row>
    <row r="210" spans="1:5" ht="15" customHeight="1" x14ac:dyDescent="0.2">
      <c r="A210" s="40" t="s">
        <v>37</v>
      </c>
      <c r="E210" t="s">
        <v>38</v>
      </c>
    </row>
    <row r="211" spans="1:5" ht="15" customHeight="1" x14ac:dyDescent="0.25">
      <c r="B211" s="38"/>
      <c r="C211" s="39"/>
      <c r="D211" s="39"/>
      <c r="E211" s="43"/>
    </row>
    <row r="212" spans="1:5" ht="15" customHeight="1" x14ac:dyDescent="0.2">
      <c r="A212" s="108"/>
      <c r="B212" s="108"/>
      <c r="C212" s="45" t="s">
        <v>40</v>
      </c>
      <c r="D212" s="46" t="s">
        <v>41</v>
      </c>
      <c r="E212" s="44" t="s">
        <v>42</v>
      </c>
    </row>
    <row r="213" spans="1:5" ht="15" customHeight="1" x14ac:dyDescent="0.2">
      <c r="A213" s="99"/>
      <c r="B213" s="116"/>
      <c r="C213" s="62"/>
      <c r="D213" s="117" t="s">
        <v>73</v>
      </c>
      <c r="E213" s="120">
        <v>255302.91</v>
      </c>
    </row>
    <row r="214" spans="1:5" ht="15" customHeight="1" x14ac:dyDescent="0.2">
      <c r="A214" s="99"/>
      <c r="B214" s="116"/>
      <c r="C214" s="77" t="s">
        <v>44</v>
      </c>
      <c r="D214" s="78"/>
      <c r="E214" s="79">
        <f>SUM(E213:E213)</f>
        <v>255302.91</v>
      </c>
    </row>
    <row r="215" spans="1:5" ht="15" customHeight="1" x14ac:dyDescent="0.2">
      <c r="A215" s="72"/>
      <c r="B215" s="72"/>
      <c r="C215" s="72"/>
      <c r="D215" s="72"/>
      <c r="E215" s="72"/>
    </row>
    <row r="216" spans="1:5" ht="15" customHeight="1" x14ac:dyDescent="0.25">
      <c r="A216" s="69" t="s">
        <v>17</v>
      </c>
      <c r="B216" s="70"/>
      <c r="C216" s="70"/>
      <c r="D216" s="56"/>
      <c r="E216" s="56"/>
    </row>
    <row r="217" spans="1:5" ht="15" customHeight="1" x14ac:dyDescent="0.2">
      <c r="A217" s="40" t="s">
        <v>74</v>
      </c>
      <c r="B217" s="118"/>
      <c r="C217" s="118"/>
      <c r="D217" s="118"/>
      <c r="E217" s="56" t="s">
        <v>75</v>
      </c>
    </row>
    <row r="218" spans="1:5" ht="15" customHeight="1" x14ac:dyDescent="0.2">
      <c r="A218" s="72"/>
      <c r="B218" s="96"/>
      <c r="C218" s="70"/>
      <c r="D218" s="72"/>
      <c r="E218" s="97"/>
    </row>
    <row r="219" spans="1:5" ht="15" customHeight="1" x14ac:dyDescent="0.2">
      <c r="B219" s="45" t="s">
        <v>39</v>
      </c>
      <c r="C219" s="45" t="s">
        <v>40</v>
      </c>
      <c r="D219" s="46" t="s">
        <v>41</v>
      </c>
      <c r="E219" s="47" t="s">
        <v>42</v>
      </c>
    </row>
    <row r="220" spans="1:5" ht="15" customHeight="1" x14ac:dyDescent="0.2">
      <c r="B220" s="119">
        <v>895</v>
      </c>
      <c r="C220" s="103"/>
      <c r="D220" s="110" t="s">
        <v>76</v>
      </c>
      <c r="E220" s="120">
        <v>255302.91</v>
      </c>
    </row>
    <row r="221" spans="1:5" ht="15" customHeight="1" x14ac:dyDescent="0.2">
      <c r="B221" s="119"/>
      <c r="C221" s="53" t="s">
        <v>44</v>
      </c>
      <c r="D221" s="54"/>
      <c r="E221" s="55">
        <f>SUM(E220:E220)</f>
        <v>255302.91</v>
      </c>
    </row>
    <row r="222" spans="1:5" ht="15" customHeight="1" x14ac:dyDescent="0.25">
      <c r="A222" s="80"/>
    </row>
    <row r="223" spans="1:5" ht="15" customHeight="1" x14ac:dyDescent="0.25">
      <c r="A223" s="80"/>
    </row>
    <row r="224" spans="1:5" ht="15" customHeight="1" x14ac:dyDescent="0.25">
      <c r="A224" s="80" t="s">
        <v>413</v>
      </c>
    </row>
    <row r="225" spans="1:5" ht="15" customHeight="1" x14ac:dyDescent="0.2">
      <c r="A225" s="179" t="s">
        <v>34</v>
      </c>
      <c r="B225" s="179"/>
      <c r="C225" s="179"/>
      <c r="D225" s="179"/>
      <c r="E225" s="179"/>
    </row>
    <row r="226" spans="1:5" ht="15" customHeight="1" x14ac:dyDescent="0.2">
      <c r="A226" s="178" t="s">
        <v>509</v>
      </c>
      <c r="B226" s="178"/>
      <c r="C226" s="178"/>
      <c r="D226" s="178"/>
      <c r="E226" s="178"/>
    </row>
    <row r="227" spans="1:5" ht="15" customHeight="1" x14ac:dyDescent="0.2">
      <c r="A227" s="178"/>
      <c r="B227" s="178"/>
      <c r="C227" s="178"/>
      <c r="D227" s="178"/>
      <c r="E227" s="178"/>
    </row>
    <row r="228" spans="1:5" ht="15" customHeight="1" x14ac:dyDescent="0.2">
      <c r="A228" s="178"/>
      <c r="B228" s="178"/>
      <c r="C228" s="178"/>
      <c r="D228" s="178"/>
      <c r="E228" s="178"/>
    </row>
    <row r="229" spans="1:5" ht="15" customHeight="1" x14ac:dyDescent="0.2">
      <c r="A229" s="178"/>
      <c r="B229" s="178"/>
      <c r="C229" s="178"/>
      <c r="D229" s="178"/>
      <c r="E229" s="178"/>
    </row>
    <row r="230" spans="1:5" ht="15" customHeight="1" x14ac:dyDescent="0.2">
      <c r="A230" s="178"/>
      <c r="B230" s="178"/>
      <c r="C230" s="178"/>
      <c r="D230" s="178"/>
      <c r="E230" s="178"/>
    </row>
    <row r="231" spans="1:5" ht="15" customHeight="1" x14ac:dyDescent="0.2">
      <c r="A231" s="178"/>
      <c r="B231" s="178"/>
      <c r="C231" s="178"/>
      <c r="D231" s="178"/>
      <c r="E231" s="178"/>
    </row>
    <row r="232" spans="1:5" ht="15" customHeight="1" x14ac:dyDescent="0.2">
      <c r="A232" s="178"/>
      <c r="B232" s="178"/>
      <c r="C232" s="178"/>
      <c r="D232" s="178"/>
      <c r="E232" s="178"/>
    </row>
    <row r="233" spans="1:5" ht="15" customHeight="1" x14ac:dyDescent="0.2">
      <c r="A233" s="178"/>
      <c r="B233" s="178"/>
      <c r="C233" s="178"/>
      <c r="D233" s="178"/>
      <c r="E233" s="178"/>
    </row>
    <row r="234" spans="1:5" ht="15" customHeight="1" x14ac:dyDescent="0.2">
      <c r="A234" s="178"/>
      <c r="B234" s="178"/>
      <c r="C234" s="178"/>
      <c r="D234" s="178"/>
      <c r="E234" s="178"/>
    </row>
    <row r="235" spans="1:5" ht="15" customHeight="1" x14ac:dyDescent="0.2"/>
    <row r="236" spans="1:5" ht="15" customHeight="1" x14ac:dyDescent="0.25">
      <c r="A236" s="38" t="s">
        <v>1</v>
      </c>
      <c r="B236" s="39"/>
      <c r="C236" s="39"/>
      <c r="D236" s="39"/>
      <c r="E236" s="39"/>
    </row>
    <row r="237" spans="1:5" ht="15" customHeight="1" x14ac:dyDescent="0.2">
      <c r="A237" s="40" t="s">
        <v>37</v>
      </c>
      <c r="E237" t="s">
        <v>38</v>
      </c>
    </row>
    <row r="238" spans="1:5" ht="15" customHeight="1" x14ac:dyDescent="0.25">
      <c r="B238" s="38"/>
      <c r="C238" s="39"/>
      <c r="D238" s="39"/>
      <c r="E238" s="43"/>
    </row>
    <row r="239" spans="1:5" ht="15" customHeight="1" x14ac:dyDescent="0.2">
      <c r="A239" s="108"/>
      <c r="B239" s="108"/>
      <c r="C239" s="45" t="s">
        <v>40</v>
      </c>
      <c r="D239" s="46" t="s">
        <v>41</v>
      </c>
      <c r="E239" s="44" t="s">
        <v>42</v>
      </c>
    </row>
    <row r="240" spans="1:5" ht="15" customHeight="1" x14ac:dyDescent="0.2">
      <c r="A240" s="99"/>
      <c r="B240" s="116"/>
      <c r="C240" s="62"/>
      <c r="D240" s="117" t="s">
        <v>73</v>
      </c>
      <c r="E240" s="76">
        <v>69794.100000000006</v>
      </c>
    </row>
    <row r="241" spans="1:5" ht="15" customHeight="1" x14ac:dyDescent="0.2">
      <c r="A241" s="99"/>
      <c r="B241" s="116"/>
      <c r="C241" s="77" t="s">
        <v>44</v>
      </c>
      <c r="D241" s="78"/>
      <c r="E241" s="79">
        <f>SUM(E240:E240)</f>
        <v>69794.100000000006</v>
      </c>
    </row>
    <row r="242" spans="1:5" ht="15" customHeight="1" x14ac:dyDescent="0.2">
      <c r="A242" s="72"/>
      <c r="B242" s="72"/>
      <c r="C242" s="72"/>
      <c r="D242" s="72"/>
      <c r="E242" s="72"/>
    </row>
    <row r="243" spans="1:5" ht="15" customHeight="1" x14ac:dyDescent="0.25">
      <c r="A243" s="69" t="s">
        <v>17</v>
      </c>
      <c r="B243" s="70"/>
      <c r="C243" s="70"/>
      <c r="D243" s="56"/>
      <c r="E243" s="56"/>
    </row>
    <row r="244" spans="1:5" ht="15" customHeight="1" x14ac:dyDescent="0.2">
      <c r="A244" s="40" t="s">
        <v>74</v>
      </c>
      <c r="B244" s="118"/>
      <c r="C244" s="118"/>
      <c r="D244" s="118"/>
      <c r="E244" s="56" t="s">
        <v>75</v>
      </c>
    </row>
    <row r="245" spans="1:5" ht="15" customHeight="1" x14ac:dyDescent="0.2">
      <c r="A245" s="72"/>
      <c r="B245" s="96"/>
      <c r="C245" s="70"/>
      <c r="D245" s="72"/>
      <c r="E245" s="97"/>
    </row>
    <row r="246" spans="1:5" ht="15" customHeight="1" x14ac:dyDescent="0.2">
      <c r="B246" s="45" t="s">
        <v>39</v>
      </c>
      <c r="C246" s="45" t="s">
        <v>40</v>
      </c>
      <c r="D246" s="46" t="s">
        <v>41</v>
      </c>
      <c r="E246" s="47" t="s">
        <v>42</v>
      </c>
    </row>
    <row r="247" spans="1:5" ht="15" customHeight="1" x14ac:dyDescent="0.2">
      <c r="B247" s="119">
        <v>895</v>
      </c>
      <c r="C247" s="103"/>
      <c r="D247" s="110" t="s">
        <v>76</v>
      </c>
      <c r="E247" s="76">
        <v>69794.100000000006</v>
      </c>
    </row>
    <row r="248" spans="1:5" ht="15" customHeight="1" x14ac:dyDescent="0.2">
      <c r="B248" s="119"/>
      <c r="C248" s="53" t="s">
        <v>44</v>
      </c>
      <c r="D248" s="54"/>
      <c r="E248" s="55">
        <f>SUM(E247:E247)</f>
        <v>69794.100000000006</v>
      </c>
    </row>
    <row r="249" spans="1:5" ht="15" customHeight="1" x14ac:dyDescent="0.25">
      <c r="A249" s="80"/>
    </row>
    <row r="250" spans="1:5" ht="15" customHeight="1" x14ac:dyDescent="0.25">
      <c r="A250" s="80"/>
    </row>
    <row r="251" spans="1:5" ht="15" customHeight="1" x14ac:dyDescent="0.25">
      <c r="A251" s="80" t="s">
        <v>414</v>
      </c>
    </row>
    <row r="252" spans="1:5" ht="15" customHeight="1" x14ac:dyDescent="0.2">
      <c r="A252" s="179" t="s">
        <v>34</v>
      </c>
      <c r="B252" s="179"/>
      <c r="C252" s="179"/>
      <c r="D252" s="179"/>
      <c r="E252" s="179"/>
    </row>
    <row r="253" spans="1:5" ht="15" customHeight="1" x14ac:dyDescent="0.2">
      <c r="A253" s="178" t="s">
        <v>510</v>
      </c>
      <c r="B253" s="178"/>
      <c r="C253" s="178"/>
      <c r="D253" s="178"/>
      <c r="E253" s="178"/>
    </row>
    <row r="254" spans="1:5" ht="15" customHeight="1" x14ac:dyDescent="0.2">
      <c r="A254" s="178"/>
      <c r="B254" s="178"/>
      <c r="C254" s="178"/>
      <c r="D254" s="178"/>
      <c r="E254" s="178"/>
    </row>
    <row r="255" spans="1:5" ht="15" customHeight="1" x14ac:dyDescent="0.2">
      <c r="A255" s="178"/>
      <c r="B255" s="178"/>
      <c r="C255" s="178"/>
      <c r="D255" s="178"/>
      <c r="E255" s="178"/>
    </row>
    <row r="256" spans="1:5" ht="15" customHeight="1" x14ac:dyDescent="0.2">
      <c r="A256" s="178"/>
      <c r="B256" s="178"/>
      <c r="C256" s="178"/>
      <c r="D256" s="178"/>
      <c r="E256" s="178"/>
    </row>
    <row r="257" spans="1:5" ht="15" customHeight="1" x14ac:dyDescent="0.2">
      <c r="A257" s="178"/>
      <c r="B257" s="178"/>
      <c r="C257" s="178"/>
      <c r="D257" s="178"/>
      <c r="E257" s="178"/>
    </row>
    <row r="258" spans="1:5" ht="15" customHeight="1" x14ac:dyDescent="0.2">
      <c r="A258" s="178"/>
      <c r="B258" s="178"/>
      <c r="C258" s="178"/>
      <c r="D258" s="178"/>
      <c r="E258" s="178"/>
    </row>
    <row r="259" spans="1:5" ht="15" customHeight="1" x14ac:dyDescent="0.2">
      <c r="A259" s="178"/>
      <c r="B259" s="178"/>
      <c r="C259" s="178"/>
      <c r="D259" s="178"/>
      <c r="E259" s="178"/>
    </row>
    <row r="260" spans="1:5" ht="15" customHeight="1" x14ac:dyDescent="0.2">
      <c r="A260" s="178"/>
      <c r="B260" s="178"/>
      <c r="C260" s="178"/>
      <c r="D260" s="178"/>
      <c r="E260" s="178"/>
    </row>
    <row r="261" spans="1:5" ht="15" customHeight="1" x14ac:dyDescent="0.2"/>
    <row r="262" spans="1:5" ht="15" customHeight="1" x14ac:dyDescent="0.25">
      <c r="A262" s="38" t="s">
        <v>1</v>
      </c>
      <c r="B262" s="39"/>
      <c r="C262" s="39"/>
      <c r="D262" s="39"/>
      <c r="E262" s="39"/>
    </row>
    <row r="263" spans="1:5" ht="15" customHeight="1" x14ac:dyDescent="0.2">
      <c r="A263" s="40" t="s">
        <v>37</v>
      </c>
      <c r="E263" t="s">
        <v>38</v>
      </c>
    </row>
    <row r="264" spans="1:5" ht="15" customHeight="1" x14ac:dyDescent="0.25">
      <c r="B264" s="38"/>
      <c r="C264" s="39"/>
      <c r="D264" s="39"/>
      <c r="E264" s="43"/>
    </row>
    <row r="265" spans="1:5" ht="15" customHeight="1" x14ac:dyDescent="0.2">
      <c r="A265" s="108"/>
      <c r="B265" s="108"/>
      <c r="C265" s="45" t="s">
        <v>40</v>
      </c>
      <c r="D265" s="46" t="s">
        <v>41</v>
      </c>
      <c r="E265" s="44" t="s">
        <v>42</v>
      </c>
    </row>
    <row r="266" spans="1:5" ht="15" customHeight="1" x14ac:dyDescent="0.2">
      <c r="A266" s="99"/>
      <c r="B266" s="116"/>
      <c r="C266" s="62"/>
      <c r="D266" s="117" t="s">
        <v>73</v>
      </c>
      <c r="E266" s="76">
        <v>41382</v>
      </c>
    </row>
    <row r="267" spans="1:5" ht="15" customHeight="1" x14ac:dyDescent="0.2">
      <c r="A267" s="99"/>
      <c r="B267" s="116"/>
      <c r="C267" s="77" t="s">
        <v>44</v>
      </c>
      <c r="D267" s="78"/>
      <c r="E267" s="79">
        <f>SUM(E266:E266)</f>
        <v>41382</v>
      </c>
    </row>
    <row r="268" spans="1:5" ht="15" customHeight="1" x14ac:dyDescent="0.2">
      <c r="A268" s="72"/>
      <c r="B268" s="72"/>
      <c r="C268" s="72"/>
      <c r="D268" s="72"/>
      <c r="E268" s="72"/>
    </row>
    <row r="269" spans="1:5" ht="15" customHeight="1" x14ac:dyDescent="0.25">
      <c r="A269" s="69" t="s">
        <v>17</v>
      </c>
      <c r="B269" s="70"/>
      <c r="C269" s="70"/>
      <c r="D269" s="56"/>
      <c r="E269" s="56"/>
    </row>
    <row r="270" spans="1:5" ht="15" customHeight="1" x14ac:dyDescent="0.2">
      <c r="A270" s="40" t="s">
        <v>74</v>
      </c>
      <c r="B270" s="118"/>
      <c r="C270" s="118"/>
      <c r="D270" s="118"/>
      <c r="E270" s="56" t="s">
        <v>75</v>
      </c>
    </row>
    <row r="271" spans="1:5" ht="15" customHeight="1" x14ac:dyDescent="0.2">
      <c r="A271" s="72"/>
      <c r="B271" s="96"/>
      <c r="C271" s="70"/>
      <c r="D271" s="72"/>
      <c r="E271" s="97"/>
    </row>
    <row r="272" spans="1:5" ht="15" customHeight="1" x14ac:dyDescent="0.2">
      <c r="B272" s="45" t="s">
        <v>39</v>
      </c>
      <c r="C272" s="45" t="s">
        <v>40</v>
      </c>
      <c r="D272" s="46" t="s">
        <v>41</v>
      </c>
      <c r="E272" s="47" t="s">
        <v>42</v>
      </c>
    </row>
    <row r="273" spans="1:5" ht="15" customHeight="1" x14ac:dyDescent="0.2">
      <c r="B273" s="119">
        <v>895</v>
      </c>
      <c r="C273" s="103"/>
      <c r="D273" s="110" t="s">
        <v>76</v>
      </c>
      <c r="E273" s="76">
        <v>41382</v>
      </c>
    </row>
    <row r="274" spans="1:5" ht="15" customHeight="1" x14ac:dyDescent="0.2">
      <c r="B274" s="119"/>
      <c r="C274" s="53" t="s">
        <v>44</v>
      </c>
      <c r="D274" s="54"/>
      <c r="E274" s="55">
        <f>SUM(E273:E273)</f>
        <v>41382</v>
      </c>
    </row>
    <row r="275" spans="1:5" ht="15" customHeight="1" x14ac:dyDescent="0.25">
      <c r="A275" s="80"/>
    </row>
    <row r="276" spans="1:5" ht="15" customHeight="1" x14ac:dyDescent="0.25">
      <c r="A276" s="80"/>
    </row>
    <row r="277" spans="1:5" ht="15" customHeight="1" x14ac:dyDescent="0.25">
      <c r="A277" s="80" t="s">
        <v>415</v>
      </c>
    </row>
    <row r="278" spans="1:5" ht="15" customHeight="1" x14ac:dyDescent="0.2">
      <c r="A278" s="179" t="s">
        <v>34</v>
      </c>
      <c r="B278" s="179"/>
      <c r="C278" s="179"/>
      <c r="D278" s="179"/>
      <c r="E278" s="179"/>
    </row>
    <row r="279" spans="1:5" ht="15" customHeight="1" x14ac:dyDescent="0.2">
      <c r="A279" s="178" t="s">
        <v>511</v>
      </c>
      <c r="B279" s="178"/>
      <c r="C279" s="178"/>
      <c r="D279" s="178"/>
      <c r="E279" s="178"/>
    </row>
    <row r="280" spans="1:5" ht="15" customHeight="1" x14ac:dyDescent="0.2">
      <c r="A280" s="178"/>
      <c r="B280" s="178"/>
      <c r="C280" s="178"/>
      <c r="D280" s="178"/>
      <c r="E280" s="178"/>
    </row>
    <row r="281" spans="1:5" ht="15" customHeight="1" x14ac:dyDescent="0.2">
      <c r="A281" s="178"/>
      <c r="B281" s="178"/>
      <c r="C281" s="178"/>
      <c r="D281" s="178"/>
      <c r="E281" s="178"/>
    </row>
    <row r="282" spans="1:5" ht="15" customHeight="1" x14ac:dyDescent="0.2">
      <c r="A282" s="178"/>
      <c r="B282" s="178"/>
      <c r="C282" s="178"/>
      <c r="D282" s="178"/>
      <c r="E282" s="178"/>
    </row>
    <row r="283" spans="1:5" ht="15" customHeight="1" x14ac:dyDescent="0.2">
      <c r="A283" s="178"/>
      <c r="B283" s="178"/>
      <c r="C283" s="178"/>
      <c r="D283" s="178"/>
      <c r="E283" s="178"/>
    </row>
    <row r="284" spans="1:5" ht="15" customHeight="1" x14ac:dyDescent="0.2">
      <c r="A284" s="178"/>
      <c r="B284" s="178"/>
      <c r="C284" s="178"/>
      <c r="D284" s="178"/>
      <c r="E284" s="178"/>
    </row>
    <row r="285" spans="1:5" ht="15" customHeight="1" x14ac:dyDescent="0.2">
      <c r="A285" s="178"/>
      <c r="B285" s="178"/>
      <c r="C285" s="178"/>
      <c r="D285" s="178"/>
      <c r="E285" s="178"/>
    </row>
    <row r="286" spans="1:5" ht="15" customHeight="1" x14ac:dyDescent="0.2">
      <c r="A286" s="178"/>
      <c r="B286" s="178"/>
      <c r="C286" s="178"/>
      <c r="D286" s="178"/>
      <c r="E286" s="178"/>
    </row>
    <row r="287" spans="1:5" ht="15" customHeight="1" x14ac:dyDescent="0.2">
      <c r="A287" s="121"/>
      <c r="B287" s="121"/>
      <c r="C287" s="121"/>
      <c r="D287" s="121"/>
      <c r="E287" s="121"/>
    </row>
    <row r="288" spans="1:5" ht="15" customHeight="1" x14ac:dyDescent="0.25">
      <c r="A288" s="38" t="s">
        <v>1</v>
      </c>
      <c r="B288" s="39"/>
      <c r="C288" s="39"/>
      <c r="D288" s="39"/>
      <c r="E288" s="39"/>
    </row>
    <row r="289" spans="1:5" ht="15" customHeight="1" x14ac:dyDescent="0.2">
      <c r="A289" s="40" t="s">
        <v>37</v>
      </c>
      <c r="E289" t="s">
        <v>38</v>
      </c>
    </row>
    <row r="290" spans="1:5" ht="15" customHeight="1" x14ac:dyDescent="0.25">
      <c r="B290" s="38"/>
      <c r="C290" s="39"/>
      <c r="D290" s="39"/>
      <c r="E290" s="43"/>
    </row>
    <row r="291" spans="1:5" ht="15" customHeight="1" x14ac:dyDescent="0.2">
      <c r="A291" s="108"/>
      <c r="B291" s="108"/>
      <c r="C291" s="45" t="s">
        <v>40</v>
      </c>
      <c r="D291" s="46" t="s">
        <v>41</v>
      </c>
      <c r="E291" s="44" t="s">
        <v>42</v>
      </c>
    </row>
    <row r="292" spans="1:5" ht="15" customHeight="1" x14ac:dyDescent="0.2">
      <c r="A292" s="99"/>
      <c r="B292" s="116"/>
      <c r="C292" s="62"/>
      <c r="D292" s="117" t="s">
        <v>73</v>
      </c>
      <c r="E292" s="76">
        <f>2560345.24+150608.54</f>
        <v>2710953.7800000003</v>
      </c>
    </row>
    <row r="293" spans="1:5" ht="15" customHeight="1" x14ac:dyDescent="0.2">
      <c r="A293" s="99"/>
      <c r="B293" s="116"/>
      <c r="C293" s="77" t="s">
        <v>44</v>
      </c>
      <c r="D293" s="78"/>
      <c r="E293" s="79">
        <f>SUM(E292:E292)</f>
        <v>2710953.7800000003</v>
      </c>
    </row>
    <row r="294" spans="1:5" ht="15" customHeight="1" x14ac:dyDescent="0.2">
      <c r="A294" s="99"/>
      <c r="B294" s="116"/>
      <c r="C294" s="122"/>
      <c r="D294" s="70"/>
      <c r="E294" s="123"/>
    </row>
    <row r="295" spans="1:5" ht="15" customHeight="1" x14ac:dyDescent="0.25">
      <c r="A295" s="69" t="s">
        <v>17</v>
      </c>
      <c r="B295" s="70"/>
      <c r="C295" s="70"/>
      <c r="D295" s="56"/>
      <c r="E295" s="56"/>
    </row>
    <row r="296" spans="1:5" ht="15" customHeight="1" x14ac:dyDescent="0.2">
      <c r="A296" s="57" t="s">
        <v>64</v>
      </c>
      <c r="B296" s="70"/>
      <c r="C296" s="70"/>
      <c r="D296" s="70"/>
      <c r="E296" s="71" t="s">
        <v>80</v>
      </c>
    </row>
    <row r="297" spans="1:5" ht="15" customHeight="1" x14ac:dyDescent="0.2">
      <c r="A297" s="72"/>
      <c r="B297" s="96"/>
      <c r="C297" s="70"/>
      <c r="D297" s="72"/>
      <c r="E297" s="97"/>
    </row>
    <row r="298" spans="1:5" ht="15" customHeight="1" x14ac:dyDescent="0.2">
      <c r="B298" s="108"/>
      <c r="C298" s="44" t="s">
        <v>40</v>
      </c>
      <c r="D298" s="82" t="s">
        <v>53</v>
      </c>
      <c r="E298" s="44" t="s">
        <v>42</v>
      </c>
    </row>
    <row r="299" spans="1:5" ht="15" customHeight="1" x14ac:dyDescent="0.2">
      <c r="B299" s="124"/>
      <c r="C299" s="62">
        <v>3121</v>
      </c>
      <c r="D299" s="110" t="s">
        <v>81</v>
      </c>
      <c r="E299" s="76">
        <v>2710953.7800000003</v>
      </c>
    </row>
    <row r="300" spans="1:5" ht="15" customHeight="1" x14ac:dyDescent="0.2">
      <c r="B300" s="115"/>
      <c r="C300" s="77" t="s">
        <v>44</v>
      </c>
      <c r="D300" s="85"/>
      <c r="E300" s="86">
        <f>SUM(E299:E299)</f>
        <v>2710953.7800000003</v>
      </c>
    </row>
    <row r="301" spans="1:5" ht="15" customHeight="1" x14ac:dyDescent="0.25">
      <c r="A301" s="80"/>
    </row>
    <row r="302" spans="1:5" ht="15" customHeight="1" x14ac:dyDescent="0.25">
      <c r="A302" s="80"/>
    </row>
    <row r="303" spans="1:5" ht="15" customHeight="1" x14ac:dyDescent="0.25">
      <c r="A303" s="80"/>
    </row>
    <row r="304" spans="1:5" ht="15" customHeight="1" x14ac:dyDescent="0.25">
      <c r="A304" s="80"/>
    </row>
    <row r="305" spans="1:5" ht="15" customHeight="1" x14ac:dyDescent="0.25">
      <c r="A305" s="80"/>
    </row>
    <row r="306" spans="1:5" ht="15" customHeight="1" x14ac:dyDescent="0.25">
      <c r="A306" s="80"/>
    </row>
    <row r="307" spans="1:5" ht="15" customHeight="1" x14ac:dyDescent="0.25">
      <c r="A307" s="80"/>
    </row>
    <row r="308" spans="1:5" ht="15" customHeight="1" x14ac:dyDescent="0.25">
      <c r="A308" s="80"/>
    </row>
    <row r="309" spans="1:5" ht="15" customHeight="1" x14ac:dyDescent="0.25">
      <c r="A309" s="80"/>
    </row>
    <row r="310" spans="1:5" ht="15" customHeight="1" x14ac:dyDescent="0.25">
      <c r="A310" s="80"/>
    </row>
    <row r="311" spans="1:5" ht="15" customHeight="1" x14ac:dyDescent="0.25">
      <c r="A311" s="80"/>
    </row>
    <row r="312" spans="1:5" ht="15" customHeight="1" x14ac:dyDescent="0.25">
      <c r="A312" s="80"/>
    </row>
    <row r="313" spans="1:5" ht="15" customHeight="1" x14ac:dyDescent="0.25">
      <c r="A313" s="80"/>
    </row>
    <row r="314" spans="1:5" ht="15" customHeight="1" x14ac:dyDescent="0.25">
      <c r="A314" s="80" t="s">
        <v>416</v>
      </c>
    </row>
    <row r="315" spans="1:5" ht="15" customHeight="1" x14ac:dyDescent="0.2">
      <c r="A315" s="179" t="s">
        <v>34</v>
      </c>
      <c r="B315" s="179"/>
      <c r="C315" s="179"/>
      <c r="D315" s="179"/>
      <c r="E315" s="179"/>
    </row>
    <row r="316" spans="1:5" ht="15" customHeight="1" x14ac:dyDescent="0.2">
      <c r="A316" s="178" t="s">
        <v>512</v>
      </c>
      <c r="B316" s="178"/>
      <c r="C316" s="178"/>
      <c r="D316" s="178"/>
      <c r="E316" s="178"/>
    </row>
    <row r="317" spans="1:5" ht="15" customHeight="1" x14ac:dyDescent="0.2">
      <c r="A317" s="178"/>
      <c r="B317" s="178"/>
      <c r="C317" s="178"/>
      <c r="D317" s="178"/>
      <c r="E317" s="178"/>
    </row>
    <row r="318" spans="1:5" ht="15" customHeight="1" x14ac:dyDescent="0.2">
      <c r="A318" s="178"/>
      <c r="B318" s="178"/>
      <c r="C318" s="178"/>
      <c r="D318" s="178"/>
      <c r="E318" s="178"/>
    </row>
    <row r="319" spans="1:5" ht="15" customHeight="1" x14ac:dyDescent="0.2">
      <c r="A319" s="178"/>
      <c r="B319" s="178"/>
      <c r="C319" s="178"/>
      <c r="D319" s="178"/>
      <c r="E319" s="178"/>
    </row>
    <row r="320" spans="1:5" ht="15" customHeight="1" x14ac:dyDescent="0.2">
      <c r="A320" s="178"/>
      <c r="B320" s="178"/>
      <c r="C320" s="178"/>
      <c r="D320" s="178"/>
      <c r="E320" s="178"/>
    </row>
    <row r="321" spans="1:5" ht="15" customHeight="1" x14ac:dyDescent="0.2">
      <c r="A321" s="178"/>
      <c r="B321" s="178"/>
      <c r="C321" s="178"/>
      <c r="D321" s="178"/>
      <c r="E321" s="178"/>
    </row>
    <row r="322" spans="1:5" ht="15" customHeight="1" x14ac:dyDescent="0.2">
      <c r="A322" s="178"/>
      <c r="B322" s="178"/>
      <c r="C322" s="178"/>
      <c r="D322" s="178"/>
      <c r="E322" s="178"/>
    </row>
    <row r="323" spans="1:5" ht="15" customHeight="1" x14ac:dyDescent="0.2">
      <c r="A323" s="178"/>
      <c r="B323" s="178"/>
      <c r="C323" s="178"/>
      <c r="D323" s="178"/>
      <c r="E323" s="178"/>
    </row>
    <row r="324" spans="1:5" ht="15" customHeight="1" x14ac:dyDescent="0.2">
      <c r="A324" s="178"/>
      <c r="B324" s="178"/>
      <c r="C324" s="178"/>
      <c r="D324" s="178"/>
      <c r="E324" s="178"/>
    </row>
    <row r="325" spans="1:5" ht="15" customHeight="1" x14ac:dyDescent="0.2">
      <c r="A325" s="178"/>
      <c r="B325" s="178"/>
      <c r="C325" s="178"/>
      <c r="D325" s="178"/>
      <c r="E325" s="178"/>
    </row>
    <row r="326" spans="1:5" ht="15" customHeight="1" x14ac:dyDescent="0.2">
      <c r="A326" s="121"/>
      <c r="B326" s="121"/>
      <c r="C326" s="121"/>
      <c r="D326" s="121"/>
      <c r="E326" s="121"/>
    </row>
    <row r="327" spans="1:5" ht="15" customHeight="1" x14ac:dyDescent="0.25">
      <c r="A327" s="38" t="s">
        <v>1</v>
      </c>
      <c r="B327" s="39"/>
      <c r="C327" s="39"/>
      <c r="D327" s="39"/>
      <c r="E327" s="39"/>
    </row>
    <row r="328" spans="1:5" ht="15" customHeight="1" x14ac:dyDescent="0.2">
      <c r="A328" s="40" t="s">
        <v>37</v>
      </c>
      <c r="E328" t="s">
        <v>38</v>
      </c>
    </row>
    <row r="329" spans="1:5" ht="15" customHeight="1" x14ac:dyDescent="0.25">
      <c r="B329" s="38"/>
      <c r="C329" s="39"/>
      <c r="D329" s="39"/>
      <c r="E329" s="43"/>
    </row>
    <row r="330" spans="1:5" ht="15" customHeight="1" x14ac:dyDescent="0.2">
      <c r="A330" s="108"/>
      <c r="B330" s="108"/>
      <c r="C330" s="45" t="s">
        <v>40</v>
      </c>
      <c r="D330" s="46" t="s">
        <v>41</v>
      </c>
      <c r="E330" s="44" t="s">
        <v>42</v>
      </c>
    </row>
    <row r="331" spans="1:5" ht="15" customHeight="1" x14ac:dyDescent="0.2">
      <c r="A331" s="99"/>
      <c r="B331" s="116"/>
      <c r="C331" s="62"/>
      <c r="D331" s="117" t="s">
        <v>73</v>
      </c>
      <c r="E331" s="76">
        <f>68384.96+4022.65+822720.81+48395.34+3063146.88+180185.11</f>
        <v>4186855.7499999995</v>
      </c>
    </row>
    <row r="332" spans="1:5" ht="15" customHeight="1" x14ac:dyDescent="0.2">
      <c r="A332" s="99"/>
      <c r="B332" s="116"/>
      <c r="C332" s="77" t="s">
        <v>44</v>
      </c>
      <c r="D332" s="78"/>
      <c r="E332" s="79">
        <f>SUM(E331:E331)</f>
        <v>4186855.7499999995</v>
      </c>
    </row>
    <row r="333" spans="1:5" ht="15" customHeight="1" x14ac:dyDescent="0.2"/>
    <row r="334" spans="1:5" ht="15" customHeight="1" x14ac:dyDescent="0.25">
      <c r="A334" s="69" t="s">
        <v>17</v>
      </c>
      <c r="B334" s="70"/>
      <c r="C334" s="70"/>
      <c r="D334" s="56"/>
      <c r="E334" s="56"/>
    </row>
    <row r="335" spans="1:5" ht="15" customHeight="1" x14ac:dyDescent="0.2">
      <c r="A335" s="57" t="s">
        <v>64</v>
      </c>
      <c r="B335" s="70"/>
      <c r="C335" s="70"/>
      <c r="D335" s="70"/>
      <c r="E335" s="71" t="s">
        <v>80</v>
      </c>
    </row>
    <row r="336" spans="1:5" ht="15" customHeight="1" x14ac:dyDescent="0.2">
      <c r="A336" s="72"/>
      <c r="B336" s="96"/>
      <c r="C336" s="70"/>
      <c r="D336" s="72"/>
      <c r="E336" s="97"/>
    </row>
    <row r="337" spans="1:5" ht="15" customHeight="1" x14ac:dyDescent="0.2">
      <c r="B337" s="108"/>
      <c r="C337" s="44" t="s">
        <v>40</v>
      </c>
      <c r="D337" s="82" t="s">
        <v>53</v>
      </c>
      <c r="E337" s="44" t="s">
        <v>42</v>
      </c>
    </row>
    <row r="338" spans="1:5" ht="15" customHeight="1" x14ac:dyDescent="0.2">
      <c r="B338" s="124"/>
      <c r="C338" s="62">
        <v>3122</v>
      </c>
      <c r="D338" s="110" t="s">
        <v>81</v>
      </c>
      <c r="E338" s="76">
        <f>68384.96+4022.65+822720.81+48395.34+3063146.88+180185.11</f>
        <v>4186855.7499999995</v>
      </c>
    </row>
    <row r="339" spans="1:5" ht="15" customHeight="1" x14ac:dyDescent="0.2">
      <c r="B339" s="115"/>
      <c r="C339" s="77" t="s">
        <v>44</v>
      </c>
      <c r="D339" s="85"/>
      <c r="E339" s="86">
        <f>SUM(E338:E338)</f>
        <v>4186855.7499999995</v>
      </c>
    </row>
    <row r="340" spans="1:5" ht="15" customHeight="1" x14ac:dyDescent="0.2"/>
    <row r="341" spans="1:5" ht="15" customHeight="1" x14ac:dyDescent="0.2"/>
    <row r="342" spans="1:5" ht="15" customHeight="1" x14ac:dyDescent="0.25">
      <c r="A342" s="80" t="s">
        <v>417</v>
      </c>
    </row>
    <row r="343" spans="1:5" ht="15" customHeight="1" x14ac:dyDescent="0.2">
      <c r="A343" s="179" t="s">
        <v>34</v>
      </c>
      <c r="B343" s="179"/>
      <c r="C343" s="179"/>
      <c r="D343" s="179"/>
      <c r="E343" s="179"/>
    </row>
    <row r="344" spans="1:5" ht="15" customHeight="1" x14ac:dyDescent="0.2">
      <c r="A344" s="178" t="s">
        <v>513</v>
      </c>
      <c r="B344" s="178"/>
      <c r="C344" s="178"/>
      <c r="D344" s="178"/>
      <c r="E344" s="178"/>
    </row>
    <row r="345" spans="1:5" ht="15" customHeight="1" x14ac:dyDescent="0.2">
      <c r="A345" s="178"/>
      <c r="B345" s="178"/>
      <c r="C345" s="178"/>
      <c r="D345" s="178"/>
      <c r="E345" s="178"/>
    </row>
    <row r="346" spans="1:5" ht="15" customHeight="1" x14ac:dyDescent="0.2">
      <c r="A346" s="178"/>
      <c r="B346" s="178"/>
      <c r="C346" s="178"/>
      <c r="D346" s="178"/>
      <c r="E346" s="178"/>
    </row>
    <row r="347" spans="1:5" ht="15" customHeight="1" x14ac:dyDescent="0.2">
      <c r="A347" s="178"/>
      <c r="B347" s="178"/>
      <c r="C347" s="178"/>
      <c r="D347" s="178"/>
      <c r="E347" s="178"/>
    </row>
    <row r="348" spans="1:5" ht="15" customHeight="1" x14ac:dyDescent="0.2">
      <c r="A348" s="178"/>
      <c r="B348" s="178"/>
      <c r="C348" s="178"/>
      <c r="D348" s="178"/>
      <c r="E348" s="178"/>
    </row>
    <row r="349" spans="1:5" ht="15" customHeight="1" x14ac:dyDescent="0.2">
      <c r="A349" s="178"/>
      <c r="B349" s="178"/>
      <c r="C349" s="178"/>
      <c r="D349" s="178"/>
      <c r="E349" s="178"/>
    </row>
    <row r="350" spans="1:5" ht="15" customHeight="1" x14ac:dyDescent="0.2">
      <c r="A350" s="178"/>
      <c r="B350" s="178"/>
      <c r="C350" s="178"/>
      <c r="D350" s="178"/>
      <c r="E350" s="178"/>
    </row>
    <row r="351" spans="1:5" ht="15" customHeight="1" x14ac:dyDescent="0.2">
      <c r="A351" s="178"/>
      <c r="B351" s="178"/>
      <c r="C351" s="178"/>
      <c r="D351" s="178"/>
      <c r="E351" s="178"/>
    </row>
    <row r="352" spans="1:5" ht="15" customHeight="1" x14ac:dyDescent="0.2">
      <c r="A352" s="121"/>
      <c r="B352" s="121"/>
      <c r="C352" s="121"/>
      <c r="D352" s="121"/>
      <c r="E352" s="121"/>
    </row>
    <row r="353" spans="1:5" ht="15" customHeight="1" x14ac:dyDescent="0.25">
      <c r="A353" s="38" t="s">
        <v>1</v>
      </c>
      <c r="B353" s="39"/>
      <c r="C353" s="39"/>
      <c r="D353" s="39"/>
      <c r="E353" s="39"/>
    </row>
    <row r="354" spans="1:5" ht="15" customHeight="1" x14ac:dyDescent="0.2">
      <c r="A354" s="40" t="s">
        <v>37</v>
      </c>
      <c r="E354" t="s">
        <v>38</v>
      </c>
    </row>
    <row r="355" spans="1:5" ht="15" customHeight="1" x14ac:dyDescent="0.25">
      <c r="B355" s="38"/>
      <c r="C355" s="39"/>
      <c r="D355" s="39"/>
      <c r="E355" s="43"/>
    </row>
    <row r="356" spans="1:5" ht="15" customHeight="1" x14ac:dyDescent="0.2">
      <c r="A356" s="108"/>
      <c r="B356" s="108"/>
      <c r="C356" s="45" t="s">
        <v>40</v>
      </c>
      <c r="D356" s="46" t="s">
        <v>41</v>
      </c>
      <c r="E356" s="44" t="s">
        <v>42</v>
      </c>
    </row>
    <row r="357" spans="1:5" ht="15" customHeight="1" x14ac:dyDescent="0.2">
      <c r="A357" s="99"/>
      <c r="B357" s="116"/>
      <c r="C357" s="62"/>
      <c r="D357" s="117" t="s">
        <v>73</v>
      </c>
      <c r="E357" s="76">
        <v>576872.26</v>
      </c>
    </row>
    <row r="358" spans="1:5" ht="15" customHeight="1" x14ac:dyDescent="0.2">
      <c r="A358" s="99"/>
      <c r="B358" s="116"/>
      <c r="C358" s="77" t="s">
        <v>44</v>
      </c>
      <c r="D358" s="78"/>
      <c r="E358" s="79">
        <f>SUM(E357:E357)</f>
        <v>576872.26</v>
      </c>
    </row>
    <row r="359" spans="1:5" ht="15" customHeight="1" x14ac:dyDescent="0.2">
      <c r="A359" s="99"/>
      <c r="B359" s="116"/>
      <c r="C359" s="122"/>
      <c r="D359" s="70"/>
      <c r="E359" s="123"/>
    </row>
    <row r="360" spans="1:5" ht="15" customHeight="1" x14ac:dyDescent="0.2">
      <c r="A360" s="99"/>
      <c r="B360" s="116"/>
      <c r="C360" s="122"/>
      <c r="D360" s="70"/>
      <c r="E360" s="123"/>
    </row>
    <row r="361" spans="1:5" ht="15" customHeight="1" x14ac:dyDescent="0.2">
      <c r="A361" s="99"/>
      <c r="B361" s="116"/>
      <c r="C361" s="122"/>
      <c r="D361" s="70"/>
      <c r="E361" s="123"/>
    </row>
    <row r="362" spans="1:5" ht="15" customHeight="1" x14ac:dyDescent="0.2">
      <c r="A362" s="99"/>
      <c r="B362" s="116"/>
      <c r="C362" s="122"/>
      <c r="D362" s="70"/>
      <c r="E362" s="123"/>
    </row>
    <row r="363" spans="1:5" ht="15" customHeight="1" x14ac:dyDescent="0.2">
      <c r="A363" s="99"/>
      <c r="B363" s="116"/>
      <c r="C363" s="122"/>
      <c r="D363" s="70"/>
      <c r="E363" s="123"/>
    </row>
    <row r="364" spans="1:5" ht="15" customHeight="1" x14ac:dyDescent="0.2">
      <c r="A364" s="99"/>
      <c r="B364" s="116"/>
      <c r="C364" s="122"/>
      <c r="D364" s="70"/>
      <c r="E364" s="123"/>
    </row>
    <row r="365" spans="1:5" ht="15" customHeight="1" x14ac:dyDescent="0.25">
      <c r="A365" s="69" t="s">
        <v>17</v>
      </c>
      <c r="B365" s="70"/>
      <c r="C365" s="70"/>
      <c r="D365" s="56"/>
      <c r="E365" s="56"/>
    </row>
    <row r="366" spans="1:5" ht="15" customHeight="1" x14ac:dyDescent="0.2">
      <c r="A366" s="57" t="s">
        <v>64</v>
      </c>
      <c r="B366" s="70"/>
      <c r="C366" s="70"/>
      <c r="D366" s="70"/>
      <c r="E366" s="71" t="s">
        <v>80</v>
      </c>
    </row>
    <row r="367" spans="1:5" ht="15" customHeight="1" x14ac:dyDescent="0.2">
      <c r="A367" s="72"/>
      <c r="B367" s="96"/>
      <c r="C367" s="70"/>
      <c r="D367" s="72"/>
      <c r="E367" s="97"/>
    </row>
    <row r="368" spans="1:5" ht="15" customHeight="1" x14ac:dyDescent="0.2">
      <c r="B368" s="108"/>
      <c r="C368" s="44" t="s">
        <v>40</v>
      </c>
      <c r="D368" s="82" t="s">
        <v>53</v>
      </c>
      <c r="E368" s="44" t="s">
        <v>42</v>
      </c>
    </row>
    <row r="369" spans="1:5" ht="15" customHeight="1" x14ac:dyDescent="0.2">
      <c r="B369" s="124"/>
      <c r="C369" s="62">
        <v>3122</v>
      </c>
      <c r="D369" s="110" t="s">
        <v>81</v>
      </c>
      <c r="E369" s="76">
        <v>576872.26</v>
      </c>
    </row>
    <row r="370" spans="1:5" ht="15" customHeight="1" x14ac:dyDescent="0.2">
      <c r="B370" s="115"/>
      <c r="C370" s="77" t="s">
        <v>44</v>
      </c>
      <c r="D370" s="85"/>
      <c r="E370" s="86">
        <f>SUM(E369:E369)</f>
        <v>576872.26</v>
      </c>
    </row>
    <row r="371" spans="1:5" ht="15" customHeight="1" x14ac:dyDescent="0.2"/>
    <row r="372" spans="1:5" ht="15" customHeight="1" x14ac:dyDescent="0.2"/>
    <row r="373" spans="1:5" ht="15" customHeight="1" x14ac:dyDescent="0.25">
      <c r="A373" s="80" t="s">
        <v>418</v>
      </c>
    </row>
    <row r="374" spans="1:5" ht="15" customHeight="1" x14ac:dyDescent="0.2">
      <c r="A374" s="179" t="s">
        <v>34</v>
      </c>
      <c r="B374" s="179"/>
      <c r="C374" s="179"/>
      <c r="D374" s="179"/>
      <c r="E374" s="179"/>
    </row>
    <row r="375" spans="1:5" ht="15" customHeight="1" x14ac:dyDescent="0.2">
      <c r="A375" s="178" t="s">
        <v>514</v>
      </c>
      <c r="B375" s="178"/>
      <c r="C375" s="178"/>
      <c r="D375" s="178"/>
      <c r="E375" s="178"/>
    </row>
    <row r="376" spans="1:5" ht="15" customHeight="1" x14ac:dyDescent="0.2">
      <c r="A376" s="178"/>
      <c r="B376" s="178"/>
      <c r="C376" s="178"/>
      <c r="D376" s="178"/>
      <c r="E376" s="178"/>
    </row>
    <row r="377" spans="1:5" ht="15" customHeight="1" x14ac:dyDescent="0.2">
      <c r="A377" s="178"/>
      <c r="B377" s="178"/>
      <c r="C377" s="178"/>
      <c r="D377" s="178"/>
      <c r="E377" s="178"/>
    </row>
    <row r="378" spans="1:5" ht="15" customHeight="1" x14ac:dyDescent="0.2">
      <c r="A378" s="178"/>
      <c r="B378" s="178"/>
      <c r="C378" s="178"/>
      <c r="D378" s="178"/>
      <c r="E378" s="178"/>
    </row>
    <row r="379" spans="1:5" ht="15" customHeight="1" x14ac:dyDescent="0.2">
      <c r="A379" s="178"/>
      <c r="B379" s="178"/>
      <c r="C379" s="178"/>
      <c r="D379" s="178"/>
      <c r="E379" s="178"/>
    </row>
    <row r="380" spans="1:5" ht="15" customHeight="1" x14ac:dyDescent="0.2">
      <c r="A380" s="178"/>
      <c r="B380" s="178"/>
      <c r="C380" s="178"/>
      <c r="D380" s="178"/>
      <c r="E380" s="178"/>
    </row>
    <row r="381" spans="1:5" ht="15" customHeight="1" x14ac:dyDescent="0.2">
      <c r="A381" s="178"/>
      <c r="B381" s="178"/>
      <c r="C381" s="178"/>
      <c r="D381" s="178"/>
      <c r="E381" s="178"/>
    </row>
    <row r="382" spans="1:5" ht="15" customHeight="1" x14ac:dyDescent="0.2">
      <c r="A382" s="178"/>
      <c r="B382" s="178"/>
      <c r="C382" s="178"/>
      <c r="D382" s="178"/>
      <c r="E382" s="178"/>
    </row>
    <row r="383" spans="1:5" ht="15" customHeight="1" x14ac:dyDescent="0.2">
      <c r="A383" s="121"/>
      <c r="B383" s="121"/>
      <c r="C383" s="121"/>
      <c r="D383" s="121"/>
      <c r="E383" s="121"/>
    </row>
    <row r="384" spans="1:5" ht="15" customHeight="1" x14ac:dyDescent="0.25">
      <c r="A384" s="38" t="s">
        <v>1</v>
      </c>
      <c r="B384" s="39"/>
      <c r="C384" s="39"/>
      <c r="D384" s="39"/>
      <c r="E384" s="39"/>
    </row>
    <row r="385" spans="1:5" ht="15" customHeight="1" x14ac:dyDescent="0.2">
      <c r="A385" s="40" t="s">
        <v>37</v>
      </c>
      <c r="E385" t="s">
        <v>38</v>
      </c>
    </row>
    <row r="386" spans="1:5" ht="15" customHeight="1" x14ac:dyDescent="0.25">
      <c r="B386" s="38"/>
      <c r="C386" s="39"/>
      <c r="D386" s="39"/>
      <c r="E386" s="43"/>
    </row>
    <row r="387" spans="1:5" ht="15" customHeight="1" x14ac:dyDescent="0.2">
      <c r="A387" s="108"/>
      <c r="B387" s="108"/>
      <c r="C387" s="45" t="s">
        <v>40</v>
      </c>
      <c r="D387" s="46" t="s">
        <v>41</v>
      </c>
      <c r="E387" s="44" t="s">
        <v>42</v>
      </c>
    </row>
    <row r="388" spans="1:5" ht="15" customHeight="1" x14ac:dyDescent="0.2">
      <c r="A388" s="99"/>
      <c r="B388" s="116"/>
      <c r="C388" s="62"/>
      <c r="D388" s="117" t="s">
        <v>73</v>
      </c>
      <c r="E388" s="76">
        <f>51794.85+267227.13</f>
        <v>319021.98</v>
      </c>
    </row>
    <row r="389" spans="1:5" ht="15" customHeight="1" x14ac:dyDescent="0.2">
      <c r="A389" s="99"/>
      <c r="B389" s="116"/>
      <c r="C389" s="77" t="s">
        <v>44</v>
      </c>
      <c r="D389" s="78"/>
      <c r="E389" s="79">
        <f>SUM(E388:E388)</f>
        <v>319021.98</v>
      </c>
    </row>
    <row r="390" spans="1:5" ht="15" customHeight="1" x14ac:dyDescent="0.2">
      <c r="A390" s="99"/>
      <c r="B390" s="116"/>
      <c r="C390" s="122"/>
      <c r="D390" s="70"/>
      <c r="E390" s="123"/>
    </row>
    <row r="391" spans="1:5" ht="15" customHeight="1" x14ac:dyDescent="0.25">
      <c r="A391" s="69" t="s">
        <v>17</v>
      </c>
      <c r="B391" s="70"/>
      <c r="C391" s="70"/>
      <c r="D391" s="56"/>
      <c r="E391" s="56"/>
    </row>
    <row r="392" spans="1:5" ht="15" customHeight="1" x14ac:dyDescent="0.2">
      <c r="A392" s="57" t="s">
        <v>64</v>
      </c>
      <c r="B392" s="70"/>
      <c r="C392" s="70"/>
      <c r="D392" s="70"/>
      <c r="E392" s="71" t="s">
        <v>80</v>
      </c>
    </row>
    <row r="393" spans="1:5" ht="15" customHeight="1" x14ac:dyDescent="0.2">
      <c r="A393" s="72"/>
      <c r="B393" s="96"/>
      <c r="C393" s="70"/>
      <c r="D393" s="72"/>
      <c r="E393" s="97"/>
    </row>
    <row r="394" spans="1:5" ht="15" customHeight="1" x14ac:dyDescent="0.2">
      <c r="B394" s="108"/>
      <c r="C394" s="44" t="s">
        <v>40</v>
      </c>
      <c r="D394" s="82" t="s">
        <v>53</v>
      </c>
      <c r="E394" s="44" t="s">
        <v>42</v>
      </c>
    </row>
    <row r="395" spans="1:5" ht="15" customHeight="1" x14ac:dyDescent="0.2">
      <c r="B395" s="124"/>
      <c r="C395" s="62">
        <v>3233</v>
      </c>
      <c r="D395" s="110" t="s">
        <v>81</v>
      </c>
      <c r="E395" s="76">
        <f>51794.85+267227.13</f>
        <v>319021.98</v>
      </c>
    </row>
    <row r="396" spans="1:5" ht="15" customHeight="1" x14ac:dyDescent="0.2">
      <c r="B396" s="115"/>
      <c r="C396" s="77" t="s">
        <v>44</v>
      </c>
      <c r="D396" s="85"/>
      <c r="E396" s="86">
        <f>SUM(E395:E395)</f>
        <v>319021.98</v>
      </c>
    </row>
    <row r="397" spans="1:5" ht="15" customHeight="1" x14ac:dyDescent="0.2"/>
    <row r="398" spans="1:5" ht="15" customHeight="1" x14ac:dyDescent="0.2"/>
    <row r="399" spans="1:5" ht="15" customHeight="1" x14ac:dyDescent="0.25">
      <c r="A399" s="80" t="s">
        <v>419</v>
      </c>
    </row>
    <row r="400" spans="1:5" ht="15" customHeight="1" x14ac:dyDescent="0.2">
      <c r="A400" s="179" t="s">
        <v>34</v>
      </c>
      <c r="B400" s="179"/>
      <c r="C400" s="179"/>
      <c r="D400" s="179"/>
      <c r="E400" s="179"/>
    </row>
    <row r="401" spans="1:5" ht="15" customHeight="1" x14ac:dyDescent="0.2">
      <c r="A401" s="178" t="s">
        <v>515</v>
      </c>
      <c r="B401" s="178"/>
      <c r="C401" s="178"/>
      <c r="D401" s="178"/>
      <c r="E401" s="178"/>
    </row>
    <row r="402" spans="1:5" ht="15" customHeight="1" x14ac:dyDescent="0.2">
      <c r="A402" s="178"/>
      <c r="B402" s="178"/>
      <c r="C402" s="178"/>
      <c r="D402" s="178"/>
      <c r="E402" s="178"/>
    </row>
    <row r="403" spans="1:5" ht="15" customHeight="1" x14ac:dyDescent="0.2">
      <c r="A403" s="178"/>
      <c r="B403" s="178"/>
      <c r="C403" s="178"/>
      <c r="D403" s="178"/>
      <c r="E403" s="178"/>
    </row>
    <row r="404" spans="1:5" ht="15" customHeight="1" x14ac:dyDescent="0.2">
      <c r="A404" s="178"/>
      <c r="B404" s="178"/>
      <c r="C404" s="178"/>
      <c r="D404" s="178"/>
      <c r="E404" s="178"/>
    </row>
    <row r="405" spans="1:5" ht="15" customHeight="1" x14ac:dyDescent="0.2">
      <c r="A405" s="178"/>
      <c r="B405" s="178"/>
      <c r="C405" s="178"/>
      <c r="D405" s="178"/>
      <c r="E405" s="178"/>
    </row>
    <row r="406" spans="1:5" ht="15" customHeight="1" x14ac:dyDescent="0.2">
      <c r="A406" s="178"/>
      <c r="B406" s="178"/>
      <c r="C406" s="178"/>
      <c r="D406" s="178"/>
      <c r="E406" s="178"/>
    </row>
    <row r="407" spans="1:5" ht="15" customHeight="1" x14ac:dyDescent="0.2">
      <c r="A407" s="178"/>
      <c r="B407" s="178"/>
      <c r="C407" s="178"/>
      <c r="D407" s="178"/>
      <c r="E407" s="178"/>
    </row>
    <row r="408" spans="1:5" ht="15" customHeight="1" x14ac:dyDescent="0.2">
      <c r="A408" s="178"/>
      <c r="B408" s="178"/>
      <c r="C408" s="178"/>
      <c r="D408" s="178"/>
      <c r="E408" s="178"/>
    </row>
    <row r="409" spans="1:5" ht="15" customHeight="1" x14ac:dyDescent="0.2">
      <c r="A409" s="121"/>
      <c r="B409" s="121"/>
      <c r="C409" s="121"/>
      <c r="D409" s="121"/>
      <c r="E409" s="121"/>
    </row>
    <row r="410" spans="1:5" ht="15" customHeight="1" x14ac:dyDescent="0.25">
      <c r="A410" s="38" t="s">
        <v>1</v>
      </c>
      <c r="B410" s="39"/>
      <c r="C410" s="39"/>
      <c r="D410" s="39"/>
      <c r="E410" s="39"/>
    </row>
    <row r="411" spans="1:5" ht="15" customHeight="1" x14ac:dyDescent="0.2">
      <c r="A411" s="40" t="s">
        <v>37</v>
      </c>
      <c r="E411" t="s">
        <v>38</v>
      </c>
    </row>
    <row r="412" spans="1:5" ht="15" customHeight="1" x14ac:dyDescent="0.25">
      <c r="B412" s="38"/>
      <c r="C412" s="39"/>
      <c r="D412" s="39"/>
      <c r="E412" s="43"/>
    </row>
    <row r="413" spans="1:5" ht="15" customHeight="1" x14ac:dyDescent="0.2">
      <c r="A413" s="108"/>
      <c r="B413" s="108"/>
      <c r="C413" s="45" t="s">
        <v>40</v>
      </c>
      <c r="D413" s="46" t="s">
        <v>41</v>
      </c>
      <c r="E413" s="44" t="s">
        <v>42</v>
      </c>
    </row>
    <row r="414" spans="1:5" ht="15" customHeight="1" x14ac:dyDescent="0.2">
      <c r="A414" s="99"/>
      <c r="B414" s="116"/>
      <c r="C414" s="62"/>
      <c r="D414" s="117" t="s">
        <v>73</v>
      </c>
      <c r="E414" s="76">
        <v>1107780.25</v>
      </c>
    </row>
    <row r="415" spans="1:5" ht="15" customHeight="1" x14ac:dyDescent="0.2">
      <c r="A415" s="99"/>
      <c r="B415" s="116"/>
      <c r="C415" s="77" t="s">
        <v>44</v>
      </c>
      <c r="D415" s="78"/>
      <c r="E415" s="79">
        <f>SUM(E414:E414)</f>
        <v>1107780.25</v>
      </c>
    </row>
    <row r="416" spans="1:5" ht="15" customHeight="1" x14ac:dyDescent="0.2"/>
    <row r="417" spans="1:5" ht="15" customHeight="1" x14ac:dyDescent="0.25">
      <c r="A417" s="69" t="s">
        <v>17</v>
      </c>
      <c r="B417" s="70"/>
      <c r="C417" s="70"/>
      <c r="D417" s="56"/>
      <c r="E417" s="56"/>
    </row>
    <row r="418" spans="1:5" ht="15" customHeight="1" x14ac:dyDescent="0.2">
      <c r="A418" s="57" t="s">
        <v>87</v>
      </c>
      <c r="B418" s="39"/>
      <c r="C418" s="39"/>
      <c r="D418" s="39"/>
      <c r="E418" s="42" t="s">
        <v>88</v>
      </c>
    </row>
    <row r="419" spans="1:5" ht="15" customHeight="1" x14ac:dyDescent="0.2">
      <c r="A419" s="72"/>
      <c r="B419" s="96"/>
      <c r="C419" s="70"/>
      <c r="D419" s="72"/>
      <c r="E419" s="97"/>
    </row>
    <row r="420" spans="1:5" ht="15" customHeight="1" x14ac:dyDescent="0.2">
      <c r="B420" s="108"/>
      <c r="C420" s="44" t="s">
        <v>40</v>
      </c>
      <c r="D420" s="82" t="s">
        <v>53</v>
      </c>
      <c r="E420" s="44" t="s">
        <v>42</v>
      </c>
    </row>
    <row r="421" spans="1:5" ht="15" customHeight="1" x14ac:dyDescent="0.2">
      <c r="B421" s="124"/>
      <c r="C421" s="62">
        <v>3315</v>
      </c>
      <c r="D421" s="110" t="s">
        <v>81</v>
      </c>
      <c r="E421" s="76">
        <v>1107780.25</v>
      </c>
    </row>
    <row r="422" spans="1:5" ht="15" customHeight="1" x14ac:dyDescent="0.2">
      <c r="B422" s="115"/>
      <c r="C422" s="77" t="s">
        <v>44</v>
      </c>
      <c r="D422" s="85"/>
      <c r="E422" s="86">
        <f>SUM(E421:E421)</f>
        <v>1107780.25</v>
      </c>
    </row>
    <row r="423" spans="1:5" ht="15" customHeight="1" x14ac:dyDescent="0.2"/>
    <row r="424" spans="1:5" ht="15" customHeight="1" x14ac:dyDescent="0.2"/>
    <row r="425" spans="1:5" ht="15" customHeight="1" x14ac:dyDescent="0.25">
      <c r="A425" s="80" t="s">
        <v>420</v>
      </c>
    </row>
    <row r="426" spans="1:5" ht="15" customHeight="1" x14ac:dyDescent="0.2">
      <c r="A426" s="179" t="s">
        <v>34</v>
      </c>
      <c r="B426" s="179"/>
      <c r="C426" s="179"/>
      <c r="D426" s="179"/>
      <c r="E426" s="179"/>
    </row>
    <row r="427" spans="1:5" ht="15" customHeight="1" x14ac:dyDescent="0.2">
      <c r="A427" s="178" t="s">
        <v>516</v>
      </c>
      <c r="B427" s="178"/>
      <c r="C427" s="178"/>
      <c r="D427" s="178"/>
      <c r="E427" s="178"/>
    </row>
    <row r="428" spans="1:5" ht="15" customHeight="1" x14ac:dyDescent="0.2">
      <c r="A428" s="178"/>
      <c r="B428" s="178"/>
      <c r="C428" s="178"/>
      <c r="D428" s="178"/>
      <c r="E428" s="178"/>
    </row>
    <row r="429" spans="1:5" ht="15" customHeight="1" x14ac:dyDescent="0.2">
      <c r="A429" s="178"/>
      <c r="B429" s="178"/>
      <c r="C429" s="178"/>
      <c r="D429" s="178"/>
      <c r="E429" s="178"/>
    </row>
    <row r="430" spans="1:5" ht="15" customHeight="1" x14ac:dyDescent="0.2">
      <c r="A430" s="178"/>
      <c r="B430" s="178"/>
      <c r="C430" s="178"/>
      <c r="D430" s="178"/>
      <c r="E430" s="178"/>
    </row>
    <row r="431" spans="1:5" ht="15" customHeight="1" x14ac:dyDescent="0.2">
      <c r="A431" s="178"/>
      <c r="B431" s="178"/>
      <c r="C431" s="178"/>
      <c r="D431" s="178"/>
      <c r="E431" s="178"/>
    </row>
    <row r="432" spans="1:5" ht="15" customHeight="1" x14ac:dyDescent="0.2">
      <c r="A432" s="178"/>
      <c r="B432" s="178"/>
      <c r="C432" s="178"/>
      <c r="D432" s="178"/>
      <c r="E432" s="178"/>
    </row>
    <row r="433" spans="1:5" ht="15" customHeight="1" x14ac:dyDescent="0.2">
      <c r="A433" s="178"/>
      <c r="B433" s="178"/>
      <c r="C433" s="178"/>
      <c r="D433" s="178"/>
      <c r="E433" s="178"/>
    </row>
    <row r="434" spans="1:5" ht="15" customHeight="1" x14ac:dyDescent="0.2">
      <c r="A434" s="178"/>
      <c r="B434" s="178"/>
      <c r="C434" s="178"/>
      <c r="D434" s="178"/>
      <c r="E434" s="178"/>
    </row>
    <row r="435" spans="1:5" ht="15" customHeight="1" x14ac:dyDescent="0.2">
      <c r="A435" s="121"/>
      <c r="B435" s="121"/>
      <c r="C435" s="121"/>
      <c r="D435" s="121"/>
      <c r="E435" s="121"/>
    </row>
    <row r="436" spans="1:5" ht="15" customHeight="1" x14ac:dyDescent="0.25">
      <c r="A436" s="38" t="s">
        <v>1</v>
      </c>
      <c r="B436" s="39"/>
      <c r="C436" s="39"/>
      <c r="D436" s="39"/>
      <c r="E436" s="39"/>
    </row>
    <row r="437" spans="1:5" ht="15" customHeight="1" x14ac:dyDescent="0.2">
      <c r="A437" s="40" t="s">
        <v>37</v>
      </c>
      <c r="E437" t="s">
        <v>38</v>
      </c>
    </row>
    <row r="438" spans="1:5" ht="15" customHeight="1" x14ac:dyDescent="0.25">
      <c r="B438" s="38"/>
      <c r="C438" s="39"/>
      <c r="D438" s="39"/>
      <c r="E438" s="43"/>
    </row>
    <row r="439" spans="1:5" ht="15" customHeight="1" x14ac:dyDescent="0.2">
      <c r="A439" s="108"/>
      <c r="B439" s="108"/>
      <c r="C439" s="45" t="s">
        <v>40</v>
      </c>
      <c r="D439" s="46" t="s">
        <v>41</v>
      </c>
      <c r="E439" s="44" t="s">
        <v>42</v>
      </c>
    </row>
    <row r="440" spans="1:5" ht="15" customHeight="1" x14ac:dyDescent="0.2">
      <c r="A440" s="99"/>
      <c r="B440" s="116"/>
      <c r="C440" s="62"/>
      <c r="D440" s="117" t="s">
        <v>73</v>
      </c>
      <c r="E440" s="76">
        <v>1473884.4</v>
      </c>
    </row>
    <row r="441" spans="1:5" ht="15" customHeight="1" x14ac:dyDescent="0.2">
      <c r="A441" s="99"/>
      <c r="B441" s="116"/>
      <c r="C441" s="77" t="s">
        <v>44</v>
      </c>
      <c r="D441" s="78"/>
      <c r="E441" s="79">
        <f>SUM(E440:E440)</f>
        <v>1473884.4</v>
      </c>
    </row>
    <row r="442" spans="1:5" ht="15" customHeight="1" x14ac:dyDescent="0.2"/>
    <row r="443" spans="1:5" ht="15" customHeight="1" x14ac:dyDescent="0.25">
      <c r="A443" s="69" t="s">
        <v>17</v>
      </c>
      <c r="B443" s="70"/>
      <c r="C443" s="70"/>
      <c r="D443" s="56"/>
      <c r="E443" s="56"/>
    </row>
    <row r="444" spans="1:5" ht="15" customHeight="1" x14ac:dyDescent="0.2">
      <c r="A444" s="57" t="s">
        <v>87</v>
      </c>
      <c r="B444" s="39"/>
      <c r="C444" s="39"/>
      <c r="D444" s="39"/>
      <c r="E444" s="42" t="s">
        <v>88</v>
      </c>
    </row>
    <row r="445" spans="1:5" ht="15" customHeight="1" x14ac:dyDescent="0.2">
      <c r="A445" s="72"/>
      <c r="B445" s="96"/>
      <c r="C445" s="70"/>
      <c r="D445" s="72"/>
      <c r="E445" s="97"/>
    </row>
    <row r="446" spans="1:5" ht="15" customHeight="1" x14ac:dyDescent="0.2">
      <c r="B446" s="108"/>
      <c r="C446" s="44" t="s">
        <v>40</v>
      </c>
      <c r="D446" s="82" t="s">
        <v>53</v>
      </c>
      <c r="E446" s="44" t="s">
        <v>42</v>
      </c>
    </row>
    <row r="447" spans="1:5" ht="15" customHeight="1" x14ac:dyDescent="0.2">
      <c r="B447" s="124"/>
      <c r="C447" s="62">
        <v>3123</v>
      </c>
      <c r="D447" s="110" t="s">
        <v>81</v>
      </c>
      <c r="E447" s="76">
        <v>1473884.4</v>
      </c>
    </row>
    <row r="448" spans="1:5" ht="15" customHeight="1" x14ac:dyDescent="0.2">
      <c r="B448" s="115"/>
      <c r="C448" s="77" t="s">
        <v>44</v>
      </c>
      <c r="D448" s="85"/>
      <c r="E448" s="86">
        <f>SUM(E447:E447)</f>
        <v>1473884.4</v>
      </c>
    </row>
    <row r="449" spans="1:5" ht="15" customHeight="1" x14ac:dyDescent="0.2"/>
    <row r="450" spans="1:5" ht="15" customHeight="1" x14ac:dyDescent="0.2"/>
    <row r="451" spans="1:5" ht="15" customHeight="1" x14ac:dyDescent="0.25">
      <c r="A451" s="80" t="s">
        <v>421</v>
      </c>
    </row>
    <row r="452" spans="1:5" ht="15" customHeight="1" x14ac:dyDescent="0.2">
      <c r="A452" s="179" t="s">
        <v>34</v>
      </c>
      <c r="B452" s="179"/>
      <c r="C452" s="179"/>
      <c r="D452" s="179"/>
      <c r="E452" s="179"/>
    </row>
    <row r="453" spans="1:5" ht="15" customHeight="1" x14ac:dyDescent="0.2">
      <c r="A453" s="178" t="s">
        <v>517</v>
      </c>
      <c r="B453" s="178"/>
      <c r="C453" s="178"/>
      <c r="D453" s="178"/>
      <c r="E453" s="178"/>
    </row>
    <row r="454" spans="1:5" ht="15" customHeight="1" x14ac:dyDescent="0.2">
      <c r="A454" s="178"/>
      <c r="B454" s="178"/>
      <c r="C454" s="178"/>
      <c r="D454" s="178"/>
      <c r="E454" s="178"/>
    </row>
    <row r="455" spans="1:5" ht="15" customHeight="1" x14ac:dyDescent="0.2">
      <c r="A455" s="178"/>
      <c r="B455" s="178"/>
      <c r="C455" s="178"/>
      <c r="D455" s="178"/>
      <c r="E455" s="178"/>
    </row>
    <row r="456" spans="1:5" ht="15" customHeight="1" x14ac:dyDescent="0.2">
      <c r="A456" s="178"/>
      <c r="B456" s="178"/>
      <c r="C456" s="178"/>
      <c r="D456" s="178"/>
      <c r="E456" s="178"/>
    </row>
    <row r="457" spans="1:5" ht="15" customHeight="1" x14ac:dyDescent="0.2">
      <c r="A457" s="178"/>
      <c r="B457" s="178"/>
      <c r="C457" s="178"/>
      <c r="D457" s="178"/>
      <c r="E457" s="178"/>
    </row>
    <row r="458" spans="1:5" ht="15" customHeight="1" x14ac:dyDescent="0.2">
      <c r="A458" s="178"/>
      <c r="B458" s="178"/>
      <c r="C458" s="178"/>
      <c r="D458" s="178"/>
      <c r="E458" s="178"/>
    </row>
    <row r="459" spans="1:5" ht="15" customHeight="1" x14ac:dyDescent="0.2">
      <c r="A459" s="178"/>
      <c r="B459" s="178"/>
      <c r="C459" s="178"/>
      <c r="D459" s="178"/>
      <c r="E459" s="178"/>
    </row>
    <row r="460" spans="1:5" ht="15" customHeight="1" x14ac:dyDescent="0.2">
      <c r="A460" s="121"/>
      <c r="B460" s="121"/>
      <c r="C460" s="121"/>
      <c r="D460" s="121"/>
      <c r="E460" s="121"/>
    </row>
    <row r="461" spans="1:5" ht="15" customHeight="1" x14ac:dyDescent="0.25">
      <c r="A461" s="38" t="s">
        <v>1</v>
      </c>
      <c r="B461" s="39"/>
      <c r="C461" s="39"/>
      <c r="D461" s="39"/>
      <c r="E461" s="39"/>
    </row>
    <row r="462" spans="1:5" ht="15" customHeight="1" x14ac:dyDescent="0.2">
      <c r="A462" s="40" t="s">
        <v>37</v>
      </c>
      <c r="E462" t="s">
        <v>38</v>
      </c>
    </row>
    <row r="463" spans="1:5" ht="15" customHeight="1" x14ac:dyDescent="0.25">
      <c r="B463" s="38"/>
      <c r="C463" s="39"/>
      <c r="D463" s="39"/>
      <c r="E463" s="43"/>
    </row>
    <row r="464" spans="1:5" ht="15" customHeight="1" x14ac:dyDescent="0.2">
      <c r="A464" s="108"/>
      <c r="B464" s="108"/>
      <c r="C464" s="45" t="s">
        <v>40</v>
      </c>
      <c r="D464" s="46" t="s">
        <v>41</v>
      </c>
      <c r="E464" s="44" t="s">
        <v>42</v>
      </c>
    </row>
    <row r="465" spans="1:5" ht="15" customHeight="1" x14ac:dyDescent="0.2">
      <c r="A465" s="99"/>
      <c r="B465" s="116"/>
      <c r="C465" s="62"/>
      <c r="D465" s="117" t="s">
        <v>73</v>
      </c>
      <c r="E465" s="76">
        <f>90495.9+9583.2+578002.21+3650994.62</f>
        <v>4329075.93</v>
      </c>
    </row>
    <row r="466" spans="1:5" ht="15" customHeight="1" x14ac:dyDescent="0.2">
      <c r="A466" s="99"/>
      <c r="B466" s="116"/>
      <c r="C466" s="77" t="s">
        <v>44</v>
      </c>
      <c r="D466" s="78"/>
      <c r="E466" s="79">
        <f>SUM(E465:E465)</f>
        <v>4329075.93</v>
      </c>
    </row>
    <row r="467" spans="1:5" ht="15" customHeight="1" x14ac:dyDescent="0.2"/>
    <row r="468" spans="1:5" ht="15" customHeight="1" x14ac:dyDescent="0.2"/>
    <row r="469" spans="1:5" ht="15" customHeight="1" x14ac:dyDescent="0.2"/>
    <row r="470" spans="1:5" ht="15" customHeight="1" x14ac:dyDescent="0.25">
      <c r="A470" s="69" t="s">
        <v>17</v>
      </c>
      <c r="B470" s="70"/>
      <c r="C470" s="70"/>
      <c r="D470" s="56"/>
      <c r="E470" s="56"/>
    </row>
    <row r="471" spans="1:5" ht="15" customHeight="1" x14ac:dyDescent="0.2">
      <c r="A471" s="57" t="s">
        <v>87</v>
      </c>
      <c r="B471" s="39"/>
      <c r="C471" s="39"/>
      <c r="D471" s="39"/>
      <c r="E471" s="42" t="s">
        <v>92</v>
      </c>
    </row>
    <row r="472" spans="1:5" ht="15" customHeight="1" x14ac:dyDescent="0.2">
      <c r="A472" s="72"/>
      <c r="B472" s="96"/>
      <c r="C472" s="70"/>
      <c r="D472" s="72"/>
      <c r="E472" s="97"/>
    </row>
    <row r="473" spans="1:5" ht="15" customHeight="1" x14ac:dyDescent="0.2">
      <c r="B473" s="108"/>
      <c r="C473" s="44" t="s">
        <v>40</v>
      </c>
      <c r="D473" s="82" t="s">
        <v>53</v>
      </c>
      <c r="E473" s="44" t="s">
        <v>42</v>
      </c>
    </row>
    <row r="474" spans="1:5" ht="15" customHeight="1" x14ac:dyDescent="0.2">
      <c r="B474" s="124"/>
      <c r="C474" s="62">
        <v>2212</v>
      </c>
      <c r="D474" s="110" t="s">
        <v>81</v>
      </c>
      <c r="E474" s="76">
        <f>90495.9+9583.2+578002.21+3650994.62</f>
        <v>4329075.93</v>
      </c>
    </row>
    <row r="475" spans="1:5" ht="15" customHeight="1" x14ac:dyDescent="0.2">
      <c r="B475" s="115"/>
      <c r="C475" s="77" t="s">
        <v>44</v>
      </c>
      <c r="D475" s="85"/>
      <c r="E475" s="86">
        <f>SUM(E474:E474)</f>
        <v>4329075.93</v>
      </c>
    </row>
    <row r="476" spans="1:5" ht="15" customHeight="1" x14ac:dyDescent="0.2"/>
    <row r="477" spans="1:5" ht="15" customHeight="1" x14ac:dyDescent="0.2"/>
    <row r="478" spans="1:5" ht="15" customHeight="1" x14ac:dyDescent="0.25">
      <c r="A478" s="80" t="s">
        <v>422</v>
      </c>
    </row>
    <row r="479" spans="1:5" ht="15" customHeight="1" x14ac:dyDescent="0.2">
      <c r="A479" s="179" t="s">
        <v>34</v>
      </c>
      <c r="B479" s="179"/>
      <c r="C479" s="179"/>
      <c r="D479" s="179"/>
      <c r="E479" s="179"/>
    </row>
    <row r="480" spans="1:5" ht="15" customHeight="1" x14ac:dyDescent="0.2">
      <c r="A480" s="178" t="s">
        <v>518</v>
      </c>
      <c r="B480" s="178"/>
      <c r="C480" s="178"/>
      <c r="D480" s="178"/>
      <c r="E480" s="178"/>
    </row>
    <row r="481" spans="1:5" ht="15" customHeight="1" x14ac:dyDescent="0.2">
      <c r="A481" s="178"/>
      <c r="B481" s="178"/>
      <c r="C481" s="178"/>
      <c r="D481" s="178"/>
      <c r="E481" s="178"/>
    </row>
    <row r="482" spans="1:5" ht="15" customHeight="1" x14ac:dyDescent="0.2">
      <c r="A482" s="178"/>
      <c r="B482" s="178"/>
      <c r="C482" s="178"/>
      <c r="D482" s="178"/>
      <c r="E482" s="178"/>
    </row>
    <row r="483" spans="1:5" ht="15" customHeight="1" x14ac:dyDescent="0.2">
      <c r="A483" s="178"/>
      <c r="B483" s="178"/>
      <c r="C483" s="178"/>
      <c r="D483" s="178"/>
      <c r="E483" s="178"/>
    </row>
    <row r="484" spans="1:5" ht="15" customHeight="1" x14ac:dyDescent="0.2">
      <c r="A484" s="178"/>
      <c r="B484" s="178"/>
      <c r="C484" s="178"/>
      <c r="D484" s="178"/>
      <c r="E484" s="178"/>
    </row>
    <row r="485" spans="1:5" ht="15" customHeight="1" x14ac:dyDescent="0.2">
      <c r="A485" s="178"/>
      <c r="B485" s="178"/>
      <c r="C485" s="178"/>
      <c r="D485" s="178"/>
      <c r="E485" s="178"/>
    </row>
    <row r="486" spans="1:5" ht="15" customHeight="1" x14ac:dyDescent="0.2">
      <c r="A486" s="178"/>
      <c r="B486" s="178"/>
      <c r="C486" s="178"/>
      <c r="D486" s="178"/>
      <c r="E486" s="178"/>
    </row>
    <row r="487" spans="1:5" ht="15" customHeight="1" x14ac:dyDescent="0.2">
      <c r="A487" s="121"/>
      <c r="B487" s="121"/>
      <c r="C487" s="121"/>
      <c r="D487" s="121"/>
      <c r="E487" s="121"/>
    </row>
    <row r="488" spans="1:5" ht="15" customHeight="1" x14ac:dyDescent="0.25">
      <c r="A488" s="38" t="s">
        <v>1</v>
      </c>
      <c r="B488" s="39"/>
      <c r="C488" s="39"/>
      <c r="D488" s="39"/>
      <c r="E488" s="39"/>
    </row>
    <row r="489" spans="1:5" ht="15" customHeight="1" x14ac:dyDescent="0.2">
      <c r="A489" s="40" t="s">
        <v>37</v>
      </c>
      <c r="E489" t="s">
        <v>38</v>
      </c>
    </row>
    <row r="490" spans="1:5" ht="15" customHeight="1" x14ac:dyDescent="0.25">
      <c r="B490" s="38"/>
      <c r="C490" s="39"/>
      <c r="D490" s="39"/>
      <c r="E490" s="43"/>
    </row>
    <row r="491" spans="1:5" ht="15" customHeight="1" x14ac:dyDescent="0.2">
      <c r="A491" s="108"/>
      <c r="B491" s="108"/>
      <c r="C491" s="45" t="s">
        <v>40</v>
      </c>
      <c r="D491" s="46" t="s">
        <v>41</v>
      </c>
      <c r="E491" s="44" t="s">
        <v>42</v>
      </c>
    </row>
    <row r="492" spans="1:5" ht="15" customHeight="1" x14ac:dyDescent="0.2">
      <c r="A492" s="99"/>
      <c r="B492" s="116"/>
      <c r="C492" s="62"/>
      <c r="D492" s="117" t="s">
        <v>73</v>
      </c>
      <c r="E492" s="76">
        <f>9583.2+39029.76+5077846.77</f>
        <v>5126459.7299999995</v>
      </c>
    </row>
    <row r="493" spans="1:5" ht="15" customHeight="1" x14ac:dyDescent="0.2">
      <c r="A493" s="99"/>
      <c r="B493" s="116"/>
      <c r="C493" s="77" t="s">
        <v>44</v>
      </c>
      <c r="D493" s="78"/>
      <c r="E493" s="79">
        <f>SUM(E492:E492)</f>
        <v>5126459.7299999995</v>
      </c>
    </row>
    <row r="494" spans="1:5" ht="15" customHeight="1" x14ac:dyDescent="0.2"/>
    <row r="495" spans="1:5" ht="15" customHeight="1" x14ac:dyDescent="0.25">
      <c r="A495" s="69" t="s">
        <v>17</v>
      </c>
      <c r="B495" s="70"/>
      <c r="C495" s="70"/>
      <c r="D495" s="56"/>
      <c r="E495" s="56"/>
    </row>
    <row r="496" spans="1:5" ht="15" customHeight="1" x14ac:dyDescent="0.2">
      <c r="A496" s="57" t="s">
        <v>87</v>
      </c>
      <c r="B496" s="39"/>
      <c r="C496" s="39"/>
      <c r="D496" s="39"/>
      <c r="E496" s="42" t="s">
        <v>92</v>
      </c>
    </row>
    <row r="497" spans="1:5" ht="15" customHeight="1" x14ac:dyDescent="0.2">
      <c r="A497" s="72"/>
      <c r="B497" s="96"/>
      <c r="C497" s="70"/>
      <c r="D497" s="72"/>
      <c r="E497" s="97"/>
    </row>
    <row r="498" spans="1:5" ht="15" customHeight="1" x14ac:dyDescent="0.2">
      <c r="B498" s="108"/>
      <c r="C498" s="44" t="s">
        <v>40</v>
      </c>
      <c r="D498" s="82" t="s">
        <v>53</v>
      </c>
      <c r="E498" s="44" t="s">
        <v>42</v>
      </c>
    </row>
    <row r="499" spans="1:5" ht="15" customHeight="1" x14ac:dyDescent="0.2">
      <c r="B499" s="124"/>
      <c r="C499" s="62">
        <v>2212</v>
      </c>
      <c r="D499" s="110" t="s">
        <v>81</v>
      </c>
      <c r="E499" s="76">
        <f>9583.2+39029.76+5077846.77</f>
        <v>5126459.7299999995</v>
      </c>
    </row>
    <row r="500" spans="1:5" ht="15" customHeight="1" x14ac:dyDescent="0.2">
      <c r="B500" s="115"/>
      <c r="C500" s="77" t="s">
        <v>44</v>
      </c>
      <c r="D500" s="85"/>
      <c r="E500" s="79">
        <f>SUM(E499:E499)</f>
        <v>5126459.7299999995</v>
      </c>
    </row>
    <row r="501" spans="1:5" ht="15" customHeight="1" x14ac:dyDescent="0.2"/>
    <row r="502" spans="1:5" ht="15" customHeight="1" x14ac:dyDescent="0.2"/>
    <row r="503" spans="1:5" ht="15" customHeight="1" x14ac:dyDescent="0.25">
      <c r="A503" s="80" t="s">
        <v>423</v>
      </c>
    </row>
    <row r="504" spans="1:5" ht="15" customHeight="1" x14ac:dyDescent="0.2">
      <c r="A504" s="179" t="s">
        <v>34</v>
      </c>
      <c r="B504" s="179"/>
      <c r="C504" s="179"/>
      <c r="D504" s="179"/>
      <c r="E504" s="179"/>
    </row>
    <row r="505" spans="1:5" ht="15" customHeight="1" x14ac:dyDescent="0.2">
      <c r="A505" s="178" t="s">
        <v>519</v>
      </c>
      <c r="B505" s="178"/>
      <c r="C505" s="178"/>
      <c r="D505" s="178"/>
      <c r="E505" s="178"/>
    </row>
    <row r="506" spans="1:5" ht="15" customHeight="1" x14ac:dyDescent="0.2">
      <c r="A506" s="178"/>
      <c r="B506" s="178"/>
      <c r="C506" s="178"/>
      <c r="D506" s="178"/>
      <c r="E506" s="178"/>
    </row>
    <row r="507" spans="1:5" ht="15" customHeight="1" x14ac:dyDescent="0.2">
      <c r="A507" s="178"/>
      <c r="B507" s="178"/>
      <c r="C507" s="178"/>
      <c r="D507" s="178"/>
      <c r="E507" s="178"/>
    </row>
    <row r="508" spans="1:5" ht="15" customHeight="1" x14ac:dyDescent="0.2">
      <c r="A508" s="178"/>
      <c r="B508" s="178"/>
      <c r="C508" s="178"/>
      <c r="D508" s="178"/>
      <c r="E508" s="178"/>
    </row>
    <row r="509" spans="1:5" ht="15" customHeight="1" x14ac:dyDescent="0.2">
      <c r="A509" s="178"/>
      <c r="B509" s="178"/>
      <c r="C509" s="178"/>
      <c r="D509" s="178"/>
      <c r="E509" s="178"/>
    </row>
    <row r="510" spans="1:5" ht="15" customHeight="1" x14ac:dyDescent="0.2">
      <c r="A510" s="178"/>
      <c r="B510" s="178"/>
      <c r="C510" s="178"/>
      <c r="D510" s="178"/>
      <c r="E510" s="178"/>
    </row>
    <row r="511" spans="1:5" ht="15" customHeight="1" x14ac:dyDescent="0.2">
      <c r="A511" s="178"/>
      <c r="B511" s="178"/>
      <c r="C511" s="178"/>
      <c r="D511" s="178"/>
      <c r="E511" s="178"/>
    </row>
    <row r="512" spans="1:5" ht="15" customHeight="1" x14ac:dyDescent="0.2">
      <c r="A512" s="178"/>
      <c r="B512" s="178"/>
      <c r="C512" s="178"/>
      <c r="D512" s="178"/>
      <c r="E512" s="178"/>
    </row>
    <row r="513" spans="1:5" ht="15" customHeight="1" x14ac:dyDescent="0.2">
      <c r="A513" s="121"/>
      <c r="B513" s="121"/>
      <c r="C513" s="121"/>
      <c r="D513" s="121"/>
      <c r="E513" s="121"/>
    </row>
    <row r="514" spans="1:5" ht="15" customHeight="1" x14ac:dyDescent="0.25">
      <c r="A514" s="38" t="s">
        <v>1</v>
      </c>
      <c r="B514" s="39"/>
      <c r="C514" s="39"/>
      <c r="D514" s="39"/>
      <c r="E514" s="39"/>
    </row>
    <row r="515" spans="1:5" ht="15" customHeight="1" x14ac:dyDescent="0.2">
      <c r="A515" s="40" t="s">
        <v>37</v>
      </c>
      <c r="E515" t="s">
        <v>38</v>
      </c>
    </row>
    <row r="516" spans="1:5" ht="15" customHeight="1" x14ac:dyDescent="0.25">
      <c r="B516" s="38"/>
      <c r="C516" s="39"/>
      <c r="D516" s="39"/>
      <c r="E516" s="43"/>
    </row>
    <row r="517" spans="1:5" ht="15" customHeight="1" x14ac:dyDescent="0.2">
      <c r="A517" s="108"/>
      <c r="B517" s="108"/>
      <c r="C517" s="45" t="s">
        <v>40</v>
      </c>
      <c r="D517" s="46" t="s">
        <v>41</v>
      </c>
      <c r="E517" s="44" t="s">
        <v>42</v>
      </c>
    </row>
    <row r="518" spans="1:5" ht="15" customHeight="1" x14ac:dyDescent="0.2">
      <c r="A518" s="99"/>
      <c r="B518" s="116"/>
      <c r="C518" s="62"/>
      <c r="D518" s="117" t="s">
        <v>73</v>
      </c>
      <c r="E518" s="76">
        <v>1125645.06</v>
      </c>
    </row>
    <row r="519" spans="1:5" ht="15" customHeight="1" x14ac:dyDescent="0.2">
      <c r="A519" s="99"/>
      <c r="B519" s="116"/>
      <c r="C519" s="77" t="s">
        <v>44</v>
      </c>
      <c r="D519" s="78"/>
      <c r="E519" s="79">
        <f>SUM(E518:E518)</f>
        <v>1125645.06</v>
      </c>
    </row>
    <row r="520" spans="1:5" ht="15" customHeight="1" x14ac:dyDescent="0.2"/>
    <row r="521" spans="1:5" ht="15" customHeight="1" x14ac:dyDescent="0.25">
      <c r="A521" s="69" t="s">
        <v>17</v>
      </c>
      <c r="B521" s="70"/>
      <c r="C521" s="70"/>
      <c r="D521" s="56"/>
      <c r="E521" s="56"/>
    </row>
    <row r="522" spans="1:5" ht="15" customHeight="1" x14ac:dyDescent="0.2">
      <c r="A522" s="57" t="s">
        <v>87</v>
      </c>
      <c r="B522" s="39"/>
      <c r="C522" s="39"/>
      <c r="D522" s="39"/>
      <c r="E522" s="42" t="s">
        <v>88</v>
      </c>
    </row>
    <row r="523" spans="1:5" ht="15" customHeight="1" x14ac:dyDescent="0.2">
      <c r="A523" s="72"/>
      <c r="B523" s="96"/>
      <c r="C523" s="70"/>
      <c r="D523" s="72"/>
      <c r="E523" s="97"/>
    </row>
    <row r="524" spans="1:5" ht="15" customHeight="1" x14ac:dyDescent="0.2">
      <c r="B524" s="108"/>
      <c r="C524" s="44" t="s">
        <v>40</v>
      </c>
      <c r="D524" s="82" t="s">
        <v>53</v>
      </c>
      <c r="E524" s="44" t="s">
        <v>42</v>
      </c>
    </row>
    <row r="525" spans="1:5" ht="15" customHeight="1" x14ac:dyDescent="0.2">
      <c r="B525" s="124"/>
      <c r="C525" s="62">
        <v>3122</v>
      </c>
      <c r="D525" s="110" t="s">
        <v>81</v>
      </c>
      <c r="E525" s="76">
        <v>1125645.06</v>
      </c>
    </row>
    <row r="526" spans="1:5" ht="15" customHeight="1" x14ac:dyDescent="0.2">
      <c r="B526" s="115"/>
      <c r="C526" s="77" t="s">
        <v>44</v>
      </c>
      <c r="D526" s="85"/>
      <c r="E526" s="86">
        <f>SUM(E525:E525)</f>
        <v>1125645.06</v>
      </c>
    </row>
    <row r="527" spans="1:5" ht="15" customHeight="1" x14ac:dyDescent="0.2"/>
    <row r="528" spans="1:5" ht="15" customHeight="1" x14ac:dyDescent="0.2"/>
    <row r="529" spans="1:5" ht="15" customHeight="1" x14ac:dyDescent="0.25">
      <c r="A529" s="80" t="s">
        <v>424</v>
      </c>
    </row>
    <row r="530" spans="1:5" ht="15" customHeight="1" x14ac:dyDescent="0.2">
      <c r="A530" s="179" t="s">
        <v>34</v>
      </c>
      <c r="B530" s="179"/>
      <c r="C530" s="179"/>
      <c r="D530" s="179"/>
      <c r="E530" s="179"/>
    </row>
    <row r="531" spans="1:5" ht="15" customHeight="1" x14ac:dyDescent="0.2">
      <c r="A531" s="178" t="s">
        <v>520</v>
      </c>
      <c r="B531" s="178"/>
      <c r="C531" s="178"/>
      <c r="D531" s="178"/>
      <c r="E531" s="178"/>
    </row>
    <row r="532" spans="1:5" ht="15" customHeight="1" x14ac:dyDescent="0.2">
      <c r="A532" s="178"/>
      <c r="B532" s="178"/>
      <c r="C532" s="178"/>
      <c r="D532" s="178"/>
      <c r="E532" s="178"/>
    </row>
    <row r="533" spans="1:5" ht="15" customHeight="1" x14ac:dyDescent="0.2">
      <c r="A533" s="178"/>
      <c r="B533" s="178"/>
      <c r="C533" s="178"/>
      <c r="D533" s="178"/>
      <c r="E533" s="178"/>
    </row>
    <row r="534" spans="1:5" ht="15" customHeight="1" x14ac:dyDescent="0.2">
      <c r="A534" s="178"/>
      <c r="B534" s="178"/>
      <c r="C534" s="178"/>
      <c r="D534" s="178"/>
      <c r="E534" s="178"/>
    </row>
    <row r="535" spans="1:5" ht="15" customHeight="1" x14ac:dyDescent="0.2">
      <c r="A535" s="178"/>
      <c r="B535" s="178"/>
      <c r="C535" s="178"/>
      <c r="D535" s="178"/>
      <c r="E535" s="178"/>
    </row>
    <row r="536" spans="1:5" ht="15" customHeight="1" x14ac:dyDescent="0.2">
      <c r="A536" s="178"/>
      <c r="B536" s="178"/>
      <c r="C536" s="178"/>
      <c r="D536" s="178"/>
      <c r="E536" s="178"/>
    </row>
    <row r="537" spans="1:5" ht="15" customHeight="1" x14ac:dyDescent="0.2">
      <c r="A537" s="178"/>
      <c r="B537" s="178"/>
      <c r="C537" s="178"/>
      <c r="D537" s="178"/>
      <c r="E537" s="178"/>
    </row>
    <row r="538" spans="1:5" ht="15" customHeight="1" x14ac:dyDescent="0.2">
      <c r="A538" s="178"/>
      <c r="B538" s="178"/>
      <c r="C538" s="178"/>
      <c r="D538" s="178"/>
      <c r="E538" s="178"/>
    </row>
    <row r="539" spans="1:5" ht="15" customHeight="1" x14ac:dyDescent="0.2">
      <c r="A539" s="121"/>
      <c r="B539" s="121"/>
      <c r="C539" s="121"/>
      <c r="D539" s="121"/>
      <c r="E539" s="121"/>
    </row>
    <row r="540" spans="1:5" ht="15" customHeight="1" x14ac:dyDescent="0.25">
      <c r="A540" s="38" t="s">
        <v>1</v>
      </c>
      <c r="B540" s="39"/>
      <c r="C540" s="39"/>
      <c r="D540" s="39"/>
      <c r="E540" s="39"/>
    </row>
    <row r="541" spans="1:5" ht="15" customHeight="1" x14ac:dyDescent="0.2">
      <c r="A541" s="40" t="s">
        <v>37</v>
      </c>
      <c r="E541" t="s">
        <v>38</v>
      </c>
    </row>
    <row r="542" spans="1:5" ht="15" customHeight="1" x14ac:dyDescent="0.25">
      <c r="B542" s="38"/>
      <c r="C542" s="39"/>
      <c r="D542" s="39"/>
      <c r="E542" s="43"/>
    </row>
    <row r="543" spans="1:5" ht="15" customHeight="1" x14ac:dyDescent="0.2">
      <c r="A543" s="108"/>
      <c r="B543" s="108"/>
      <c r="C543" s="45" t="s">
        <v>40</v>
      </c>
      <c r="D543" s="46" t="s">
        <v>41</v>
      </c>
      <c r="E543" s="44" t="s">
        <v>42</v>
      </c>
    </row>
    <row r="544" spans="1:5" ht="15" customHeight="1" x14ac:dyDescent="0.2">
      <c r="A544" s="99"/>
      <c r="B544" s="116"/>
      <c r="C544" s="62"/>
      <c r="D544" s="117" t="s">
        <v>73</v>
      </c>
      <c r="E544" s="76">
        <v>1379180.7</v>
      </c>
    </row>
    <row r="545" spans="1:5" ht="15" customHeight="1" x14ac:dyDescent="0.2">
      <c r="A545" s="99"/>
      <c r="B545" s="116"/>
      <c r="C545" s="77" t="s">
        <v>44</v>
      </c>
      <c r="D545" s="78"/>
      <c r="E545" s="79">
        <f>SUM(E544:E544)</f>
        <v>1379180.7</v>
      </c>
    </row>
    <row r="546" spans="1:5" ht="15" customHeight="1" x14ac:dyDescent="0.2"/>
    <row r="547" spans="1:5" ht="15" customHeight="1" x14ac:dyDescent="0.25">
      <c r="A547" s="69" t="s">
        <v>17</v>
      </c>
      <c r="B547" s="70"/>
      <c r="C547" s="70"/>
      <c r="D547" s="56"/>
      <c r="E547" s="56"/>
    </row>
    <row r="548" spans="1:5" ht="15" customHeight="1" x14ac:dyDescent="0.2">
      <c r="A548" s="57" t="s">
        <v>87</v>
      </c>
      <c r="B548" s="39"/>
      <c r="C548" s="39"/>
      <c r="D548" s="39"/>
      <c r="E548" s="42" t="s">
        <v>88</v>
      </c>
    </row>
    <row r="549" spans="1:5" ht="15" customHeight="1" x14ac:dyDescent="0.2">
      <c r="A549" s="72"/>
      <c r="B549" s="96"/>
      <c r="C549" s="70"/>
      <c r="D549" s="72"/>
      <c r="E549" s="97"/>
    </row>
    <row r="550" spans="1:5" ht="15" customHeight="1" x14ac:dyDescent="0.2">
      <c r="B550" s="108"/>
      <c r="C550" s="44" t="s">
        <v>40</v>
      </c>
      <c r="D550" s="82" t="s">
        <v>53</v>
      </c>
      <c r="E550" s="44" t="s">
        <v>42</v>
      </c>
    </row>
    <row r="551" spans="1:5" ht="15" customHeight="1" x14ac:dyDescent="0.2">
      <c r="B551" s="124"/>
      <c r="C551" s="62">
        <v>3315</v>
      </c>
      <c r="D551" s="110" t="s">
        <v>81</v>
      </c>
      <c r="E551" s="76">
        <v>1379180.7</v>
      </c>
    </row>
    <row r="552" spans="1:5" ht="15" customHeight="1" x14ac:dyDescent="0.2">
      <c r="B552" s="115"/>
      <c r="C552" s="77" t="s">
        <v>44</v>
      </c>
      <c r="D552" s="85"/>
      <c r="E552" s="86">
        <f>SUM(E551:E551)</f>
        <v>1379180.7</v>
      </c>
    </row>
    <row r="553" spans="1:5" ht="15" customHeight="1" x14ac:dyDescent="0.2"/>
    <row r="554" spans="1:5" ht="15" customHeight="1" x14ac:dyDescent="0.2"/>
    <row r="555" spans="1:5" ht="15" customHeight="1" x14ac:dyDescent="0.25">
      <c r="A555" s="80" t="s">
        <v>425</v>
      </c>
    </row>
    <row r="556" spans="1:5" ht="15" customHeight="1" x14ac:dyDescent="0.2">
      <c r="A556" s="179" t="s">
        <v>34</v>
      </c>
      <c r="B556" s="179"/>
      <c r="C556" s="179"/>
      <c r="D556" s="179"/>
      <c r="E556" s="179"/>
    </row>
    <row r="557" spans="1:5" ht="15" customHeight="1" x14ac:dyDescent="0.2">
      <c r="A557" s="178" t="s">
        <v>521</v>
      </c>
      <c r="B557" s="178"/>
      <c r="C557" s="178"/>
      <c r="D557" s="178"/>
      <c r="E557" s="178"/>
    </row>
    <row r="558" spans="1:5" ht="15" customHeight="1" x14ac:dyDescent="0.2">
      <c r="A558" s="178"/>
      <c r="B558" s="178"/>
      <c r="C558" s="178"/>
      <c r="D558" s="178"/>
      <c r="E558" s="178"/>
    </row>
    <row r="559" spans="1:5" ht="15" customHeight="1" x14ac:dyDescent="0.2">
      <c r="A559" s="178"/>
      <c r="B559" s="178"/>
      <c r="C559" s="178"/>
      <c r="D559" s="178"/>
      <c r="E559" s="178"/>
    </row>
    <row r="560" spans="1:5" ht="15" customHeight="1" x14ac:dyDescent="0.2">
      <c r="A560" s="178"/>
      <c r="B560" s="178"/>
      <c r="C560" s="178"/>
      <c r="D560" s="178"/>
      <c r="E560" s="178"/>
    </row>
    <row r="561" spans="1:5" ht="15" customHeight="1" x14ac:dyDescent="0.2">
      <c r="A561" s="178"/>
      <c r="B561" s="178"/>
      <c r="C561" s="178"/>
      <c r="D561" s="178"/>
      <c r="E561" s="178"/>
    </row>
    <row r="562" spans="1:5" ht="15" customHeight="1" x14ac:dyDescent="0.2">
      <c r="A562" s="178"/>
      <c r="B562" s="178"/>
      <c r="C562" s="178"/>
      <c r="D562" s="178"/>
      <c r="E562" s="178"/>
    </row>
    <row r="563" spans="1:5" ht="15" customHeight="1" x14ac:dyDescent="0.2">
      <c r="A563" s="178"/>
      <c r="B563" s="178"/>
      <c r="C563" s="178"/>
      <c r="D563" s="178"/>
      <c r="E563" s="178"/>
    </row>
    <row r="564" spans="1:5" ht="15" customHeight="1" x14ac:dyDescent="0.2">
      <c r="A564" s="178"/>
      <c r="B564" s="178"/>
      <c r="C564" s="178"/>
      <c r="D564" s="178"/>
      <c r="E564" s="178"/>
    </row>
    <row r="565" spans="1:5" ht="15" customHeight="1" x14ac:dyDescent="0.2">
      <c r="A565" s="121"/>
      <c r="B565" s="121"/>
      <c r="C565" s="121"/>
      <c r="D565" s="121"/>
      <c r="E565" s="121"/>
    </row>
    <row r="566" spans="1:5" ht="15" customHeight="1" x14ac:dyDescent="0.25">
      <c r="A566" s="38" t="s">
        <v>1</v>
      </c>
      <c r="B566" s="39"/>
      <c r="C566" s="39"/>
      <c r="D566" s="39"/>
      <c r="E566" s="39"/>
    </row>
    <row r="567" spans="1:5" ht="15" customHeight="1" x14ac:dyDescent="0.2">
      <c r="A567" s="40" t="s">
        <v>37</v>
      </c>
      <c r="E567" t="s">
        <v>38</v>
      </c>
    </row>
    <row r="568" spans="1:5" ht="15" customHeight="1" x14ac:dyDescent="0.25">
      <c r="B568" s="38"/>
      <c r="C568" s="39"/>
      <c r="D568" s="39"/>
      <c r="E568" s="43"/>
    </row>
    <row r="569" spans="1:5" ht="15" customHeight="1" x14ac:dyDescent="0.2">
      <c r="A569" s="108"/>
      <c r="B569" s="108"/>
      <c r="C569" s="45" t="s">
        <v>40</v>
      </c>
      <c r="D569" s="46" t="s">
        <v>41</v>
      </c>
      <c r="E569" s="44" t="s">
        <v>42</v>
      </c>
    </row>
    <row r="570" spans="1:5" ht="15" customHeight="1" x14ac:dyDescent="0.2">
      <c r="A570" s="99"/>
      <c r="B570" s="116"/>
      <c r="C570" s="62"/>
      <c r="D570" s="117" t="s">
        <v>73</v>
      </c>
      <c r="E570" s="76">
        <v>361383.69</v>
      </c>
    </row>
    <row r="571" spans="1:5" ht="15" customHeight="1" x14ac:dyDescent="0.2">
      <c r="A571" s="99"/>
      <c r="B571" s="116"/>
      <c r="C571" s="77" t="s">
        <v>44</v>
      </c>
      <c r="D571" s="78"/>
      <c r="E571" s="79">
        <f>SUM(E570:E570)</f>
        <v>361383.69</v>
      </c>
    </row>
    <row r="572" spans="1:5" ht="15" customHeight="1" x14ac:dyDescent="0.2"/>
    <row r="573" spans="1:5" ht="15" customHeight="1" x14ac:dyDescent="0.25">
      <c r="A573" s="69" t="s">
        <v>17</v>
      </c>
      <c r="B573" s="70"/>
      <c r="C573" s="70"/>
      <c r="D573" s="56"/>
      <c r="E573" s="56"/>
    </row>
    <row r="574" spans="1:5" ht="15" customHeight="1" x14ac:dyDescent="0.2">
      <c r="A574" s="57" t="s">
        <v>87</v>
      </c>
      <c r="B574" s="39"/>
      <c r="C574" s="39"/>
      <c r="D574" s="39"/>
      <c r="E574" s="42" t="s">
        <v>88</v>
      </c>
    </row>
    <row r="575" spans="1:5" ht="15" customHeight="1" x14ac:dyDescent="0.2">
      <c r="A575" s="72"/>
      <c r="B575" s="96"/>
      <c r="C575" s="70"/>
      <c r="D575" s="72"/>
      <c r="E575" s="97"/>
    </row>
    <row r="576" spans="1:5" ht="15" customHeight="1" x14ac:dyDescent="0.2">
      <c r="B576" s="108"/>
      <c r="C576" s="44" t="s">
        <v>40</v>
      </c>
      <c r="D576" s="82" t="s">
        <v>53</v>
      </c>
      <c r="E576" s="44" t="s">
        <v>42</v>
      </c>
    </row>
    <row r="577" spans="1:5" ht="15" customHeight="1" x14ac:dyDescent="0.2">
      <c r="B577" s="124"/>
      <c r="C577" s="62">
        <v>3529</v>
      </c>
      <c r="D577" s="110" t="s">
        <v>81</v>
      </c>
      <c r="E577" s="76">
        <v>361383.69</v>
      </c>
    </row>
    <row r="578" spans="1:5" ht="15" customHeight="1" x14ac:dyDescent="0.2">
      <c r="B578" s="115"/>
      <c r="C578" s="77" t="s">
        <v>44</v>
      </c>
      <c r="D578" s="85"/>
      <c r="E578" s="86">
        <f>SUM(E577:E577)</f>
        <v>361383.69</v>
      </c>
    </row>
    <row r="579" spans="1:5" ht="15" customHeight="1" x14ac:dyDescent="0.25">
      <c r="A579" s="80"/>
    </row>
    <row r="580" spans="1:5" ht="15" customHeight="1" x14ac:dyDescent="0.25">
      <c r="A580" s="80"/>
    </row>
    <row r="581" spans="1:5" ht="15" customHeight="1" x14ac:dyDescent="0.25">
      <c r="A581" s="80" t="s">
        <v>426</v>
      </c>
    </row>
    <row r="582" spans="1:5" ht="15" customHeight="1" x14ac:dyDescent="0.2">
      <c r="A582" s="179" t="s">
        <v>34</v>
      </c>
      <c r="B582" s="179"/>
      <c r="C582" s="179"/>
      <c r="D582" s="179"/>
      <c r="E582" s="179"/>
    </row>
    <row r="583" spans="1:5" ht="15" customHeight="1" x14ac:dyDescent="0.2">
      <c r="A583" s="178" t="s">
        <v>522</v>
      </c>
      <c r="B583" s="178"/>
      <c r="C583" s="178"/>
      <c r="D583" s="178"/>
      <c r="E583" s="178"/>
    </row>
    <row r="584" spans="1:5" ht="15" customHeight="1" x14ac:dyDescent="0.2">
      <c r="A584" s="178"/>
      <c r="B584" s="178"/>
      <c r="C584" s="178"/>
      <c r="D584" s="178"/>
      <c r="E584" s="178"/>
    </row>
    <row r="585" spans="1:5" ht="15" customHeight="1" x14ac:dyDescent="0.2">
      <c r="A585" s="178"/>
      <c r="B585" s="178"/>
      <c r="C585" s="178"/>
      <c r="D585" s="178"/>
      <c r="E585" s="178"/>
    </row>
    <row r="586" spans="1:5" ht="15" customHeight="1" x14ac:dyDescent="0.2">
      <c r="A586" s="178"/>
      <c r="B586" s="178"/>
      <c r="C586" s="178"/>
      <c r="D586" s="178"/>
      <c r="E586" s="178"/>
    </row>
    <row r="587" spans="1:5" ht="15" customHeight="1" x14ac:dyDescent="0.2">
      <c r="A587" s="178"/>
      <c r="B587" s="178"/>
      <c r="C587" s="178"/>
      <c r="D587" s="178"/>
      <c r="E587" s="178"/>
    </row>
    <row r="588" spans="1:5" ht="15" customHeight="1" x14ac:dyDescent="0.2">
      <c r="A588" s="178"/>
      <c r="B588" s="178"/>
      <c r="C588" s="178"/>
      <c r="D588" s="178"/>
      <c r="E588" s="178"/>
    </row>
    <row r="589" spans="1:5" ht="15" customHeight="1" x14ac:dyDescent="0.2">
      <c r="A589" s="178"/>
      <c r="B589" s="178"/>
      <c r="C589" s="178"/>
      <c r="D589" s="178"/>
      <c r="E589" s="178"/>
    </row>
    <row r="590" spans="1:5" ht="15" customHeight="1" x14ac:dyDescent="0.2">
      <c r="A590" s="178"/>
      <c r="B590" s="178"/>
      <c r="C590" s="178"/>
      <c r="D590" s="178"/>
      <c r="E590" s="178"/>
    </row>
    <row r="591" spans="1:5" ht="15" customHeight="1" x14ac:dyDescent="0.2">
      <c r="A591" s="121"/>
      <c r="B591" s="121"/>
      <c r="C591" s="121"/>
      <c r="D591" s="121"/>
      <c r="E591" s="121"/>
    </row>
    <row r="592" spans="1:5" ht="15" customHeight="1" x14ac:dyDescent="0.25">
      <c r="A592" s="38" t="s">
        <v>1</v>
      </c>
      <c r="B592" s="39"/>
      <c r="C592" s="39"/>
      <c r="D592" s="39"/>
      <c r="E592" s="39"/>
    </row>
    <row r="593" spans="1:5" ht="15" customHeight="1" x14ac:dyDescent="0.2">
      <c r="A593" s="40" t="s">
        <v>37</v>
      </c>
      <c r="E593" t="s">
        <v>38</v>
      </c>
    </row>
    <row r="594" spans="1:5" ht="15" customHeight="1" x14ac:dyDescent="0.25">
      <c r="B594" s="38"/>
      <c r="C594" s="39"/>
      <c r="D594" s="39"/>
      <c r="E594" s="43"/>
    </row>
    <row r="595" spans="1:5" ht="15" customHeight="1" x14ac:dyDescent="0.2">
      <c r="A595" s="108"/>
      <c r="B595" s="108"/>
      <c r="C595" s="45" t="s">
        <v>40</v>
      </c>
      <c r="D595" s="46" t="s">
        <v>41</v>
      </c>
      <c r="E595" s="44" t="s">
        <v>42</v>
      </c>
    </row>
    <row r="596" spans="1:5" ht="15" customHeight="1" x14ac:dyDescent="0.2">
      <c r="A596" s="99"/>
      <c r="B596" s="116"/>
      <c r="C596" s="62"/>
      <c r="D596" s="117" t="s">
        <v>73</v>
      </c>
      <c r="E596" s="76">
        <f>203530.93+19781.95</f>
        <v>223312.88</v>
      </c>
    </row>
    <row r="597" spans="1:5" ht="15" customHeight="1" x14ac:dyDescent="0.2">
      <c r="A597" s="99"/>
      <c r="B597" s="116"/>
      <c r="C597" s="77" t="s">
        <v>44</v>
      </c>
      <c r="D597" s="78"/>
      <c r="E597" s="79">
        <f>SUM(E596:E596)</f>
        <v>223312.88</v>
      </c>
    </row>
    <row r="598" spans="1:5" ht="15" customHeight="1" x14ac:dyDescent="0.2"/>
    <row r="599" spans="1:5" ht="15" customHeight="1" x14ac:dyDescent="0.25">
      <c r="A599" s="69" t="s">
        <v>17</v>
      </c>
      <c r="B599" s="70"/>
      <c r="C599" s="70"/>
      <c r="D599" s="56"/>
      <c r="E599" s="56"/>
    </row>
    <row r="600" spans="1:5" ht="15" customHeight="1" x14ac:dyDescent="0.2">
      <c r="A600" s="57" t="s">
        <v>87</v>
      </c>
      <c r="B600" s="39"/>
      <c r="C600" s="39"/>
      <c r="D600" s="39"/>
      <c r="E600" s="42" t="s">
        <v>88</v>
      </c>
    </row>
    <row r="601" spans="1:5" ht="15" customHeight="1" x14ac:dyDescent="0.2">
      <c r="A601" s="72"/>
      <c r="B601" s="96"/>
      <c r="C601" s="70"/>
      <c r="D601" s="72"/>
      <c r="E601" s="97"/>
    </row>
    <row r="602" spans="1:5" ht="15" customHeight="1" x14ac:dyDescent="0.2">
      <c r="B602" s="108"/>
      <c r="C602" s="44" t="s">
        <v>40</v>
      </c>
      <c r="D602" s="82" t="s">
        <v>53</v>
      </c>
      <c r="E602" s="44" t="s">
        <v>42</v>
      </c>
    </row>
    <row r="603" spans="1:5" ht="15" customHeight="1" x14ac:dyDescent="0.2">
      <c r="B603" s="124"/>
      <c r="C603" s="62">
        <v>3111</v>
      </c>
      <c r="D603" s="110" t="s">
        <v>81</v>
      </c>
      <c r="E603" s="76">
        <f>203530.93+19781.95</f>
        <v>223312.88</v>
      </c>
    </row>
    <row r="604" spans="1:5" ht="15" customHeight="1" x14ac:dyDescent="0.2">
      <c r="B604" s="115"/>
      <c r="C604" s="77" t="s">
        <v>44</v>
      </c>
      <c r="D604" s="85"/>
      <c r="E604" s="86">
        <f>SUM(E603:E603)</f>
        <v>223312.88</v>
      </c>
    </row>
    <row r="605" spans="1:5" ht="15" customHeight="1" x14ac:dyDescent="0.25">
      <c r="A605" s="80"/>
    </row>
    <row r="606" spans="1:5" ht="15" customHeight="1" x14ac:dyDescent="0.25">
      <c r="A606" s="80"/>
    </row>
    <row r="607" spans="1:5" ht="15" customHeight="1" x14ac:dyDescent="0.25">
      <c r="A607" s="80" t="s">
        <v>427</v>
      </c>
    </row>
    <row r="608" spans="1:5" ht="15" customHeight="1" x14ac:dyDescent="0.2">
      <c r="A608" s="179" t="s">
        <v>34</v>
      </c>
      <c r="B608" s="179"/>
      <c r="C608" s="179"/>
      <c r="D608" s="179"/>
      <c r="E608" s="179"/>
    </row>
    <row r="609" spans="1:5" ht="15" customHeight="1" x14ac:dyDescent="0.2">
      <c r="A609" s="178" t="s">
        <v>523</v>
      </c>
      <c r="B609" s="178"/>
      <c r="C609" s="178"/>
      <c r="D609" s="178"/>
      <c r="E609" s="178"/>
    </row>
    <row r="610" spans="1:5" ht="15" customHeight="1" x14ac:dyDescent="0.2">
      <c r="A610" s="178"/>
      <c r="B610" s="178"/>
      <c r="C610" s="178"/>
      <c r="D610" s="178"/>
      <c r="E610" s="178"/>
    </row>
    <row r="611" spans="1:5" ht="15" customHeight="1" x14ac:dyDescent="0.2">
      <c r="A611" s="178"/>
      <c r="B611" s="178"/>
      <c r="C611" s="178"/>
      <c r="D611" s="178"/>
      <c r="E611" s="178"/>
    </row>
    <row r="612" spans="1:5" ht="15" customHeight="1" x14ac:dyDescent="0.2">
      <c r="A612" s="178"/>
      <c r="B612" s="178"/>
      <c r="C612" s="178"/>
      <c r="D612" s="178"/>
      <c r="E612" s="178"/>
    </row>
    <row r="613" spans="1:5" ht="15" customHeight="1" x14ac:dyDescent="0.2">
      <c r="A613" s="178"/>
      <c r="B613" s="178"/>
      <c r="C613" s="178"/>
      <c r="D613" s="178"/>
      <c r="E613" s="178"/>
    </row>
    <row r="614" spans="1:5" ht="15" customHeight="1" x14ac:dyDescent="0.2">
      <c r="A614" s="178"/>
      <c r="B614" s="178"/>
      <c r="C614" s="178"/>
      <c r="D614" s="178"/>
      <c r="E614" s="178"/>
    </row>
    <row r="615" spans="1:5" ht="15" customHeight="1" x14ac:dyDescent="0.2">
      <c r="A615" s="178"/>
      <c r="B615" s="178"/>
      <c r="C615" s="178"/>
      <c r="D615" s="178"/>
      <c r="E615" s="178"/>
    </row>
    <row r="616" spans="1:5" ht="15" customHeight="1" x14ac:dyDescent="0.2">
      <c r="A616" s="178"/>
      <c r="B616" s="178"/>
      <c r="C616" s="178"/>
      <c r="D616" s="178"/>
      <c r="E616" s="178"/>
    </row>
    <row r="617" spans="1:5" ht="15" customHeight="1" x14ac:dyDescent="0.2">
      <c r="A617" s="121"/>
      <c r="B617" s="121"/>
      <c r="C617" s="121"/>
      <c r="D617" s="121"/>
      <c r="E617" s="121"/>
    </row>
    <row r="618" spans="1:5" ht="15" customHeight="1" x14ac:dyDescent="0.25">
      <c r="A618" s="38" t="s">
        <v>1</v>
      </c>
      <c r="B618" s="39"/>
      <c r="C618" s="39"/>
      <c r="D618" s="39"/>
      <c r="E618" s="39"/>
    </row>
    <row r="619" spans="1:5" ht="15" customHeight="1" x14ac:dyDescent="0.2">
      <c r="A619" s="40" t="s">
        <v>37</v>
      </c>
      <c r="E619" t="s">
        <v>38</v>
      </c>
    </row>
    <row r="620" spans="1:5" ht="15" customHeight="1" x14ac:dyDescent="0.25">
      <c r="B620" s="38"/>
      <c r="C620" s="39"/>
      <c r="D620" s="39"/>
      <c r="E620" s="43"/>
    </row>
    <row r="621" spans="1:5" ht="15" customHeight="1" x14ac:dyDescent="0.2">
      <c r="A621" s="108"/>
      <c r="B621" s="108"/>
      <c r="C621" s="45" t="s">
        <v>40</v>
      </c>
      <c r="D621" s="46" t="s">
        <v>41</v>
      </c>
      <c r="E621" s="44" t="s">
        <v>42</v>
      </c>
    </row>
    <row r="622" spans="1:5" ht="15" customHeight="1" x14ac:dyDescent="0.2">
      <c r="A622" s="99"/>
      <c r="B622" s="116"/>
      <c r="C622" s="62"/>
      <c r="D622" s="117" t="s">
        <v>73</v>
      </c>
      <c r="E622" s="76">
        <f>9152922.73+978424.93</f>
        <v>10131347.66</v>
      </c>
    </row>
    <row r="623" spans="1:5" ht="15" customHeight="1" x14ac:dyDescent="0.2">
      <c r="A623" s="99"/>
      <c r="B623" s="116"/>
      <c r="C623" s="77" t="s">
        <v>44</v>
      </c>
      <c r="D623" s="78"/>
      <c r="E623" s="79">
        <f>SUM(E622:E622)</f>
        <v>10131347.66</v>
      </c>
    </row>
    <row r="624" spans="1:5" ht="15" customHeight="1" x14ac:dyDescent="0.2"/>
    <row r="625" spans="1:5" ht="15" customHeight="1" x14ac:dyDescent="0.25">
      <c r="A625" s="69" t="s">
        <v>17</v>
      </c>
      <c r="B625" s="70"/>
      <c r="C625" s="70"/>
      <c r="D625" s="56"/>
      <c r="E625" s="56"/>
    </row>
    <row r="626" spans="1:5" ht="15" customHeight="1" x14ac:dyDescent="0.2">
      <c r="A626" s="57" t="s">
        <v>87</v>
      </c>
      <c r="B626" s="39"/>
      <c r="C626" s="39"/>
      <c r="D626" s="39"/>
      <c r="E626" s="42" t="s">
        <v>88</v>
      </c>
    </row>
    <row r="627" spans="1:5" ht="15" customHeight="1" x14ac:dyDescent="0.2">
      <c r="A627" s="72"/>
      <c r="B627" s="96"/>
      <c r="C627" s="70"/>
      <c r="D627" s="72"/>
      <c r="E627" s="97"/>
    </row>
    <row r="628" spans="1:5" ht="15" customHeight="1" x14ac:dyDescent="0.2">
      <c r="B628" s="108"/>
      <c r="C628" s="44" t="s">
        <v>40</v>
      </c>
      <c r="D628" s="82" t="s">
        <v>53</v>
      </c>
      <c r="E628" s="44" t="s">
        <v>42</v>
      </c>
    </row>
    <row r="629" spans="1:5" ht="15" customHeight="1" x14ac:dyDescent="0.2">
      <c r="B629" s="124"/>
      <c r="C629" s="62">
        <v>3122</v>
      </c>
      <c r="D629" s="110" t="s">
        <v>81</v>
      </c>
      <c r="E629" s="76">
        <f>9152922.73+978424.93</f>
        <v>10131347.66</v>
      </c>
    </row>
    <row r="630" spans="1:5" ht="15" customHeight="1" x14ac:dyDescent="0.2">
      <c r="B630" s="115"/>
      <c r="C630" s="77" t="s">
        <v>44</v>
      </c>
      <c r="D630" s="85"/>
      <c r="E630" s="86">
        <f>SUM(E629:E629)</f>
        <v>10131347.66</v>
      </c>
    </row>
    <row r="631" spans="1:5" ht="15" customHeight="1" x14ac:dyDescent="0.25">
      <c r="A631" s="80"/>
    </row>
    <row r="632" spans="1:5" ht="15" customHeight="1" x14ac:dyDescent="0.25">
      <c r="A632" s="80"/>
    </row>
    <row r="633" spans="1:5" ht="15" customHeight="1" x14ac:dyDescent="0.25">
      <c r="A633" s="80" t="s">
        <v>428</v>
      </c>
    </row>
    <row r="634" spans="1:5" ht="15" customHeight="1" x14ac:dyDescent="0.2">
      <c r="A634" s="179" t="s">
        <v>34</v>
      </c>
      <c r="B634" s="179"/>
      <c r="C634" s="179"/>
      <c r="D634" s="179"/>
      <c r="E634" s="179"/>
    </row>
    <row r="635" spans="1:5" ht="15" customHeight="1" x14ac:dyDescent="0.2">
      <c r="A635" s="178" t="s">
        <v>524</v>
      </c>
      <c r="B635" s="178"/>
      <c r="C635" s="178"/>
      <c r="D635" s="178"/>
      <c r="E635" s="178"/>
    </row>
    <row r="636" spans="1:5" ht="15" customHeight="1" x14ac:dyDescent="0.2">
      <c r="A636" s="178"/>
      <c r="B636" s="178"/>
      <c r="C636" s="178"/>
      <c r="D636" s="178"/>
      <c r="E636" s="178"/>
    </row>
    <row r="637" spans="1:5" ht="15" customHeight="1" x14ac:dyDescent="0.2">
      <c r="A637" s="178"/>
      <c r="B637" s="178"/>
      <c r="C637" s="178"/>
      <c r="D637" s="178"/>
      <c r="E637" s="178"/>
    </row>
    <row r="638" spans="1:5" ht="15" customHeight="1" x14ac:dyDescent="0.2">
      <c r="A638" s="178"/>
      <c r="B638" s="178"/>
      <c r="C638" s="178"/>
      <c r="D638" s="178"/>
      <c r="E638" s="178"/>
    </row>
    <row r="639" spans="1:5" ht="15" customHeight="1" x14ac:dyDescent="0.2">
      <c r="A639" s="178"/>
      <c r="B639" s="178"/>
      <c r="C639" s="178"/>
      <c r="D639" s="178"/>
      <c r="E639" s="178"/>
    </row>
    <row r="640" spans="1:5" ht="15" customHeight="1" x14ac:dyDescent="0.2">
      <c r="A640" s="178"/>
      <c r="B640" s="178"/>
      <c r="C640" s="178"/>
      <c r="D640" s="178"/>
      <c r="E640" s="178"/>
    </row>
    <row r="641" spans="1:5" ht="15" customHeight="1" x14ac:dyDescent="0.2">
      <c r="A641" s="178"/>
      <c r="B641" s="178"/>
      <c r="C641" s="178"/>
      <c r="D641" s="178"/>
      <c r="E641" s="178"/>
    </row>
    <row r="642" spans="1:5" ht="15" customHeight="1" x14ac:dyDescent="0.2">
      <c r="A642" s="121"/>
      <c r="B642" s="121"/>
      <c r="C642" s="121"/>
      <c r="D642" s="121"/>
      <c r="E642" s="121"/>
    </row>
    <row r="643" spans="1:5" ht="15" customHeight="1" x14ac:dyDescent="0.25">
      <c r="A643" s="38" t="s">
        <v>1</v>
      </c>
      <c r="B643" s="39"/>
      <c r="C643" s="39"/>
      <c r="D643" s="39"/>
      <c r="E643" s="39"/>
    </row>
    <row r="644" spans="1:5" ht="15" customHeight="1" x14ac:dyDescent="0.2">
      <c r="A644" s="40" t="s">
        <v>37</v>
      </c>
      <c r="E644" t="s">
        <v>38</v>
      </c>
    </row>
    <row r="645" spans="1:5" ht="15" customHeight="1" x14ac:dyDescent="0.25">
      <c r="B645" s="38"/>
      <c r="C645" s="39"/>
      <c r="D645" s="39"/>
      <c r="E645" s="43"/>
    </row>
    <row r="646" spans="1:5" ht="15" customHeight="1" x14ac:dyDescent="0.2">
      <c r="A646" s="108"/>
      <c r="B646" s="108"/>
      <c r="C646" s="45" t="s">
        <v>40</v>
      </c>
      <c r="D646" s="46" t="s">
        <v>41</v>
      </c>
      <c r="E646" s="44" t="s">
        <v>42</v>
      </c>
    </row>
    <row r="647" spans="1:5" ht="15" customHeight="1" x14ac:dyDescent="0.2">
      <c r="A647" s="99"/>
      <c r="B647" s="116"/>
      <c r="C647" s="62"/>
      <c r="D647" s="117" t="s">
        <v>73</v>
      </c>
      <c r="E647" s="76">
        <v>910338.45</v>
      </c>
    </row>
    <row r="648" spans="1:5" ht="15" customHeight="1" x14ac:dyDescent="0.2">
      <c r="A648" s="99"/>
      <c r="B648" s="116"/>
      <c r="C648" s="77" t="s">
        <v>44</v>
      </c>
      <c r="D648" s="78"/>
      <c r="E648" s="79">
        <f>SUM(E647:E647)</f>
        <v>910338.45</v>
      </c>
    </row>
    <row r="649" spans="1:5" ht="15" customHeight="1" x14ac:dyDescent="0.2"/>
    <row r="650" spans="1:5" ht="15" customHeight="1" x14ac:dyDescent="0.25">
      <c r="A650" s="69" t="s">
        <v>17</v>
      </c>
      <c r="B650" s="70"/>
      <c r="C650" s="70"/>
      <c r="D650" s="56"/>
      <c r="E650" s="56"/>
    </row>
    <row r="651" spans="1:5" ht="15" customHeight="1" x14ac:dyDescent="0.2">
      <c r="A651" s="57" t="s">
        <v>87</v>
      </c>
      <c r="B651" s="39"/>
      <c r="C651" s="39"/>
      <c r="D651" s="39"/>
      <c r="E651" s="42" t="s">
        <v>88</v>
      </c>
    </row>
    <row r="652" spans="1:5" ht="15" customHeight="1" x14ac:dyDescent="0.2">
      <c r="A652" s="72"/>
      <c r="B652" s="96"/>
      <c r="C652" s="70"/>
      <c r="D652" s="72"/>
      <c r="E652" s="97"/>
    </row>
    <row r="653" spans="1:5" ht="15" customHeight="1" x14ac:dyDescent="0.2">
      <c r="B653" s="108"/>
      <c r="C653" s="44" t="s">
        <v>40</v>
      </c>
      <c r="D653" s="82" t="s">
        <v>53</v>
      </c>
      <c r="E653" s="44" t="s">
        <v>42</v>
      </c>
    </row>
    <row r="654" spans="1:5" ht="15" customHeight="1" x14ac:dyDescent="0.2">
      <c r="B654" s="124"/>
      <c r="C654" s="62">
        <v>4357</v>
      </c>
      <c r="D654" s="110" t="s">
        <v>81</v>
      </c>
      <c r="E654" s="76">
        <v>910338.45</v>
      </c>
    </row>
    <row r="655" spans="1:5" ht="15" customHeight="1" x14ac:dyDescent="0.2">
      <c r="B655" s="115"/>
      <c r="C655" s="77" t="s">
        <v>44</v>
      </c>
      <c r="D655" s="85"/>
      <c r="E655" s="86">
        <f>SUM(E654:E654)</f>
        <v>910338.45</v>
      </c>
    </row>
    <row r="656" spans="1:5" ht="15" customHeight="1" x14ac:dyDescent="0.25">
      <c r="A656" s="80"/>
    </row>
    <row r="657" spans="1:5" ht="15" customHeight="1" x14ac:dyDescent="0.25">
      <c r="A657" s="80"/>
    </row>
    <row r="658" spans="1:5" ht="15" customHeight="1" x14ac:dyDescent="0.25">
      <c r="A658" s="80" t="s">
        <v>429</v>
      </c>
    </row>
    <row r="659" spans="1:5" ht="15" customHeight="1" x14ac:dyDescent="0.2">
      <c r="A659" s="179" t="s">
        <v>34</v>
      </c>
      <c r="B659" s="179"/>
      <c r="C659" s="179"/>
      <c r="D659" s="179"/>
      <c r="E659" s="179"/>
    </row>
    <row r="660" spans="1:5" ht="15" customHeight="1" x14ac:dyDescent="0.2">
      <c r="A660" s="178" t="s">
        <v>525</v>
      </c>
      <c r="B660" s="178"/>
      <c r="C660" s="178"/>
      <c r="D660" s="178"/>
      <c r="E660" s="178"/>
    </row>
    <row r="661" spans="1:5" ht="15" customHeight="1" x14ac:dyDescent="0.2">
      <c r="A661" s="178"/>
      <c r="B661" s="178"/>
      <c r="C661" s="178"/>
      <c r="D661" s="178"/>
      <c r="E661" s="178"/>
    </row>
    <row r="662" spans="1:5" ht="15" customHeight="1" x14ac:dyDescent="0.2">
      <c r="A662" s="178"/>
      <c r="B662" s="178"/>
      <c r="C662" s="178"/>
      <c r="D662" s="178"/>
      <c r="E662" s="178"/>
    </row>
    <row r="663" spans="1:5" ht="15" customHeight="1" x14ac:dyDescent="0.2">
      <c r="A663" s="178"/>
      <c r="B663" s="178"/>
      <c r="C663" s="178"/>
      <c r="D663" s="178"/>
      <c r="E663" s="178"/>
    </row>
    <row r="664" spans="1:5" ht="15" customHeight="1" x14ac:dyDescent="0.2">
      <c r="A664" s="178"/>
      <c r="B664" s="178"/>
      <c r="C664" s="178"/>
      <c r="D664" s="178"/>
      <c r="E664" s="178"/>
    </row>
    <row r="665" spans="1:5" ht="15" customHeight="1" x14ac:dyDescent="0.2">
      <c r="A665" s="178"/>
      <c r="B665" s="178"/>
      <c r="C665" s="178"/>
      <c r="D665" s="178"/>
      <c r="E665" s="178"/>
    </row>
    <row r="666" spans="1:5" ht="15" customHeight="1" x14ac:dyDescent="0.2">
      <c r="A666" s="178"/>
      <c r="B666" s="178"/>
      <c r="C666" s="178"/>
      <c r="D666" s="178"/>
      <c r="E666" s="178"/>
    </row>
    <row r="667" spans="1:5" ht="15" customHeight="1" x14ac:dyDescent="0.2">
      <c r="A667" s="178"/>
      <c r="B667" s="178"/>
      <c r="C667" s="178"/>
      <c r="D667" s="178"/>
      <c r="E667" s="178"/>
    </row>
    <row r="668" spans="1:5" ht="15" customHeight="1" x14ac:dyDescent="0.2">
      <c r="A668" s="178"/>
      <c r="B668" s="178"/>
      <c r="C668" s="178"/>
      <c r="D668" s="178"/>
      <c r="E668" s="178"/>
    </row>
    <row r="669" spans="1:5" ht="15" customHeight="1" x14ac:dyDescent="0.2">
      <c r="A669" s="121"/>
      <c r="B669" s="121"/>
      <c r="C669" s="121"/>
      <c r="D669" s="121"/>
      <c r="E669" s="121"/>
    </row>
    <row r="670" spans="1:5" ht="15" customHeight="1" x14ac:dyDescent="0.25">
      <c r="A670" s="38" t="s">
        <v>1</v>
      </c>
      <c r="B670" s="39"/>
      <c r="C670" s="39"/>
      <c r="D670" s="39"/>
      <c r="E670" s="39"/>
    </row>
    <row r="671" spans="1:5" ht="15" customHeight="1" x14ac:dyDescent="0.2">
      <c r="A671" s="40" t="s">
        <v>37</v>
      </c>
      <c r="E671" t="s">
        <v>38</v>
      </c>
    </row>
    <row r="672" spans="1:5" ht="15" customHeight="1" x14ac:dyDescent="0.25">
      <c r="B672" s="38"/>
      <c r="C672" s="39"/>
      <c r="D672" s="39"/>
      <c r="E672" s="43"/>
    </row>
    <row r="673" spans="1:5" ht="15" customHeight="1" x14ac:dyDescent="0.2">
      <c r="A673" s="108"/>
      <c r="B673" s="108"/>
      <c r="C673" s="45" t="s">
        <v>40</v>
      </c>
      <c r="D673" s="46" t="s">
        <v>41</v>
      </c>
      <c r="E673" s="44" t="s">
        <v>42</v>
      </c>
    </row>
    <row r="674" spans="1:5" ht="15" customHeight="1" x14ac:dyDescent="0.2">
      <c r="A674" s="99"/>
      <c r="B674" s="116"/>
      <c r="C674" s="62"/>
      <c r="D674" s="117" t="s">
        <v>73</v>
      </c>
      <c r="E674" s="76">
        <f>21251.84+1073449.08</f>
        <v>1094700.9200000002</v>
      </c>
    </row>
    <row r="675" spans="1:5" ht="15" customHeight="1" x14ac:dyDescent="0.2">
      <c r="A675" s="99"/>
      <c r="B675" s="116"/>
      <c r="C675" s="77" t="s">
        <v>44</v>
      </c>
      <c r="D675" s="78"/>
      <c r="E675" s="79">
        <f>SUM(E674:E674)</f>
        <v>1094700.9200000002</v>
      </c>
    </row>
    <row r="676" spans="1:5" ht="15" customHeight="1" x14ac:dyDescent="0.2"/>
    <row r="677" spans="1:5" ht="15" customHeight="1" x14ac:dyDescent="0.2"/>
    <row r="678" spans="1:5" ht="15" customHeight="1" x14ac:dyDescent="0.25">
      <c r="A678" s="69" t="s">
        <v>17</v>
      </c>
      <c r="B678" s="70"/>
      <c r="C678" s="70"/>
      <c r="D678" s="56"/>
      <c r="E678" s="56"/>
    </row>
    <row r="679" spans="1:5" ht="15" customHeight="1" x14ac:dyDescent="0.2">
      <c r="A679" s="57" t="s">
        <v>87</v>
      </c>
      <c r="B679" s="39"/>
      <c r="C679" s="39"/>
      <c r="D679" s="39"/>
      <c r="E679" s="42" t="s">
        <v>88</v>
      </c>
    </row>
    <row r="680" spans="1:5" ht="15" customHeight="1" x14ac:dyDescent="0.2">
      <c r="A680" s="72"/>
      <c r="B680" s="96"/>
      <c r="C680" s="70"/>
      <c r="D680" s="72"/>
      <c r="E680" s="97"/>
    </row>
    <row r="681" spans="1:5" ht="15" customHeight="1" x14ac:dyDescent="0.2">
      <c r="B681" s="108"/>
      <c r="C681" s="44" t="s">
        <v>40</v>
      </c>
      <c r="D681" s="82" t="s">
        <v>53</v>
      </c>
      <c r="E681" s="44" t="s">
        <v>42</v>
      </c>
    </row>
    <row r="682" spans="1:5" ht="15" customHeight="1" x14ac:dyDescent="0.2">
      <c r="B682" s="124"/>
      <c r="C682" s="62">
        <v>3122</v>
      </c>
      <c r="D682" s="110" t="s">
        <v>81</v>
      </c>
      <c r="E682" s="76">
        <f>21251.84+1073449.08</f>
        <v>1094700.9200000002</v>
      </c>
    </row>
    <row r="683" spans="1:5" ht="15" customHeight="1" x14ac:dyDescent="0.2">
      <c r="B683" s="115"/>
      <c r="C683" s="77" t="s">
        <v>44</v>
      </c>
      <c r="D683" s="85"/>
      <c r="E683" s="86">
        <f>SUM(E682:E682)</f>
        <v>1094700.9200000002</v>
      </c>
    </row>
    <row r="684" spans="1:5" ht="15" customHeight="1" x14ac:dyDescent="0.2"/>
    <row r="685" spans="1:5" ht="15" customHeight="1" x14ac:dyDescent="0.2"/>
    <row r="686" spans="1:5" ht="15" customHeight="1" x14ac:dyDescent="0.25">
      <c r="A686" s="80" t="s">
        <v>430</v>
      </c>
    </row>
    <row r="687" spans="1:5" ht="15" customHeight="1" x14ac:dyDescent="0.2">
      <c r="A687" s="179" t="s">
        <v>34</v>
      </c>
      <c r="B687" s="179"/>
      <c r="C687" s="179"/>
      <c r="D687" s="179"/>
      <c r="E687" s="179"/>
    </row>
    <row r="688" spans="1:5" ht="15" customHeight="1" x14ac:dyDescent="0.2">
      <c r="A688" s="178" t="s">
        <v>526</v>
      </c>
      <c r="B688" s="178"/>
      <c r="C688" s="178"/>
      <c r="D688" s="178"/>
      <c r="E688" s="178"/>
    </row>
    <row r="689" spans="1:5" ht="15" customHeight="1" x14ac:dyDescent="0.2">
      <c r="A689" s="178"/>
      <c r="B689" s="178"/>
      <c r="C689" s="178"/>
      <c r="D689" s="178"/>
      <c r="E689" s="178"/>
    </row>
    <row r="690" spans="1:5" ht="15" customHeight="1" x14ac:dyDescent="0.2">
      <c r="A690" s="178"/>
      <c r="B690" s="178"/>
      <c r="C690" s="178"/>
      <c r="D690" s="178"/>
      <c r="E690" s="178"/>
    </row>
    <row r="691" spans="1:5" ht="15" customHeight="1" x14ac:dyDescent="0.2">
      <c r="A691" s="178"/>
      <c r="B691" s="178"/>
      <c r="C691" s="178"/>
      <c r="D691" s="178"/>
      <c r="E691" s="178"/>
    </row>
    <row r="692" spans="1:5" ht="15" customHeight="1" x14ac:dyDescent="0.2">
      <c r="A692" s="178"/>
      <c r="B692" s="178"/>
      <c r="C692" s="178"/>
      <c r="D692" s="178"/>
      <c r="E692" s="178"/>
    </row>
    <row r="693" spans="1:5" ht="15" customHeight="1" x14ac:dyDescent="0.2">
      <c r="A693" s="178"/>
      <c r="B693" s="178"/>
      <c r="C693" s="178"/>
      <c r="D693" s="178"/>
      <c r="E693" s="178"/>
    </row>
    <row r="694" spans="1:5" ht="15" customHeight="1" x14ac:dyDescent="0.2">
      <c r="A694" s="178"/>
      <c r="B694" s="178"/>
      <c r="C694" s="178"/>
      <c r="D694" s="178"/>
      <c r="E694" s="178"/>
    </row>
    <row r="695" spans="1:5" ht="15" customHeight="1" x14ac:dyDescent="0.2">
      <c r="A695" s="178"/>
      <c r="B695" s="178"/>
      <c r="C695" s="178"/>
      <c r="D695" s="178"/>
      <c r="E695" s="178"/>
    </row>
    <row r="696" spans="1:5" ht="15" customHeight="1" x14ac:dyDescent="0.2">
      <c r="A696" s="121"/>
      <c r="B696" s="121"/>
      <c r="C696" s="121"/>
      <c r="D696" s="121"/>
      <c r="E696" s="121"/>
    </row>
    <row r="697" spans="1:5" ht="15" customHeight="1" x14ac:dyDescent="0.25">
      <c r="A697" s="38" t="s">
        <v>1</v>
      </c>
      <c r="B697" s="39"/>
      <c r="C697" s="39"/>
      <c r="D697" s="39"/>
      <c r="E697" s="39"/>
    </row>
    <row r="698" spans="1:5" ht="15" customHeight="1" x14ac:dyDescent="0.2">
      <c r="A698" s="40" t="s">
        <v>37</v>
      </c>
      <c r="E698" t="s">
        <v>38</v>
      </c>
    </row>
    <row r="699" spans="1:5" ht="15" customHeight="1" x14ac:dyDescent="0.25">
      <c r="B699" s="38"/>
      <c r="C699" s="39"/>
      <c r="D699" s="39"/>
      <c r="E699" s="43"/>
    </row>
    <row r="700" spans="1:5" ht="15" customHeight="1" x14ac:dyDescent="0.2">
      <c r="A700" s="108"/>
      <c r="B700" s="108"/>
      <c r="C700" s="45" t="s">
        <v>40</v>
      </c>
      <c r="D700" s="46" t="s">
        <v>41</v>
      </c>
      <c r="E700" s="44" t="s">
        <v>42</v>
      </c>
    </row>
    <row r="701" spans="1:5" ht="15" customHeight="1" x14ac:dyDescent="0.2">
      <c r="A701" s="99"/>
      <c r="B701" s="116"/>
      <c r="C701" s="62"/>
      <c r="D701" s="117" t="s">
        <v>73</v>
      </c>
      <c r="E701" s="76">
        <v>3549313.4</v>
      </c>
    </row>
    <row r="702" spans="1:5" ht="15" customHeight="1" x14ac:dyDescent="0.2">
      <c r="A702" s="99"/>
      <c r="B702" s="116"/>
      <c r="C702" s="77" t="s">
        <v>44</v>
      </c>
      <c r="D702" s="78"/>
      <c r="E702" s="79">
        <f>SUM(E701:E701)</f>
        <v>3549313.4</v>
      </c>
    </row>
    <row r="703" spans="1:5" ht="15" customHeight="1" x14ac:dyDescent="0.2"/>
    <row r="704" spans="1:5" ht="15" customHeight="1" x14ac:dyDescent="0.25">
      <c r="A704" s="69" t="s">
        <v>17</v>
      </c>
      <c r="B704" s="70"/>
      <c r="C704" s="70"/>
      <c r="D704" s="56"/>
      <c r="E704" s="56"/>
    </row>
    <row r="705" spans="1:5" ht="15" customHeight="1" x14ac:dyDescent="0.2">
      <c r="A705" s="57" t="s">
        <v>87</v>
      </c>
      <c r="B705" s="39"/>
      <c r="C705" s="39"/>
      <c r="D705" s="39"/>
      <c r="E705" s="42" t="s">
        <v>88</v>
      </c>
    </row>
    <row r="706" spans="1:5" ht="15" customHeight="1" x14ac:dyDescent="0.2">
      <c r="A706" s="72"/>
      <c r="B706" s="96"/>
      <c r="C706" s="70"/>
      <c r="D706" s="72"/>
      <c r="E706" s="97"/>
    </row>
    <row r="707" spans="1:5" ht="15" customHeight="1" x14ac:dyDescent="0.2">
      <c r="B707" s="108"/>
      <c r="C707" s="44" t="s">
        <v>40</v>
      </c>
      <c r="D707" s="82" t="s">
        <v>53</v>
      </c>
      <c r="E707" s="44" t="s">
        <v>42</v>
      </c>
    </row>
    <row r="708" spans="1:5" ht="15" customHeight="1" x14ac:dyDescent="0.2">
      <c r="B708" s="124"/>
      <c r="C708" s="62">
        <v>3122</v>
      </c>
      <c r="D708" s="110" t="s">
        <v>81</v>
      </c>
      <c r="E708" s="76">
        <v>3549313.4</v>
      </c>
    </row>
    <row r="709" spans="1:5" ht="15" customHeight="1" x14ac:dyDescent="0.2">
      <c r="B709" s="115"/>
      <c r="C709" s="77" t="s">
        <v>44</v>
      </c>
      <c r="D709" s="85"/>
      <c r="E709" s="86">
        <f>SUM(E708:E708)</f>
        <v>3549313.4</v>
      </c>
    </row>
    <row r="710" spans="1:5" ht="15" customHeight="1" x14ac:dyDescent="0.25">
      <c r="A710" s="80"/>
    </row>
    <row r="711" spans="1:5" ht="15" customHeight="1" x14ac:dyDescent="0.25">
      <c r="A711" s="80"/>
    </row>
    <row r="712" spans="1:5" ht="15" customHeight="1" x14ac:dyDescent="0.25">
      <c r="A712" s="80" t="s">
        <v>431</v>
      </c>
    </row>
    <row r="713" spans="1:5" ht="15" customHeight="1" x14ac:dyDescent="0.2">
      <c r="A713" s="179" t="s">
        <v>34</v>
      </c>
      <c r="B713" s="179"/>
      <c r="C713" s="179"/>
      <c r="D713" s="179"/>
      <c r="E713" s="179"/>
    </row>
    <row r="714" spans="1:5" ht="15" customHeight="1" x14ac:dyDescent="0.2">
      <c r="A714" s="178" t="s">
        <v>527</v>
      </c>
      <c r="B714" s="178"/>
      <c r="C714" s="178"/>
      <c r="D714" s="178"/>
      <c r="E714" s="178"/>
    </row>
    <row r="715" spans="1:5" ht="15" customHeight="1" x14ac:dyDescent="0.2">
      <c r="A715" s="178"/>
      <c r="B715" s="178"/>
      <c r="C715" s="178"/>
      <c r="D715" s="178"/>
      <c r="E715" s="178"/>
    </row>
    <row r="716" spans="1:5" ht="15" customHeight="1" x14ac:dyDescent="0.2">
      <c r="A716" s="178"/>
      <c r="B716" s="178"/>
      <c r="C716" s="178"/>
      <c r="D716" s="178"/>
      <c r="E716" s="178"/>
    </row>
    <row r="717" spans="1:5" ht="15" customHeight="1" x14ac:dyDescent="0.2">
      <c r="A717" s="178"/>
      <c r="B717" s="178"/>
      <c r="C717" s="178"/>
      <c r="D717" s="178"/>
      <c r="E717" s="178"/>
    </row>
    <row r="718" spans="1:5" ht="15" customHeight="1" x14ac:dyDescent="0.2">
      <c r="A718" s="178"/>
      <c r="B718" s="178"/>
      <c r="C718" s="178"/>
      <c r="D718" s="178"/>
      <c r="E718" s="178"/>
    </row>
    <row r="719" spans="1:5" ht="15" customHeight="1" x14ac:dyDescent="0.2">
      <c r="A719" s="178"/>
      <c r="B719" s="178"/>
      <c r="C719" s="178"/>
      <c r="D719" s="178"/>
      <c r="E719" s="178"/>
    </row>
    <row r="720" spans="1:5" ht="15" customHeight="1" x14ac:dyDescent="0.2">
      <c r="A720" s="178"/>
      <c r="B720" s="178"/>
      <c r="C720" s="178"/>
      <c r="D720" s="178"/>
      <c r="E720" s="178"/>
    </row>
    <row r="721" spans="1:5" ht="15" customHeight="1" x14ac:dyDescent="0.2">
      <c r="A721" s="178"/>
      <c r="B721" s="178"/>
      <c r="C721" s="178"/>
      <c r="D721" s="178"/>
      <c r="E721" s="178"/>
    </row>
    <row r="722" spans="1:5" ht="15" customHeight="1" x14ac:dyDescent="0.2">
      <c r="A722" s="178"/>
      <c r="B722" s="178"/>
      <c r="C722" s="178"/>
      <c r="D722" s="178"/>
      <c r="E722" s="178"/>
    </row>
    <row r="723" spans="1:5" ht="15" customHeight="1" x14ac:dyDescent="0.2">
      <c r="A723" s="121"/>
      <c r="B723" s="121"/>
      <c r="C723" s="121"/>
      <c r="D723" s="121"/>
      <c r="E723" s="121"/>
    </row>
    <row r="724" spans="1:5" ht="15" customHeight="1" x14ac:dyDescent="0.2">
      <c r="A724" s="121"/>
      <c r="B724" s="121"/>
      <c r="C724" s="121"/>
      <c r="D724" s="121"/>
      <c r="E724" s="121"/>
    </row>
    <row r="725" spans="1:5" ht="15" customHeight="1" x14ac:dyDescent="0.2">
      <c r="A725" s="121"/>
      <c r="B725" s="121"/>
      <c r="C725" s="121"/>
      <c r="D725" s="121"/>
      <c r="E725" s="121"/>
    </row>
    <row r="726" spans="1:5" ht="15" customHeight="1" x14ac:dyDescent="0.2">
      <c r="A726" s="121"/>
      <c r="B726" s="121"/>
      <c r="C726" s="121"/>
      <c r="D726" s="121"/>
      <c r="E726" s="121"/>
    </row>
    <row r="727" spans="1:5" ht="15" customHeight="1" x14ac:dyDescent="0.2">
      <c r="A727" s="121"/>
      <c r="B727" s="121"/>
      <c r="C727" s="121"/>
      <c r="D727" s="121"/>
      <c r="E727" s="121"/>
    </row>
    <row r="728" spans="1:5" ht="15" customHeight="1" x14ac:dyDescent="0.2">
      <c r="A728" s="121"/>
      <c r="B728" s="121"/>
      <c r="C728" s="121"/>
      <c r="D728" s="121"/>
      <c r="E728" s="121"/>
    </row>
    <row r="729" spans="1:5" ht="15" customHeight="1" x14ac:dyDescent="0.2">
      <c r="A729" s="121"/>
      <c r="B729" s="121"/>
      <c r="C729" s="121"/>
      <c r="D729" s="121"/>
      <c r="E729" s="121"/>
    </row>
    <row r="730" spans="1:5" ht="15" customHeight="1" x14ac:dyDescent="0.25">
      <c r="A730" s="38" t="s">
        <v>1</v>
      </c>
      <c r="B730" s="39"/>
      <c r="C730" s="39"/>
      <c r="D730" s="39"/>
      <c r="E730" s="39"/>
    </row>
    <row r="731" spans="1:5" ht="15" customHeight="1" x14ac:dyDescent="0.2">
      <c r="A731" s="40" t="s">
        <v>37</v>
      </c>
      <c r="E731" t="s">
        <v>38</v>
      </c>
    </row>
    <row r="732" spans="1:5" ht="15" customHeight="1" x14ac:dyDescent="0.25">
      <c r="B732" s="38"/>
      <c r="C732" s="39"/>
      <c r="D732" s="39"/>
      <c r="E732" s="43"/>
    </row>
    <row r="733" spans="1:5" ht="15" customHeight="1" x14ac:dyDescent="0.2">
      <c r="A733" s="108"/>
      <c r="B733" s="108"/>
      <c r="C733" s="45" t="s">
        <v>40</v>
      </c>
      <c r="D733" s="46" t="s">
        <v>41</v>
      </c>
      <c r="E733" s="44" t="s">
        <v>42</v>
      </c>
    </row>
    <row r="734" spans="1:5" ht="15" customHeight="1" x14ac:dyDescent="0.2">
      <c r="A734" s="99"/>
      <c r="B734" s="116"/>
      <c r="C734" s="62"/>
      <c r="D734" s="117" t="s">
        <v>73</v>
      </c>
      <c r="E734" s="76">
        <v>921842.26</v>
      </c>
    </row>
    <row r="735" spans="1:5" ht="15" customHeight="1" x14ac:dyDescent="0.2">
      <c r="A735" s="99"/>
      <c r="B735" s="116"/>
      <c r="C735" s="77" t="s">
        <v>44</v>
      </c>
      <c r="D735" s="78"/>
      <c r="E735" s="79">
        <f>SUM(E734:E734)</f>
        <v>921842.26</v>
      </c>
    </row>
    <row r="736" spans="1:5" ht="15" customHeight="1" x14ac:dyDescent="0.2"/>
    <row r="737" spans="1:5" ht="15" customHeight="1" x14ac:dyDescent="0.25">
      <c r="A737" s="69" t="s">
        <v>17</v>
      </c>
      <c r="B737" s="70"/>
      <c r="C737" s="70"/>
      <c r="D737" s="56"/>
      <c r="E737" s="56"/>
    </row>
    <row r="738" spans="1:5" ht="15" customHeight="1" x14ac:dyDescent="0.2">
      <c r="A738" s="57" t="s">
        <v>87</v>
      </c>
      <c r="B738" s="39"/>
      <c r="C738" s="39"/>
      <c r="D738" s="39"/>
      <c r="E738" s="42" t="s">
        <v>88</v>
      </c>
    </row>
    <row r="739" spans="1:5" ht="15" customHeight="1" x14ac:dyDescent="0.2">
      <c r="A739" s="72"/>
      <c r="B739" s="96"/>
      <c r="C739" s="70"/>
      <c r="D739" s="72"/>
      <c r="E739" s="97"/>
    </row>
    <row r="740" spans="1:5" ht="15" customHeight="1" x14ac:dyDescent="0.2">
      <c r="B740" s="108"/>
      <c r="C740" s="44" t="s">
        <v>40</v>
      </c>
      <c r="D740" s="82" t="s">
        <v>53</v>
      </c>
      <c r="E740" s="44" t="s">
        <v>42</v>
      </c>
    </row>
    <row r="741" spans="1:5" ht="15" customHeight="1" x14ac:dyDescent="0.2">
      <c r="B741" s="124"/>
      <c r="C741" s="62">
        <v>3122</v>
      </c>
      <c r="D741" s="110" t="s">
        <v>81</v>
      </c>
      <c r="E741" s="76">
        <v>921842.26</v>
      </c>
    </row>
    <row r="742" spans="1:5" ht="15" customHeight="1" x14ac:dyDescent="0.2">
      <c r="B742" s="115"/>
      <c r="C742" s="77" t="s">
        <v>44</v>
      </c>
      <c r="D742" s="85"/>
      <c r="E742" s="86">
        <f>SUM(E741:E741)</f>
        <v>921842.26</v>
      </c>
    </row>
    <row r="743" spans="1:5" ht="15" customHeight="1" x14ac:dyDescent="0.25">
      <c r="A743" s="80"/>
    </row>
    <row r="744" spans="1:5" ht="15" customHeight="1" x14ac:dyDescent="0.25">
      <c r="A744" s="80"/>
    </row>
    <row r="745" spans="1:5" ht="15" customHeight="1" x14ac:dyDescent="0.25">
      <c r="A745" s="80" t="s">
        <v>432</v>
      </c>
    </row>
    <row r="746" spans="1:5" ht="15" customHeight="1" x14ac:dyDescent="0.2">
      <c r="A746" s="179" t="s">
        <v>34</v>
      </c>
      <c r="B746" s="179"/>
      <c r="C746" s="179"/>
      <c r="D746" s="179"/>
      <c r="E746" s="179"/>
    </row>
    <row r="747" spans="1:5" ht="15" customHeight="1" x14ac:dyDescent="0.2">
      <c r="A747" s="178" t="s">
        <v>528</v>
      </c>
      <c r="B747" s="178"/>
      <c r="C747" s="178"/>
      <c r="D747" s="178"/>
      <c r="E747" s="178"/>
    </row>
    <row r="748" spans="1:5" ht="15" customHeight="1" x14ac:dyDescent="0.2">
      <c r="A748" s="178"/>
      <c r="B748" s="178"/>
      <c r="C748" s="178"/>
      <c r="D748" s="178"/>
      <c r="E748" s="178"/>
    </row>
    <row r="749" spans="1:5" ht="15" customHeight="1" x14ac:dyDescent="0.2">
      <c r="A749" s="178"/>
      <c r="B749" s="178"/>
      <c r="C749" s="178"/>
      <c r="D749" s="178"/>
      <c r="E749" s="178"/>
    </row>
    <row r="750" spans="1:5" ht="15" customHeight="1" x14ac:dyDescent="0.2">
      <c r="A750" s="178"/>
      <c r="B750" s="178"/>
      <c r="C750" s="178"/>
      <c r="D750" s="178"/>
      <c r="E750" s="178"/>
    </row>
    <row r="751" spans="1:5" ht="15" customHeight="1" x14ac:dyDescent="0.2">
      <c r="A751" s="178"/>
      <c r="B751" s="178"/>
      <c r="C751" s="178"/>
      <c r="D751" s="178"/>
      <c r="E751" s="178"/>
    </row>
    <row r="752" spans="1:5" ht="15" customHeight="1" x14ac:dyDescent="0.2">
      <c r="A752" s="178"/>
      <c r="B752" s="178"/>
      <c r="C752" s="178"/>
      <c r="D752" s="178"/>
      <c r="E752" s="178"/>
    </row>
    <row r="753" spans="1:5" ht="15" customHeight="1" x14ac:dyDescent="0.2">
      <c r="A753" s="178"/>
      <c r="B753" s="178"/>
      <c r="C753" s="178"/>
      <c r="D753" s="178"/>
      <c r="E753" s="178"/>
    </row>
    <row r="754" spans="1:5" ht="15" customHeight="1" x14ac:dyDescent="0.2">
      <c r="A754" s="178"/>
      <c r="B754" s="178"/>
      <c r="C754" s="178"/>
      <c r="D754" s="178"/>
      <c r="E754" s="178"/>
    </row>
    <row r="755" spans="1:5" ht="15" customHeight="1" x14ac:dyDescent="0.2">
      <c r="A755" s="121"/>
      <c r="B755" s="121"/>
      <c r="C755" s="121"/>
      <c r="D755" s="121"/>
      <c r="E755" s="121"/>
    </row>
    <row r="756" spans="1:5" ht="15" customHeight="1" x14ac:dyDescent="0.25">
      <c r="A756" s="38" t="s">
        <v>1</v>
      </c>
      <c r="B756" s="39"/>
      <c r="C756" s="39"/>
      <c r="D756" s="39"/>
      <c r="E756" s="39"/>
    </row>
    <row r="757" spans="1:5" ht="15" customHeight="1" x14ac:dyDescent="0.2">
      <c r="A757" s="40" t="s">
        <v>37</v>
      </c>
      <c r="E757" t="s">
        <v>38</v>
      </c>
    </row>
    <row r="758" spans="1:5" ht="15" customHeight="1" x14ac:dyDescent="0.25">
      <c r="B758" s="38"/>
      <c r="C758" s="39"/>
      <c r="D758" s="39"/>
      <c r="E758" s="43"/>
    </row>
    <row r="759" spans="1:5" ht="15" customHeight="1" x14ac:dyDescent="0.2">
      <c r="A759" s="108"/>
      <c r="B759" s="108"/>
      <c r="C759" s="45" t="s">
        <v>40</v>
      </c>
      <c r="D759" s="46" t="s">
        <v>41</v>
      </c>
      <c r="E759" s="44" t="s">
        <v>42</v>
      </c>
    </row>
    <row r="760" spans="1:5" ht="15" customHeight="1" x14ac:dyDescent="0.2">
      <c r="A760" s="99"/>
      <c r="B760" s="116"/>
      <c r="C760" s="62"/>
      <c r="D760" s="117" t="s">
        <v>73</v>
      </c>
      <c r="E760" s="76">
        <v>1810574.5</v>
      </c>
    </row>
    <row r="761" spans="1:5" ht="15" customHeight="1" x14ac:dyDescent="0.2">
      <c r="A761" s="99"/>
      <c r="B761" s="116"/>
      <c r="C761" s="77" t="s">
        <v>44</v>
      </c>
      <c r="D761" s="78"/>
      <c r="E761" s="79">
        <f>SUM(E760:E760)</f>
        <v>1810574.5</v>
      </c>
    </row>
    <row r="762" spans="1:5" ht="15" customHeight="1" x14ac:dyDescent="0.2"/>
    <row r="763" spans="1:5" ht="15" customHeight="1" x14ac:dyDescent="0.25">
      <c r="A763" s="69" t="s">
        <v>17</v>
      </c>
      <c r="B763" s="70"/>
      <c r="C763" s="70"/>
      <c r="D763" s="56"/>
      <c r="E763" s="56"/>
    </row>
    <row r="764" spans="1:5" ht="15" customHeight="1" x14ac:dyDescent="0.2">
      <c r="A764" s="57" t="s">
        <v>87</v>
      </c>
      <c r="B764" s="39"/>
      <c r="C764" s="39"/>
      <c r="D764" s="39"/>
      <c r="E764" s="42" t="s">
        <v>88</v>
      </c>
    </row>
    <row r="765" spans="1:5" ht="15" customHeight="1" x14ac:dyDescent="0.2">
      <c r="A765" s="72"/>
      <c r="B765" s="96"/>
      <c r="C765" s="70"/>
      <c r="D765" s="72"/>
      <c r="E765" s="97"/>
    </row>
    <row r="766" spans="1:5" ht="15" customHeight="1" x14ac:dyDescent="0.2">
      <c r="B766" s="108"/>
      <c r="C766" s="44" t="s">
        <v>40</v>
      </c>
      <c r="D766" s="82" t="s">
        <v>53</v>
      </c>
      <c r="E766" s="44" t="s">
        <v>42</v>
      </c>
    </row>
    <row r="767" spans="1:5" ht="15" customHeight="1" x14ac:dyDescent="0.2">
      <c r="B767" s="124"/>
      <c r="C767" s="62">
        <v>3122</v>
      </c>
      <c r="D767" s="110" t="s">
        <v>81</v>
      </c>
      <c r="E767" s="76">
        <v>1810574.5</v>
      </c>
    </row>
    <row r="768" spans="1:5" ht="15" customHeight="1" x14ac:dyDescent="0.2">
      <c r="B768" s="115"/>
      <c r="C768" s="77" t="s">
        <v>44</v>
      </c>
      <c r="D768" s="85"/>
      <c r="E768" s="86">
        <f>SUM(E767:E767)</f>
        <v>1810574.5</v>
      </c>
    </row>
    <row r="769" spans="1:5" ht="15" customHeight="1" x14ac:dyDescent="0.25">
      <c r="A769" s="80"/>
    </row>
    <row r="770" spans="1:5" ht="15" customHeight="1" x14ac:dyDescent="0.25">
      <c r="A770" s="80"/>
    </row>
    <row r="771" spans="1:5" ht="15" customHeight="1" x14ac:dyDescent="0.25">
      <c r="A771" s="80" t="s">
        <v>433</v>
      </c>
    </row>
    <row r="772" spans="1:5" ht="15" customHeight="1" x14ac:dyDescent="0.2">
      <c r="A772" s="179" t="s">
        <v>34</v>
      </c>
      <c r="B772" s="179"/>
      <c r="C772" s="179"/>
      <c r="D772" s="179"/>
      <c r="E772" s="179"/>
    </row>
    <row r="773" spans="1:5" ht="15" customHeight="1" x14ac:dyDescent="0.2">
      <c r="A773" s="178" t="s">
        <v>529</v>
      </c>
      <c r="B773" s="178"/>
      <c r="C773" s="178"/>
      <c r="D773" s="178"/>
      <c r="E773" s="178"/>
    </row>
    <row r="774" spans="1:5" ht="15" customHeight="1" x14ac:dyDescent="0.2">
      <c r="A774" s="178"/>
      <c r="B774" s="178"/>
      <c r="C774" s="178"/>
      <c r="D774" s="178"/>
      <c r="E774" s="178"/>
    </row>
    <row r="775" spans="1:5" ht="15" customHeight="1" x14ac:dyDescent="0.2">
      <c r="A775" s="178"/>
      <c r="B775" s="178"/>
      <c r="C775" s="178"/>
      <c r="D775" s="178"/>
      <c r="E775" s="178"/>
    </row>
    <row r="776" spans="1:5" ht="15" customHeight="1" x14ac:dyDescent="0.2">
      <c r="A776" s="178"/>
      <c r="B776" s="178"/>
      <c r="C776" s="178"/>
      <c r="D776" s="178"/>
      <c r="E776" s="178"/>
    </row>
    <row r="777" spans="1:5" ht="15" customHeight="1" x14ac:dyDescent="0.2">
      <c r="A777" s="178"/>
      <c r="B777" s="178"/>
      <c r="C777" s="178"/>
      <c r="D777" s="178"/>
      <c r="E777" s="178"/>
    </row>
    <row r="778" spans="1:5" ht="15" customHeight="1" x14ac:dyDescent="0.2">
      <c r="A778" s="178"/>
      <c r="B778" s="178"/>
      <c r="C778" s="178"/>
      <c r="D778" s="178"/>
      <c r="E778" s="178"/>
    </row>
    <row r="779" spans="1:5" ht="15" customHeight="1" x14ac:dyDescent="0.2">
      <c r="A779" s="178"/>
      <c r="B779" s="178"/>
      <c r="C779" s="178"/>
      <c r="D779" s="178"/>
      <c r="E779" s="178"/>
    </row>
    <row r="780" spans="1:5" ht="15" customHeight="1" x14ac:dyDescent="0.2">
      <c r="A780" s="178"/>
      <c r="B780" s="178"/>
      <c r="C780" s="178"/>
      <c r="D780" s="178"/>
      <c r="E780" s="178"/>
    </row>
    <row r="781" spans="1:5" ht="15" customHeight="1" x14ac:dyDescent="0.2">
      <c r="A781" s="121"/>
      <c r="B781" s="121"/>
      <c r="C781" s="121"/>
      <c r="D781" s="121"/>
      <c r="E781" s="121"/>
    </row>
    <row r="782" spans="1:5" ht="15" customHeight="1" x14ac:dyDescent="0.25">
      <c r="A782" s="38" t="s">
        <v>1</v>
      </c>
      <c r="B782" s="39"/>
      <c r="C782" s="39"/>
      <c r="D782" s="39"/>
      <c r="E782" s="39"/>
    </row>
    <row r="783" spans="1:5" ht="15" customHeight="1" x14ac:dyDescent="0.2">
      <c r="A783" s="40" t="s">
        <v>37</v>
      </c>
      <c r="E783" t="s">
        <v>38</v>
      </c>
    </row>
    <row r="784" spans="1:5" ht="15" customHeight="1" x14ac:dyDescent="0.25">
      <c r="B784" s="38"/>
      <c r="C784" s="39"/>
      <c r="D784" s="39"/>
      <c r="E784" s="43"/>
    </row>
    <row r="785" spans="1:5" ht="15" customHeight="1" x14ac:dyDescent="0.2">
      <c r="A785" s="108"/>
      <c r="B785" s="108"/>
      <c r="C785" s="45" t="s">
        <v>40</v>
      </c>
      <c r="D785" s="46" t="s">
        <v>41</v>
      </c>
      <c r="E785" s="44" t="s">
        <v>42</v>
      </c>
    </row>
    <row r="786" spans="1:5" ht="15" customHeight="1" x14ac:dyDescent="0.2">
      <c r="A786" s="99"/>
      <c r="B786" s="116"/>
      <c r="C786" s="62"/>
      <c r="D786" s="117" t="s">
        <v>73</v>
      </c>
      <c r="E786" s="76">
        <f>904220.78+26784.85</f>
        <v>931005.63</v>
      </c>
    </row>
    <row r="787" spans="1:5" ht="15" customHeight="1" x14ac:dyDescent="0.2">
      <c r="A787" s="99"/>
      <c r="B787" s="116"/>
      <c r="C787" s="77" t="s">
        <v>44</v>
      </c>
      <c r="D787" s="78"/>
      <c r="E787" s="79">
        <f>SUM(E786:E786)</f>
        <v>931005.63</v>
      </c>
    </row>
    <row r="788" spans="1:5" ht="15" customHeight="1" x14ac:dyDescent="0.2"/>
    <row r="789" spans="1:5" ht="15" customHeight="1" x14ac:dyDescent="0.25">
      <c r="A789" s="69" t="s">
        <v>17</v>
      </c>
      <c r="B789" s="70"/>
      <c r="C789" s="70"/>
      <c r="D789" s="56"/>
      <c r="E789" s="56"/>
    </row>
    <row r="790" spans="1:5" ht="15" customHeight="1" x14ac:dyDescent="0.2">
      <c r="A790" s="57" t="s">
        <v>87</v>
      </c>
      <c r="B790" s="39"/>
      <c r="C790" s="39"/>
      <c r="D790" s="39"/>
      <c r="E790" s="42" t="s">
        <v>88</v>
      </c>
    </row>
    <row r="791" spans="1:5" ht="15" customHeight="1" x14ac:dyDescent="0.2">
      <c r="A791" s="72"/>
      <c r="B791" s="96"/>
      <c r="C791" s="70"/>
      <c r="D791" s="72"/>
      <c r="E791" s="97"/>
    </row>
    <row r="792" spans="1:5" ht="15" customHeight="1" x14ac:dyDescent="0.2">
      <c r="B792" s="108"/>
      <c r="C792" s="44" t="s">
        <v>40</v>
      </c>
      <c r="D792" s="82" t="s">
        <v>53</v>
      </c>
      <c r="E792" s="44" t="s">
        <v>42</v>
      </c>
    </row>
    <row r="793" spans="1:5" ht="15" customHeight="1" x14ac:dyDescent="0.2">
      <c r="B793" s="124"/>
      <c r="C793" s="62">
        <v>3122</v>
      </c>
      <c r="D793" s="110" t="s">
        <v>81</v>
      </c>
      <c r="E793" s="76">
        <v>931005.63</v>
      </c>
    </row>
    <row r="794" spans="1:5" ht="15" customHeight="1" x14ac:dyDescent="0.2">
      <c r="B794" s="115"/>
      <c r="C794" s="77" t="s">
        <v>44</v>
      </c>
      <c r="D794" s="85"/>
      <c r="E794" s="86">
        <f>SUM(E793:E793)</f>
        <v>931005.63</v>
      </c>
    </row>
    <row r="795" spans="1:5" ht="15" customHeight="1" x14ac:dyDescent="0.2"/>
    <row r="796" spans="1:5" ht="15" customHeight="1" x14ac:dyDescent="0.2"/>
    <row r="797" spans="1:5" ht="15" customHeight="1" x14ac:dyDescent="0.25">
      <c r="A797" s="80" t="s">
        <v>434</v>
      </c>
    </row>
    <row r="798" spans="1:5" ht="15" customHeight="1" x14ac:dyDescent="0.2">
      <c r="A798" s="179" t="s">
        <v>34</v>
      </c>
      <c r="B798" s="179"/>
      <c r="C798" s="179"/>
      <c r="D798" s="179"/>
      <c r="E798" s="179"/>
    </row>
    <row r="799" spans="1:5" ht="15" customHeight="1" x14ac:dyDescent="0.2">
      <c r="A799" s="178" t="s">
        <v>530</v>
      </c>
      <c r="B799" s="178"/>
      <c r="C799" s="178"/>
      <c r="D799" s="178"/>
      <c r="E799" s="178"/>
    </row>
    <row r="800" spans="1:5" ht="15" customHeight="1" x14ac:dyDescent="0.2">
      <c r="A800" s="178"/>
      <c r="B800" s="178"/>
      <c r="C800" s="178"/>
      <c r="D800" s="178"/>
      <c r="E800" s="178"/>
    </row>
    <row r="801" spans="1:5" ht="15" customHeight="1" x14ac:dyDescent="0.2">
      <c r="A801" s="178"/>
      <c r="B801" s="178"/>
      <c r="C801" s="178"/>
      <c r="D801" s="178"/>
      <c r="E801" s="178"/>
    </row>
    <row r="802" spans="1:5" ht="15" customHeight="1" x14ac:dyDescent="0.2">
      <c r="A802" s="178"/>
      <c r="B802" s="178"/>
      <c r="C802" s="178"/>
      <c r="D802" s="178"/>
      <c r="E802" s="178"/>
    </row>
    <row r="803" spans="1:5" ht="15" customHeight="1" x14ac:dyDescent="0.2">
      <c r="A803" s="178"/>
      <c r="B803" s="178"/>
      <c r="C803" s="178"/>
      <c r="D803" s="178"/>
      <c r="E803" s="178"/>
    </row>
    <row r="804" spans="1:5" ht="15" customHeight="1" x14ac:dyDescent="0.2">
      <c r="A804" s="178"/>
      <c r="B804" s="178"/>
      <c r="C804" s="178"/>
      <c r="D804" s="178"/>
      <c r="E804" s="178"/>
    </row>
    <row r="805" spans="1:5" ht="15" customHeight="1" x14ac:dyDescent="0.2">
      <c r="A805" s="178"/>
      <c r="B805" s="178"/>
      <c r="C805" s="178"/>
      <c r="D805" s="178"/>
      <c r="E805" s="178"/>
    </row>
    <row r="806" spans="1:5" ht="15" customHeight="1" x14ac:dyDescent="0.2">
      <c r="A806" s="178"/>
      <c r="B806" s="178"/>
      <c r="C806" s="178"/>
      <c r="D806" s="178"/>
      <c r="E806" s="178"/>
    </row>
    <row r="807" spans="1:5" ht="15" customHeight="1" x14ac:dyDescent="0.2">
      <c r="A807" s="121"/>
      <c r="B807" s="121"/>
      <c r="C807" s="121"/>
      <c r="D807" s="121"/>
      <c r="E807" s="121"/>
    </row>
    <row r="808" spans="1:5" ht="15" customHeight="1" x14ac:dyDescent="0.25">
      <c r="A808" s="38" t="s">
        <v>1</v>
      </c>
      <c r="B808" s="39"/>
      <c r="C808" s="39"/>
      <c r="D808" s="39"/>
      <c r="E808" s="39"/>
    </row>
    <row r="809" spans="1:5" ht="15" customHeight="1" x14ac:dyDescent="0.2">
      <c r="A809" s="40" t="s">
        <v>37</v>
      </c>
      <c r="E809" t="s">
        <v>38</v>
      </c>
    </row>
    <row r="810" spans="1:5" ht="15" customHeight="1" x14ac:dyDescent="0.25">
      <c r="B810" s="38"/>
      <c r="C810" s="39"/>
      <c r="D810" s="39"/>
      <c r="E810" s="43"/>
    </row>
    <row r="811" spans="1:5" ht="15" customHeight="1" x14ac:dyDescent="0.2">
      <c r="A811" s="108"/>
      <c r="B811" s="108"/>
      <c r="C811" s="45" t="s">
        <v>40</v>
      </c>
      <c r="D811" s="46" t="s">
        <v>41</v>
      </c>
      <c r="E811" s="44" t="s">
        <v>42</v>
      </c>
    </row>
    <row r="812" spans="1:5" ht="15" customHeight="1" x14ac:dyDescent="0.2">
      <c r="A812" s="99"/>
      <c r="B812" s="116"/>
      <c r="C812" s="62"/>
      <c r="D812" s="117" t="s">
        <v>73</v>
      </c>
      <c r="E812" s="76">
        <v>225034.82</v>
      </c>
    </row>
    <row r="813" spans="1:5" ht="15" customHeight="1" x14ac:dyDescent="0.2">
      <c r="A813" s="99"/>
      <c r="B813" s="116"/>
      <c r="C813" s="77" t="s">
        <v>44</v>
      </c>
      <c r="D813" s="78"/>
      <c r="E813" s="79">
        <f>SUM(E812:E812)</f>
        <v>225034.82</v>
      </c>
    </row>
    <row r="814" spans="1:5" ht="15" customHeight="1" x14ac:dyDescent="0.2"/>
    <row r="815" spans="1:5" ht="15" customHeight="1" x14ac:dyDescent="0.25">
      <c r="A815" s="69" t="s">
        <v>17</v>
      </c>
      <c r="B815" s="70"/>
      <c r="C815" s="70"/>
      <c r="D815" s="56"/>
      <c r="E815" s="56"/>
    </row>
    <row r="816" spans="1:5" ht="15" customHeight="1" x14ac:dyDescent="0.2">
      <c r="A816" s="57" t="s">
        <v>87</v>
      </c>
      <c r="B816" s="39"/>
      <c r="C816" s="39"/>
      <c r="D816" s="39"/>
      <c r="E816" s="42" t="s">
        <v>88</v>
      </c>
    </row>
    <row r="817" spans="1:5" ht="15" customHeight="1" x14ac:dyDescent="0.2">
      <c r="A817" s="72"/>
      <c r="B817" s="96"/>
      <c r="C817" s="70"/>
      <c r="D817" s="72"/>
      <c r="E817" s="97"/>
    </row>
    <row r="818" spans="1:5" ht="15" customHeight="1" x14ac:dyDescent="0.2">
      <c r="B818" s="108"/>
      <c r="C818" s="44" t="s">
        <v>40</v>
      </c>
      <c r="D818" s="82" t="s">
        <v>53</v>
      </c>
      <c r="E818" s="44" t="s">
        <v>42</v>
      </c>
    </row>
    <row r="819" spans="1:5" ht="15" customHeight="1" x14ac:dyDescent="0.2">
      <c r="B819" s="124"/>
      <c r="C819" s="62">
        <v>3529</v>
      </c>
      <c r="D819" s="110" t="s">
        <v>81</v>
      </c>
      <c r="E819" s="76">
        <v>225034.82</v>
      </c>
    </row>
    <row r="820" spans="1:5" ht="15" customHeight="1" x14ac:dyDescent="0.2">
      <c r="B820" s="115"/>
      <c r="C820" s="77" t="s">
        <v>44</v>
      </c>
      <c r="D820" s="85"/>
      <c r="E820" s="86">
        <f>SUM(E819:E819)</f>
        <v>225034.82</v>
      </c>
    </row>
    <row r="821" spans="1:5" ht="15" customHeight="1" x14ac:dyDescent="0.2"/>
    <row r="822" spans="1:5" ht="15" customHeight="1" x14ac:dyDescent="0.2"/>
    <row r="823" spans="1:5" ht="15" customHeight="1" x14ac:dyDescent="0.25">
      <c r="A823" s="80" t="s">
        <v>435</v>
      </c>
    </row>
    <row r="824" spans="1:5" ht="15" customHeight="1" x14ac:dyDescent="0.2">
      <c r="A824" s="179" t="s">
        <v>34</v>
      </c>
      <c r="B824" s="179"/>
      <c r="C824" s="179"/>
      <c r="D824" s="179"/>
      <c r="E824" s="179"/>
    </row>
    <row r="825" spans="1:5" ht="15" customHeight="1" x14ac:dyDescent="0.2">
      <c r="A825" s="178" t="s">
        <v>531</v>
      </c>
      <c r="B825" s="178"/>
      <c r="C825" s="178"/>
      <c r="D825" s="178"/>
      <c r="E825" s="178"/>
    </row>
    <row r="826" spans="1:5" ht="15" customHeight="1" x14ac:dyDescent="0.2">
      <c r="A826" s="178"/>
      <c r="B826" s="178"/>
      <c r="C826" s="178"/>
      <c r="D826" s="178"/>
      <c r="E826" s="178"/>
    </row>
    <row r="827" spans="1:5" ht="15" customHeight="1" x14ac:dyDescent="0.2">
      <c r="A827" s="178"/>
      <c r="B827" s="178"/>
      <c r="C827" s="178"/>
      <c r="D827" s="178"/>
      <c r="E827" s="178"/>
    </row>
    <row r="828" spans="1:5" ht="15" customHeight="1" x14ac:dyDescent="0.2">
      <c r="A828" s="178"/>
      <c r="B828" s="178"/>
      <c r="C828" s="178"/>
      <c r="D828" s="178"/>
      <c r="E828" s="178"/>
    </row>
    <row r="829" spans="1:5" ht="15" customHeight="1" x14ac:dyDescent="0.2">
      <c r="A829" s="178"/>
      <c r="B829" s="178"/>
      <c r="C829" s="178"/>
      <c r="D829" s="178"/>
      <c r="E829" s="178"/>
    </row>
    <row r="830" spans="1:5" ht="15" customHeight="1" x14ac:dyDescent="0.2">
      <c r="A830" s="178"/>
      <c r="B830" s="178"/>
      <c r="C830" s="178"/>
      <c r="D830" s="178"/>
      <c r="E830" s="178"/>
    </row>
    <row r="831" spans="1:5" ht="15" customHeight="1" x14ac:dyDescent="0.2">
      <c r="A831" s="178"/>
      <c r="B831" s="178"/>
      <c r="C831" s="178"/>
      <c r="D831" s="178"/>
      <c r="E831" s="178"/>
    </row>
    <row r="832" spans="1:5" ht="15" customHeight="1" x14ac:dyDescent="0.2">
      <c r="A832" s="178"/>
      <c r="B832" s="178"/>
      <c r="C832" s="178"/>
      <c r="D832" s="178"/>
      <c r="E832" s="178"/>
    </row>
    <row r="833" spans="1:5" ht="15" customHeight="1" x14ac:dyDescent="0.2"/>
    <row r="834" spans="1:5" ht="15" customHeight="1" x14ac:dyDescent="0.25">
      <c r="A834" s="38" t="s">
        <v>1</v>
      </c>
      <c r="B834" s="39"/>
      <c r="C834" s="39"/>
      <c r="D834" s="39"/>
      <c r="E834" s="39"/>
    </row>
    <row r="835" spans="1:5" ht="15" customHeight="1" x14ac:dyDescent="0.2">
      <c r="A835" s="40" t="s">
        <v>37</v>
      </c>
      <c r="E835" t="s">
        <v>38</v>
      </c>
    </row>
    <row r="836" spans="1:5" ht="15" customHeight="1" x14ac:dyDescent="0.25">
      <c r="B836" s="38"/>
      <c r="C836" s="39"/>
      <c r="D836" s="39"/>
      <c r="E836" s="43"/>
    </row>
    <row r="837" spans="1:5" ht="15" customHeight="1" x14ac:dyDescent="0.2">
      <c r="A837" s="108"/>
      <c r="B837" s="108"/>
      <c r="C837" s="45" t="s">
        <v>40</v>
      </c>
      <c r="D837" s="46" t="s">
        <v>41</v>
      </c>
      <c r="E837" s="44" t="s">
        <v>42</v>
      </c>
    </row>
    <row r="838" spans="1:5" ht="15" customHeight="1" x14ac:dyDescent="0.2">
      <c r="A838" s="99"/>
      <c r="B838" s="116"/>
      <c r="C838" s="62"/>
      <c r="D838" s="117" t="s">
        <v>73</v>
      </c>
      <c r="E838" s="76">
        <v>438104.7</v>
      </c>
    </row>
    <row r="839" spans="1:5" ht="15" customHeight="1" x14ac:dyDescent="0.2">
      <c r="A839" s="99"/>
      <c r="B839" s="116"/>
      <c r="C839" s="77" t="s">
        <v>44</v>
      </c>
      <c r="D839" s="78"/>
      <c r="E839" s="79">
        <f>SUM(E838:E838)</f>
        <v>438104.7</v>
      </c>
    </row>
    <row r="840" spans="1:5" ht="15" customHeight="1" x14ac:dyDescent="0.2">
      <c r="A840" s="72"/>
      <c r="B840" s="72"/>
      <c r="C840" s="72"/>
      <c r="D840" s="72"/>
      <c r="E840" s="72"/>
    </row>
    <row r="841" spans="1:5" ht="15" customHeight="1" x14ac:dyDescent="0.25">
      <c r="A841" s="69" t="s">
        <v>17</v>
      </c>
      <c r="B841" s="70"/>
      <c r="C841" s="70"/>
      <c r="D841" s="56"/>
      <c r="E841" s="56"/>
    </row>
    <row r="842" spans="1:5" ht="15" customHeight="1" x14ac:dyDescent="0.2">
      <c r="A842" s="40" t="s">
        <v>74</v>
      </c>
      <c r="B842" s="118"/>
      <c r="C842" s="118"/>
      <c r="D842" s="118"/>
      <c r="E842" s="56" t="s">
        <v>75</v>
      </c>
    </row>
    <row r="843" spans="1:5" ht="15" customHeight="1" x14ac:dyDescent="0.2">
      <c r="A843" s="72"/>
      <c r="B843" s="96"/>
      <c r="C843" s="70"/>
      <c r="D843" s="72"/>
      <c r="E843" s="97"/>
    </row>
    <row r="844" spans="1:5" ht="15" customHeight="1" x14ac:dyDescent="0.2">
      <c r="B844" s="45" t="s">
        <v>39</v>
      </c>
      <c r="C844" s="45" t="s">
        <v>40</v>
      </c>
      <c r="D844" s="46" t="s">
        <v>41</v>
      </c>
      <c r="E844" s="47" t="s">
        <v>42</v>
      </c>
    </row>
    <row r="845" spans="1:5" ht="15" customHeight="1" x14ac:dyDescent="0.2">
      <c r="B845" s="119">
        <v>895</v>
      </c>
      <c r="C845" s="103"/>
      <c r="D845" s="110" t="s">
        <v>76</v>
      </c>
      <c r="E845" s="76">
        <v>438104.7</v>
      </c>
    </row>
    <row r="846" spans="1:5" ht="15" customHeight="1" x14ac:dyDescent="0.2">
      <c r="B846" s="119"/>
      <c r="C846" s="53" t="s">
        <v>44</v>
      </c>
      <c r="D846" s="54"/>
      <c r="E846" s="55">
        <f>SUM(E845:E845)</f>
        <v>438104.7</v>
      </c>
    </row>
    <row r="847" spans="1:5" ht="15" customHeight="1" x14ac:dyDescent="0.2"/>
    <row r="848" spans="1:5" ht="15" customHeight="1" x14ac:dyDescent="0.2"/>
    <row r="849" spans="1:5" ht="15" customHeight="1" x14ac:dyDescent="0.25">
      <c r="A849" s="80" t="s">
        <v>436</v>
      </c>
    </row>
    <row r="850" spans="1:5" ht="15" customHeight="1" x14ac:dyDescent="0.2">
      <c r="A850" s="179" t="s">
        <v>34</v>
      </c>
      <c r="B850" s="179"/>
      <c r="C850" s="179"/>
      <c r="D850" s="179"/>
      <c r="E850" s="179"/>
    </row>
    <row r="851" spans="1:5" ht="15" customHeight="1" x14ac:dyDescent="0.2">
      <c r="A851" s="179" t="s">
        <v>437</v>
      </c>
      <c r="B851" s="179"/>
      <c r="C851" s="179"/>
      <c r="D851" s="179"/>
      <c r="E851" s="179"/>
    </row>
    <row r="852" spans="1:5" ht="15" customHeight="1" x14ac:dyDescent="0.2">
      <c r="A852" s="177" t="s">
        <v>438</v>
      </c>
      <c r="B852" s="177"/>
      <c r="C852" s="177"/>
      <c r="D852" s="177"/>
      <c r="E852" s="177"/>
    </row>
    <row r="853" spans="1:5" ht="15" customHeight="1" x14ac:dyDescent="0.2">
      <c r="A853" s="177"/>
      <c r="B853" s="177"/>
      <c r="C853" s="177"/>
      <c r="D853" s="177"/>
      <c r="E853" s="177"/>
    </row>
    <row r="854" spans="1:5" ht="15" customHeight="1" x14ac:dyDescent="0.2">
      <c r="A854" s="177"/>
      <c r="B854" s="177"/>
      <c r="C854" s="177"/>
      <c r="D854" s="177"/>
      <c r="E854" s="177"/>
    </row>
    <row r="855" spans="1:5" ht="15" customHeight="1" x14ac:dyDescent="0.2">
      <c r="A855" s="177"/>
      <c r="B855" s="177"/>
      <c r="C855" s="177"/>
      <c r="D855" s="177"/>
      <c r="E855" s="177"/>
    </row>
    <row r="856" spans="1:5" ht="15" customHeight="1" x14ac:dyDescent="0.2">
      <c r="A856" s="177"/>
      <c r="B856" s="177"/>
      <c r="C856" s="177"/>
      <c r="D856" s="177"/>
      <c r="E856" s="177"/>
    </row>
    <row r="857" spans="1:5" ht="15" customHeight="1" x14ac:dyDescent="0.2">
      <c r="A857" s="177"/>
      <c r="B857" s="177"/>
      <c r="C857" s="177"/>
      <c r="D857" s="177"/>
      <c r="E857" s="177"/>
    </row>
    <row r="858" spans="1:5" ht="15" customHeight="1" x14ac:dyDescent="0.2">
      <c r="A858" s="177"/>
      <c r="B858" s="177"/>
      <c r="C858" s="177"/>
      <c r="D858" s="177"/>
      <c r="E858" s="177"/>
    </row>
    <row r="859" spans="1:5" ht="15" customHeight="1" x14ac:dyDescent="0.2">
      <c r="A859" s="177"/>
      <c r="B859" s="177"/>
      <c r="C859" s="177"/>
      <c r="D859" s="177"/>
      <c r="E859" s="177"/>
    </row>
    <row r="860" spans="1:5" ht="15" customHeight="1" x14ac:dyDescent="0.2">
      <c r="A860" s="144"/>
      <c r="B860" s="154"/>
      <c r="C860" s="144"/>
      <c r="D860" s="144"/>
      <c r="E860" s="144"/>
    </row>
    <row r="861" spans="1:5" ht="15" customHeight="1" x14ac:dyDescent="0.25">
      <c r="A861" s="69" t="s">
        <v>1</v>
      </c>
      <c r="B861" s="155"/>
      <c r="C861" s="70"/>
      <c r="D861" s="70"/>
      <c r="E861" s="70"/>
    </row>
    <row r="862" spans="1:5" ht="15" customHeight="1" x14ac:dyDescent="0.2">
      <c r="A862" s="57" t="s">
        <v>37</v>
      </c>
      <c r="B862" s="155"/>
      <c r="C862" s="70"/>
      <c r="D862" s="70"/>
      <c r="E862" s="71" t="s">
        <v>38</v>
      </c>
    </row>
    <row r="863" spans="1:5" ht="15" customHeight="1" x14ac:dyDescent="0.25">
      <c r="A863" s="56"/>
      <c r="B863" s="156"/>
      <c r="C863" s="39"/>
      <c r="D863" s="39"/>
      <c r="E863" s="43"/>
    </row>
    <row r="864" spans="1:5" ht="15" customHeight="1" x14ac:dyDescent="0.2">
      <c r="B864" s="45" t="s">
        <v>39</v>
      </c>
      <c r="C864" s="45" t="s">
        <v>40</v>
      </c>
      <c r="D864" s="46" t="s">
        <v>41</v>
      </c>
      <c r="E864" s="47" t="s">
        <v>42</v>
      </c>
    </row>
    <row r="865" spans="1:5" ht="15" customHeight="1" x14ac:dyDescent="0.2">
      <c r="B865" s="102">
        <v>107517969</v>
      </c>
      <c r="C865" s="49"/>
      <c r="D865" s="117" t="s">
        <v>187</v>
      </c>
      <c r="E865" s="76">
        <v>64717638.670000002</v>
      </c>
    </row>
    <row r="866" spans="1:5" ht="15" customHeight="1" x14ac:dyDescent="0.2">
      <c r="B866" s="102">
        <v>107117968</v>
      </c>
      <c r="C866" s="49"/>
      <c r="D866" s="117" t="s">
        <v>187</v>
      </c>
      <c r="E866" s="76">
        <v>3806919.92</v>
      </c>
    </row>
    <row r="867" spans="1:5" ht="15" customHeight="1" x14ac:dyDescent="0.2">
      <c r="B867" s="157"/>
      <c r="C867" s="53" t="s">
        <v>44</v>
      </c>
      <c r="D867" s="54"/>
      <c r="E867" s="55">
        <f>SUM(E865:E866)</f>
        <v>68524558.590000004</v>
      </c>
    </row>
    <row r="868" spans="1:5" ht="15" customHeight="1" x14ac:dyDescent="0.2"/>
    <row r="869" spans="1:5" ht="15" customHeight="1" x14ac:dyDescent="0.25">
      <c r="A869" s="38" t="s">
        <v>17</v>
      </c>
      <c r="B869" s="39"/>
      <c r="C869" s="39"/>
      <c r="D869" s="39"/>
      <c r="E869" s="39"/>
    </row>
    <row r="870" spans="1:5" ht="15" customHeight="1" x14ac:dyDescent="0.2">
      <c r="A870" s="57" t="s">
        <v>106</v>
      </c>
      <c r="B870" s="70"/>
      <c r="C870" s="70"/>
      <c r="D870" s="70"/>
      <c r="E870" s="71" t="s">
        <v>107</v>
      </c>
    </row>
    <row r="871" spans="1:5" ht="15" customHeight="1" x14ac:dyDescent="0.25">
      <c r="A871" s="38"/>
      <c r="B871" s="56"/>
      <c r="C871" s="39"/>
      <c r="D871" s="39"/>
      <c r="E871" s="43"/>
    </row>
    <row r="872" spans="1:5" ht="15" customHeight="1" x14ac:dyDescent="0.2">
      <c r="A872" s="108"/>
      <c r="B872" s="44" t="s">
        <v>39</v>
      </c>
      <c r="C872" s="45" t="s">
        <v>40</v>
      </c>
      <c r="D872" s="60" t="s">
        <v>41</v>
      </c>
      <c r="E872" s="47" t="s">
        <v>42</v>
      </c>
    </row>
    <row r="873" spans="1:5" ht="15" customHeight="1" x14ac:dyDescent="0.2">
      <c r="A873" s="130"/>
      <c r="B873" s="102">
        <v>107517969</v>
      </c>
      <c r="C873" s="62"/>
      <c r="D873" s="110" t="s">
        <v>439</v>
      </c>
      <c r="E873" s="76">
        <v>64717638.670000002</v>
      </c>
    </row>
    <row r="874" spans="1:5" ht="15" customHeight="1" x14ac:dyDescent="0.2">
      <c r="A874" s="130"/>
      <c r="B874" s="102">
        <v>107117968</v>
      </c>
      <c r="C874" s="62"/>
      <c r="D874" s="110" t="s">
        <v>439</v>
      </c>
      <c r="E874" s="76">
        <v>3806919.92</v>
      </c>
    </row>
    <row r="875" spans="1:5" ht="15" customHeight="1" x14ac:dyDescent="0.2">
      <c r="A875" s="134"/>
      <c r="B875" s="165"/>
      <c r="C875" s="53" t="s">
        <v>44</v>
      </c>
      <c r="D875" s="66"/>
      <c r="E875" s="67">
        <f>SUM(E873:E874)</f>
        <v>68524558.590000004</v>
      </c>
    </row>
    <row r="876" spans="1:5" ht="15" customHeight="1" x14ac:dyDescent="0.2"/>
    <row r="877" spans="1:5" ht="15" customHeight="1" x14ac:dyDescent="0.2"/>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80" t="s">
        <v>440</v>
      </c>
    </row>
    <row r="887" spans="1:5" ht="15" customHeight="1" x14ac:dyDescent="0.2">
      <c r="A887" s="179" t="s">
        <v>34</v>
      </c>
      <c r="B887" s="179"/>
      <c r="C887" s="179"/>
      <c r="D887" s="179"/>
      <c r="E887" s="179"/>
    </row>
    <row r="888" spans="1:5" ht="15" customHeight="1" x14ac:dyDescent="0.2">
      <c r="A888" s="179" t="s">
        <v>437</v>
      </c>
      <c r="B888" s="179"/>
      <c r="C888" s="179"/>
      <c r="D888" s="179"/>
      <c r="E888" s="179"/>
    </row>
    <row r="889" spans="1:5" ht="15" customHeight="1" x14ac:dyDescent="0.2">
      <c r="A889" s="177" t="s">
        <v>441</v>
      </c>
      <c r="B889" s="177"/>
      <c r="C889" s="177"/>
      <c r="D889" s="177"/>
      <c r="E889" s="177"/>
    </row>
    <row r="890" spans="1:5" ht="15" customHeight="1" x14ac:dyDescent="0.2">
      <c r="A890" s="177"/>
      <c r="B890" s="177"/>
      <c r="C890" s="177"/>
      <c r="D890" s="177"/>
      <c r="E890" s="177"/>
    </row>
    <row r="891" spans="1:5" ht="15" customHeight="1" x14ac:dyDescent="0.2">
      <c r="A891" s="177"/>
      <c r="B891" s="177"/>
      <c r="C891" s="177"/>
      <c r="D891" s="177"/>
      <c r="E891" s="177"/>
    </row>
    <row r="892" spans="1:5" ht="15" customHeight="1" x14ac:dyDescent="0.2">
      <c r="A892" s="177"/>
      <c r="B892" s="177"/>
      <c r="C892" s="177"/>
      <c r="D892" s="177"/>
      <c r="E892" s="177"/>
    </row>
    <row r="893" spans="1:5" ht="15" customHeight="1" x14ac:dyDescent="0.2">
      <c r="A893" s="177"/>
      <c r="B893" s="177"/>
      <c r="C893" s="177"/>
      <c r="D893" s="177"/>
      <c r="E893" s="177"/>
    </row>
    <row r="894" spans="1:5" ht="15" customHeight="1" x14ac:dyDescent="0.2">
      <c r="A894" s="177"/>
      <c r="B894" s="177"/>
      <c r="C894" s="177"/>
      <c r="D894" s="177"/>
      <c r="E894" s="177"/>
    </row>
    <row r="895" spans="1:5" ht="15" customHeight="1" x14ac:dyDescent="0.2">
      <c r="A895" s="177"/>
      <c r="B895" s="177"/>
      <c r="C895" s="177"/>
      <c r="D895" s="177"/>
      <c r="E895" s="177"/>
    </row>
    <row r="896" spans="1:5" ht="15" customHeight="1" x14ac:dyDescent="0.2">
      <c r="A896" s="177"/>
      <c r="B896" s="177"/>
      <c r="C896" s="177"/>
      <c r="D896" s="177"/>
      <c r="E896" s="177"/>
    </row>
    <row r="897" spans="1:5" ht="15" customHeight="1" x14ac:dyDescent="0.2">
      <c r="A897" s="144"/>
      <c r="B897" s="154"/>
      <c r="C897" s="144"/>
      <c r="D897" s="144"/>
      <c r="E897" s="144"/>
    </row>
    <row r="898" spans="1:5" ht="15" customHeight="1" x14ac:dyDescent="0.25">
      <c r="A898" s="69" t="s">
        <v>1</v>
      </c>
      <c r="B898" s="155"/>
      <c r="C898" s="70"/>
      <c r="D898" s="70"/>
      <c r="E898" s="70"/>
    </row>
    <row r="899" spans="1:5" ht="15" customHeight="1" x14ac:dyDescent="0.2">
      <c r="A899" s="57" t="s">
        <v>37</v>
      </c>
      <c r="B899" s="155"/>
      <c r="C899" s="70"/>
      <c r="D899" s="70"/>
      <c r="E899" s="71" t="s">
        <v>38</v>
      </c>
    </row>
    <row r="900" spans="1:5" ht="15" customHeight="1" x14ac:dyDescent="0.25">
      <c r="A900" s="56"/>
      <c r="B900" s="156"/>
      <c r="C900" s="39"/>
      <c r="D900" s="39"/>
      <c r="E900" s="43"/>
    </row>
    <row r="901" spans="1:5" ht="15" customHeight="1" x14ac:dyDescent="0.2">
      <c r="B901" s="45" t="s">
        <v>39</v>
      </c>
      <c r="C901" s="45" t="s">
        <v>40</v>
      </c>
      <c r="D901" s="46" t="s">
        <v>41</v>
      </c>
      <c r="E901" s="47" t="s">
        <v>42</v>
      </c>
    </row>
    <row r="902" spans="1:5" ht="15" customHeight="1" x14ac:dyDescent="0.2">
      <c r="B902" s="102">
        <v>107517969</v>
      </c>
      <c r="C902" s="49"/>
      <c r="D902" s="117" t="s">
        <v>187</v>
      </c>
      <c r="E902" s="76">
        <v>131092046.05</v>
      </c>
    </row>
    <row r="903" spans="1:5" ht="15" customHeight="1" x14ac:dyDescent="0.2">
      <c r="B903" s="102">
        <v>107117968</v>
      </c>
      <c r="C903" s="49"/>
      <c r="D903" s="117" t="s">
        <v>187</v>
      </c>
      <c r="E903" s="76">
        <v>7711296.8300000001</v>
      </c>
    </row>
    <row r="904" spans="1:5" ht="15" customHeight="1" x14ac:dyDescent="0.2">
      <c r="B904" s="157"/>
      <c r="C904" s="53" t="s">
        <v>44</v>
      </c>
      <c r="D904" s="54"/>
      <c r="E904" s="55">
        <f>SUM(E902:E903)</f>
        <v>138803342.88</v>
      </c>
    </row>
    <row r="905" spans="1:5" ht="15" customHeight="1" x14ac:dyDescent="0.2"/>
    <row r="906" spans="1:5" ht="15" customHeight="1" x14ac:dyDescent="0.25">
      <c r="A906" s="38" t="s">
        <v>17</v>
      </c>
      <c r="B906" s="39"/>
      <c r="C906" s="39"/>
      <c r="D906" s="39"/>
      <c r="E906" s="39"/>
    </row>
    <row r="907" spans="1:5" ht="15" customHeight="1" x14ac:dyDescent="0.2">
      <c r="A907" s="57" t="s">
        <v>106</v>
      </c>
      <c r="B907" s="70"/>
      <c r="C907" s="70"/>
      <c r="D907" s="70"/>
      <c r="E907" s="71" t="s">
        <v>107</v>
      </c>
    </row>
    <row r="908" spans="1:5" ht="15" customHeight="1" x14ac:dyDescent="0.25">
      <c r="A908" s="38"/>
      <c r="B908" s="56"/>
      <c r="C908" s="39"/>
      <c r="D908" s="39"/>
      <c r="E908" s="43"/>
    </row>
    <row r="909" spans="1:5" ht="15" customHeight="1" x14ac:dyDescent="0.2">
      <c r="A909" s="108"/>
      <c r="B909" s="44" t="s">
        <v>39</v>
      </c>
      <c r="C909" s="45" t="s">
        <v>40</v>
      </c>
      <c r="D909" s="60" t="s">
        <v>41</v>
      </c>
      <c r="E909" s="47" t="s">
        <v>42</v>
      </c>
    </row>
    <row r="910" spans="1:5" ht="15" customHeight="1" x14ac:dyDescent="0.2">
      <c r="A910" s="130"/>
      <c r="B910" s="102">
        <v>107517969</v>
      </c>
      <c r="C910" s="62"/>
      <c r="D910" s="110" t="s">
        <v>439</v>
      </c>
      <c r="E910" s="76">
        <v>131092046.05</v>
      </c>
    </row>
    <row r="911" spans="1:5" ht="15" customHeight="1" x14ac:dyDescent="0.2">
      <c r="A911" s="130"/>
      <c r="B911" s="102">
        <v>107117968</v>
      </c>
      <c r="C911" s="62"/>
      <c r="D911" s="110" t="s">
        <v>439</v>
      </c>
      <c r="E911" s="76">
        <v>7711296.8300000001</v>
      </c>
    </row>
    <row r="912" spans="1:5" ht="15" customHeight="1" x14ac:dyDescent="0.2">
      <c r="A912" s="134"/>
      <c r="B912" s="165"/>
      <c r="C912" s="53" t="s">
        <v>44</v>
      </c>
      <c r="D912" s="66"/>
      <c r="E912" s="67">
        <f>SUM(E910:E911)</f>
        <v>138803342.88</v>
      </c>
    </row>
    <row r="913" spans="1:5" ht="15" customHeight="1" x14ac:dyDescent="0.2"/>
    <row r="914" spans="1:5" ht="15" customHeight="1" x14ac:dyDescent="0.2"/>
    <row r="915" spans="1:5" ht="15" customHeight="1" x14ac:dyDescent="0.25">
      <c r="A915" s="80" t="s">
        <v>442</v>
      </c>
    </row>
    <row r="916" spans="1:5" ht="15" customHeight="1" x14ac:dyDescent="0.2">
      <c r="A916" s="179" t="s">
        <v>34</v>
      </c>
      <c r="B916" s="179"/>
      <c r="C916" s="179"/>
      <c r="D916" s="179"/>
      <c r="E916" s="179"/>
    </row>
    <row r="917" spans="1:5" ht="15" customHeight="1" x14ac:dyDescent="0.2">
      <c r="A917" s="179" t="s">
        <v>443</v>
      </c>
      <c r="B917" s="179"/>
      <c r="C917" s="179"/>
      <c r="D917" s="179"/>
      <c r="E917" s="179"/>
    </row>
    <row r="918" spans="1:5" ht="15" customHeight="1" x14ac:dyDescent="0.2">
      <c r="A918" s="177" t="s">
        <v>444</v>
      </c>
      <c r="B918" s="177"/>
      <c r="C918" s="177"/>
      <c r="D918" s="177"/>
      <c r="E918" s="177"/>
    </row>
    <row r="919" spans="1:5" ht="15" customHeight="1" x14ac:dyDescent="0.2">
      <c r="A919" s="177"/>
      <c r="B919" s="177"/>
      <c r="C919" s="177"/>
      <c r="D919" s="177"/>
      <c r="E919" s="177"/>
    </row>
    <row r="920" spans="1:5" ht="15" customHeight="1" x14ac:dyDescent="0.2">
      <c r="A920" s="177"/>
      <c r="B920" s="177"/>
      <c r="C920" s="177"/>
      <c r="D920" s="177"/>
      <c r="E920" s="177"/>
    </row>
    <row r="921" spans="1:5" ht="15" customHeight="1" x14ac:dyDescent="0.2">
      <c r="A921" s="177"/>
      <c r="B921" s="177"/>
      <c r="C921" s="177"/>
      <c r="D921" s="177"/>
      <c r="E921" s="177"/>
    </row>
    <row r="922" spans="1:5" ht="15" customHeight="1" x14ac:dyDescent="0.2">
      <c r="A922" s="177"/>
      <c r="B922" s="177"/>
      <c r="C922" s="177"/>
      <c r="D922" s="177"/>
      <c r="E922" s="177"/>
    </row>
    <row r="923" spans="1:5" ht="15" customHeight="1" x14ac:dyDescent="0.2">
      <c r="A923" s="177"/>
      <c r="B923" s="177"/>
      <c r="C923" s="177"/>
      <c r="D923" s="177"/>
      <c r="E923" s="177"/>
    </row>
    <row r="924" spans="1:5" ht="15" customHeight="1" x14ac:dyDescent="0.2">
      <c r="A924" s="177"/>
      <c r="B924" s="177"/>
      <c r="C924" s="177"/>
      <c r="D924" s="177"/>
      <c r="E924" s="177"/>
    </row>
    <row r="925" spans="1:5" ht="15" customHeight="1" x14ac:dyDescent="0.2">
      <c r="A925" s="144"/>
      <c r="B925" s="154"/>
      <c r="C925" s="144"/>
      <c r="D925" s="144"/>
      <c r="E925" s="144"/>
    </row>
    <row r="926" spans="1:5" ht="15" customHeight="1" x14ac:dyDescent="0.25">
      <c r="A926" s="69" t="s">
        <v>1</v>
      </c>
      <c r="B926" s="155"/>
      <c r="C926" s="70"/>
      <c r="D926" s="70"/>
      <c r="E926" s="70"/>
    </row>
    <row r="927" spans="1:5" ht="15" customHeight="1" x14ac:dyDescent="0.2">
      <c r="A927" s="57" t="s">
        <v>87</v>
      </c>
      <c r="B927" s="70"/>
      <c r="C927" s="70"/>
      <c r="D927" s="70"/>
      <c r="E927" s="71" t="s">
        <v>92</v>
      </c>
    </row>
    <row r="928" spans="1:5" ht="15" customHeight="1" x14ac:dyDescent="0.25">
      <c r="A928" s="56"/>
      <c r="B928" s="156"/>
      <c r="C928" s="39"/>
      <c r="D928" s="39"/>
      <c r="E928" s="43"/>
    </row>
    <row r="929" spans="1:5" ht="15" customHeight="1" x14ac:dyDescent="0.2">
      <c r="B929" s="45" t="s">
        <v>39</v>
      </c>
      <c r="C929" s="45" t="s">
        <v>40</v>
      </c>
      <c r="D929" s="46" t="s">
        <v>41</v>
      </c>
      <c r="E929" s="47" t="s">
        <v>42</v>
      </c>
    </row>
    <row r="930" spans="1:5" ht="15" customHeight="1" x14ac:dyDescent="0.2">
      <c r="B930" s="102">
        <v>107117968</v>
      </c>
      <c r="C930" s="49"/>
      <c r="D930" s="117" t="s">
        <v>187</v>
      </c>
      <c r="E930" s="76">
        <v>2083980.54</v>
      </c>
    </row>
    <row r="931" spans="1:5" ht="15" customHeight="1" x14ac:dyDescent="0.2">
      <c r="B931" s="102">
        <v>107517969</v>
      </c>
      <c r="C931" s="49"/>
      <c r="D931" s="117" t="s">
        <v>187</v>
      </c>
      <c r="E931" s="76">
        <v>35427669.210000001</v>
      </c>
    </row>
    <row r="932" spans="1:5" ht="15" customHeight="1" x14ac:dyDescent="0.2">
      <c r="B932" s="157"/>
      <c r="C932" s="53" t="s">
        <v>44</v>
      </c>
      <c r="D932" s="54"/>
      <c r="E932" s="55">
        <f>SUM(E930:E931)</f>
        <v>37511649.75</v>
      </c>
    </row>
    <row r="933" spans="1:5" ht="15" customHeight="1" x14ac:dyDescent="0.2"/>
    <row r="934" spans="1:5" ht="15" customHeight="1" x14ac:dyDescent="0.2"/>
    <row r="935" spans="1:5" ht="15" customHeight="1" x14ac:dyDescent="0.2"/>
    <row r="936" spans="1:5" ht="15" customHeight="1" x14ac:dyDescent="0.2"/>
    <row r="937" spans="1:5" ht="15" customHeight="1" x14ac:dyDescent="0.25">
      <c r="A937" s="38" t="s">
        <v>17</v>
      </c>
      <c r="B937" s="39"/>
      <c r="C937" s="39"/>
      <c r="D937" s="39"/>
      <c r="E937" s="39"/>
    </row>
    <row r="938" spans="1:5" ht="15" customHeight="1" x14ac:dyDescent="0.2">
      <c r="A938" s="40" t="s">
        <v>37</v>
      </c>
      <c r="B938" s="39"/>
      <c r="C938" s="39"/>
      <c r="D938" s="39"/>
      <c r="E938" s="42" t="s">
        <v>38</v>
      </c>
    </row>
    <row r="939" spans="1:5" ht="15" customHeight="1" x14ac:dyDescent="0.2"/>
    <row r="940" spans="1:5" ht="15" customHeight="1" x14ac:dyDescent="0.2">
      <c r="C940" s="45" t="s">
        <v>40</v>
      </c>
      <c r="D940" s="46" t="s">
        <v>41</v>
      </c>
      <c r="E940" s="47" t="s">
        <v>42</v>
      </c>
    </row>
    <row r="941" spans="1:5" ht="15" customHeight="1" x14ac:dyDescent="0.2">
      <c r="C941" s="132"/>
      <c r="D941" s="117" t="s">
        <v>188</v>
      </c>
      <c r="E941" s="76">
        <v>37511649.75</v>
      </c>
    </row>
    <row r="942" spans="1:5" ht="15" customHeight="1" x14ac:dyDescent="0.2">
      <c r="C942" s="53" t="s">
        <v>44</v>
      </c>
      <c r="D942" s="54"/>
      <c r="E942" s="55">
        <f>SUM(E941:E941)</f>
        <v>37511649.75</v>
      </c>
    </row>
    <row r="943" spans="1:5" ht="15" customHeight="1" x14ac:dyDescent="0.2"/>
    <row r="944" spans="1:5" ht="15" customHeight="1" x14ac:dyDescent="0.2"/>
    <row r="945" spans="1:5" ht="15" customHeight="1" x14ac:dyDescent="0.25">
      <c r="A945" s="80" t="s">
        <v>445</v>
      </c>
    </row>
    <row r="946" spans="1:5" ht="15" customHeight="1" x14ac:dyDescent="0.2">
      <c r="A946" s="179" t="s">
        <v>34</v>
      </c>
      <c r="B946" s="179"/>
      <c r="C946" s="179"/>
      <c r="D946" s="179"/>
      <c r="E946" s="179"/>
    </row>
    <row r="947" spans="1:5" ht="15" customHeight="1" x14ac:dyDescent="0.2">
      <c r="A947" s="179" t="s">
        <v>443</v>
      </c>
      <c r="B947" s="179"/>
      <c r="C947" s="179"/>
      <c r="D947" s="179"/>
      <c r="E947" s="179"/>
    </row>
    <row r="948" spans="1:5" ht="15" customHeight="1" x14ac:dyDescent="0.2">
      <c r="A948" s="177" t="s">
        <v>446</v>
      </c>
      <c r="B948" s="177"/>
      <c r="C948" s="177"/>
      <c r="D948" s="177"/>
      <c r="E948" s="177"/>
    </row>
    <row r="949" spans="1:5" ht="15" customHeight="1" x14ac:dyDescent="0.2">
      <c r="A949" s="177"/>
      <c r="B949" s="177"/>
      <c r="C949" s="177"/>
      <c r="D949" s="177"/>
      <c r="E949" s="177"/>
    </row>
    <row r="950" spans="1:5" ht="15" customHeight="1" x14ac:dyDescent="0.2">
      <c r="A950" s="177"/>
      <c r="B950" s="177"/>
      <c r="C950" s="177"/>
      <c r="D950" s="177"/>
      <c r="E950" s="177"/>
    </row>
    <row r="951" spans="1:5" ht="15" customHeight="1" x14ac:dyDescent="0.2">
      <c r="A951" s="177"/>
      <c r="B951" s="177"/>
      <c r="C951" s="177"/>
      <c r="D951" s="177"/>
      <c r="E951" s="177"/>
    </row>
    <row r="952" spans="1:5" ht="15" customHeight="1" x14ac:dyDescent="0.2">
      <c r="A952" s="177"/>
      <c r="B952" s="177"/>
      <c r="C952" s="177"/>
      <c r="D952" s="177"/>
      <c r="E952" s="177"/>
    </row>
    <row r="953" spans="1:5" ht="15" customHeight="1" x14ac:dyDescent="0.2">
      <c r="A953" s="177"/>
      <c r="B953" s="177"/>
      <c r="C953" s="177"/>
      <c r="D953" s="177"/>
      <c r="E953" s="177"/>
    </row>
    <row r="954" spans="1:5" ht="15" customHeight="1" x14ac:dyDescent="0.2">
      <c r="A954" s="177"/>
      <c r="B954" s="177"/>
      <c r="C954" s="177"/>
      <c r="D954" s="177"/>
      <c r="E954" s="177"/>
    </row>
    <row r="955" spans="1:5" ht="15" customHeight="1" x14ac:dyDescent="0.2">
      <c r="A955" s="144"/>
      <c r="B955" s="154"/>
      <c r="C955" s="144"/>
      <c r="D955" s="144"/>
      <c r="E955" s="144"/>
    </row>
    <row r="956" spans="1:5" ht="15" customHeight="1" x14ac:dyDescent="0.25">
      <c r="A956" s="69" t="s">
        <v>1</v>
      </c>
      <c r="B956" s="155"/>
      <c r="C956" s="70"/>
      <c r="D956" s="70"/>
      <c r="E956" s="70"/>
    </row>
    <row r="957" spans="1:5" ht="15" customHeight="1" x14ac:dyDescent="0.2">
      <c r="A957" s="57" t="s">
        <v>87</v>
      </c>
      <c r="B957" s="70"/>
      <c r="C957" s="70"/>
      <c r="D957" s="70"/>
      <c r="E957" s="71" t="s">
        <v>92</v>
      </c>
    </row>
    <row r="958" spans="1:5" ht="15" customHeight="1" x14ac:dyDescent="0.25">
      <c r="A958" s="56"/>
      <c r="B958" s="156"/>
      <c r="C958" s="39"/>
      <c r="D958" s="39"/>
      <c r="E958" s="43"/>
    </row>
    <row r="959" spans="1:5" ht="15" customHeight="1" x14ac:dyDescent="0.2">
      <c r="B959" s="45" t="s">
        <v>39</v>
      </c>
      <c r="C959" s="45" t="s">
        <v>40</v>
      </c>
      <c r="D959" s="46" t="s">
        <v>41</v>
      </c>
      <c r="E959" s="47" t="s">
        <v>42</v>
      </c>
    </row>
    <row r="960" spans="1:5" ht="15" customHeight="1" x14ac:dyDescent="0.2">
      <c r="B960" s="102">
        <v>107117968</v>
      </c>
      <c r="C960" s="49"/>
      <c r="D960" s="117" t="s">
        <v>187</v>
      </c>
      <c r="E960" s="76">
        <v>3930292.1</v>
      </c>
    </row>
    <row r="961" spans="1:5" ht="15" customHeight="1" x14ac:dyDescent="0.2">
      <c r="B961" s="102">
        <v>107517969</v>
      </c>
      <c r="C961" s="49"/>
      <c r="D961" s="117" t="s">
        <v>187</v>
      </c>
      <c r="E961" s="76">
        <v>66814965.609999999</v>
      </c>
    </row>
    <row r="962" spans="1:5" ht="15" customHeight="1" x14ac:dyDescent="0.2">
      <c r="B962" s="157"/>
      <c r="C962" s="53" t="s">
        <v>44</v>
      </c>
      <c r="D962" s="54"/>
      <c r="E962" s="55">
        <f>SUM(E960:E961)</f>
        <v>70745257.709999993</v>
      </c>
    </row>
    <row r="963" spans="1:5" ht="15" customHeight="1" x14ac:dyDescent="0.2"/>
    <row r="964" spans="1:5" ht="15" customHeight="1" x14ac:dyDescent="0.25">
      <c r="A964" s="38" t="s">
        <v>17</v>
      </c>
      <c r="B964" s="39"/>
      <c r="C964" s="39"/>
      <c r="D964" s="39"/>
      <c r="E964" s="39"/>
    </row>
    <row r="965" spans="1:5" ht="15" customHeight="1" x14ac:dyDescent="0.2">
      <c r="A965" s="40" t="s">
        <v>37</v>
      </c>
      <c r="B965" s="39"/>
      <c r="C965" s="39"/>
      <c r="D965" s="39"/>
      <c r="E965" s="42" t="s">
        <v>38</v>
      </c>
    </row>
    <row r="966" spans="1:5" ht="15" customHeight="1" x14ac:dyDescent="0.2"/>
    <row r="967" spans="1:5" ht="15" customHeight="1" x14ac:dyDescent="0.2">
      <c r="C967" s="45" t="s">
        <v>40</v>
      </c>
      <c r="D967" s="46" t="s">
        <v>41</v>
      </c>
      <c r="E967" s="47" t="s">
        <v>42</v>
      </c>
    </row>
    <row r="968" spans="1:5" ht="15" customHeight="1" x14ac:dyDescent="0.2">
      <c r="C968" s="132"/>
      <c r="D968" s="117" t="s">
        <v>188</v>
      </c>
      <c r="E968" s="76">
        <v>70745257.709999993</v>
      </c>
    </row>
    <row r="969" spans="1:5" ht="15" customHeight="1" x14ac:dyDescent="0.2">
      <c r="C969" s="53" t="s">
        <v>44</v>
      </c>
      <c r="D969" s="54"/>
      <c r="E969" s="55">
        <f>SUM(E968:E968)</f>
        <v>70745257.709999993</v>
      </c>
    </row>
    <row r="970" spans="1:5" ht="15" customHeight="1" x14ac:dyDescent="0.2"/>
    <row r="971" spans="1:5" ht="15" customHeight="1" x14ac:dyDescent="0.2"/>
    <row r="972" spans="1:5" ht="15" customHeight="1" x14ac:dyDescent="0.25">
      <c r="A972" s="80" t="s">
        <v>447</v>
      </c>
    </row>
    <row r="973" spans="1:5" ht="15" customHeight="1" x14ac:dyDescent="0.2">
      <c r="A973" s="179" t="s">
        <v>34</v>
      </c>
      <c r="B973" s="179"/>
      <c r="C973" s="179"/>
      <c r="D973" s="179"/>
      <c r="E973" s="179"/>
    </row>
    <row r="974" spans="1:5" ht="15" customHeight="1" x14ac:dyDescent="0.2">
      <c r="A974" s="178" t="s">
        <v>532</v>
      </c>
      <c r="B974" s="178"/>
      <c r="C974" s="178"/>
      <c r="D974" s="178"/>
      <c r="E974" s="178"/>
    </row>
    <row r="975" spans="1:5" ht="15" customHeight="1" x14ac:dyDescent="0.2">
      <c r="A975" s="178"/>
      <c r="B975" s="178"/>
      <c r="C975" s="178"/>
      <c r="D975" s="178"/>
      <c r="E975" s="178"/>
    </row>
    <row r="976" spans="1:5" ht="15" customHeight="1" x14ac:dyDescent="0.2">
      <c r="A976" s="178"/>
      <c r="B976" s="178"/>
      <c r="C976" s="178"/>
      <c r="D976" s="178"/>
      <c r="E976" s="178"/>
    </row>
    <row r="977" spans="1:5" ht="15" customHeight="1" x14ac:dyDescent="0.2">
      <c r="A977" s="178"/>
      <c r="B977" s="178"/>
      <c r="C977" s="178"/>
      <c r="D977" s="178"/>
      <c r="E977" s="178"/>
    </row>
    <row r="978" spans="1:5" ht="15" customHeight="1" x14ac:dyDescent="0.2">
      <c r="A978" s="178"/>
      <c r="B978" s="178"/>
      <c r="C978" s="178"/>
      <c r="D978" s="178"/>
      <c r="E978" s="178"/>
    </row>
    <row r="979" spans="1:5" ht="15" customHeight="1" x14ac:dyDescent="0.2">
      <c r="A979" s="178"/>
      <c r="B979" s="178"/>
      <c r="C979" s="178"/>
      <c r="D979" s="178"/>
      <c r="E979" s="178"/>
    </row>
    <row r="980" spans="1:5" ht="15" customHeight="1" x14ac:dyDescent="0.2">
      <c r="A980" s="178"/>
      <c r="B980" s="178"/>
      <c r="C980" s="178"/>
      <c r="D980" s="178"/>
      <c r="E980" s="178"/>
    </row>
    <row r="981" spans="1:5" ht="15" customHeight="1" x14ac:dyDescent="0.2"/>
    <row r="982" spans="1:5" ht="15" customHeight="1" x14ac:dyDescent="0.25">
      <c r="A982" s="38" t="s">
        <v>1</v>
      </c>
      <c r="B982" s="39"/>
      <c r="C982" s="39"/>
      <c r="D982" s="39"/>
      <c r="E982" s="39"/>
    </row>
    <row r="983" spans="1:5" ht="15" customHeight="1" x14ac:dyDescent="0.2">
      <c r="A983" s="57" t="s">
        <v>106</v>
      </c>
      <c r="B983" s="70"/>
      <c r="C983" s="70"/>
      <c r="D983" s="70"/>
      <c r="E983" s="71" t="s">
        <v>107</v>
      </c>
    </row>
    <row r="984" spans="1:5" ht="15" customHeight="1" x14ac:dyDescent="0.25">
      <c r="A984" s="56"/>
      <c r="B984" s="38"/>
      <c r="C984" s="39"/>
      <c r="D984" s="39"/>
      <c r="E984" s="43"/>
    </row>
    <row r="985" spans="1:5" ht="15" customHeight="1" x14ac:dyDescent="0.2">
      <c r="B985" s="98"/>
      <c r="C985" s="45" t="s">
        <v>40</v>
      </c>
      <c r="D985" s="125" t="s">
        <v>41</v>
      </c>
      <c r="E985" s="47" t="s">
        <v>42</v>
      </c>
    </row>
    <row r="986" spans="1:5" ht="15" customHeight="1" x14ac:dyDescent="0.2">
      <c r="B986" s="99"/>
      <c r="C986" s="163">
        <v>6172</v>
      </c>
      <c r="D986" s="182" t="s">
        <v>448</v>
      </c>
      <c r="E986" s="104">
        <v>50455277.560000002</v>
      </c>
    </row>
    <row r="987" spans="1:5" ht="15" customHeight="1" x14ac:dyDescent="0.2">
      <c r="B987" s="99"/>
      <c r="C987" s="62">
        <v>6402</v>
      </c>
      <c r="D987" s="126" t="s">
        <v>108</v>
      </c>
      <c r="E987" s="104">
        <v>1311.69</v>
      </c>
    </row>
    <row r="988" spans="1:5" ht="15" customHeight="1" x14ac:dyDescent="0.2">
      <c r="B988" s="83"/>
      <c r="C988" s="53" t="s">
        <v>44</v>
      </c>
      <c r="D988" s="54"/>
      <c r="E988" s="55">
        <f>SUM(E986:E987)</f>
        <v>50456589.25</v>
      </c>
    </row>
    <row r="989" spans="1:5" ht="15" customHeight="1" x14ac:dyDescent="0.2"/>
    <row r="990" spans="1:5" ht="15" customHeight="1" x14ac:dyDescent="0.25">
      <c r="A990" s="69" t="s">
        <v>17</v>
      </c>
      <c r="B990" s="155"/>
      <c r="C990" s="70"/>
      <c r="D990" s="70"/>
      <c r="E990" s="56"/>
    </row>
    <row r="991" spans="1:5" ht="15" customHeight="1" x14ac:dyDescent="0.2">
      <c r="A991" s="57" t="s">
        <v>37</v>
      </c>
      <c r="B991" s="155"/>
      <c r="C991" s="70"/>
      <c r="D991" s="70"/>
      <c r="E991" t="s">
        <v>38</v>
      </c>
    </row>
    <row r="992" spans="1:5" ht="15" customHeight="1" x14ac:dyDescent="0.2">
      <c r="A992" s="57"/>
      <c r="B992" s="155"/>
      <c r="C992" s="70"/>
      <c r="D992" s="70"/>
    </row>
    <row r="993" spans="1:5" ht="15" customHeight="1" x14ac:dyDescent="0.2">
      <c r="A993" s="57"/>
      <c r="B993" s="155"/>
      <c r="C993" s="45" t="s">
        <v>40</v>
      </c>
      <c r="D993" s="46" t="s">
        <v>41</v>
      </c>
      <c r="E993" s="47" t="s">
        <v>42</v>
      </c>
    </row>
    <row r="994" spans="1:5" ht="15" customHeight="1" x14ac:dyDescent="0.2">
      <c r="A994" s="57"/>
      <c r="B994" s="155"/>
      <c r="C994" s="132"/>
      <c r="D994" s="117" t="s">
        <v>188</v>
      </c>
      <c r="E994" s="76">
        <v>50455277.560000002</v>
      </c>
    </row>
    <row r="995" spans="1:5" ht="15" customHeight="1" x14ac:dyDescent="0.2">
      <c r="A995" s="57"/>
      <c r="B995" s="155"/>
      <c r="C995" s="53" t="s">
        <v>44</v>
      </c>
      <c r="D995" s="54"/>
      <c r="E995" s="55">
        <f>SUM(E994:E994)</f>
        <v>50455277.560000002</v>
      </c>
    </row>
    <row r="996" spans="1:5" ht="15" customHeight="1" x14ac:dyDescent="0.2">
      <c r="A996" s="57"/>
      <c r="B996" s="155"/>
      <c r="C996" s="70"/>
      <c r="D996" s="70"/>
    </row>
    <row r="997" spans="1:5" ht="15" customHeight="1" x14ac:dyDescent="0.2">
      <c r="C997" s="44" t="s">
        <v>40</v>
      </c>
      <c r="D997" s="125" t="s">
        <v>53</v>
      </c>
      <c r="E997" s="45" t="s">
        <v>42</v>
      </c>
    </row>
    <row r="998" spans="1:5" ht="15" customHeight="1" x14ac:dyDescent="0.2">
      <c r="C998" s="62">
        <v>6409</v>
      </c>
      <c r="D998" s="126" t="s">
        <v>113</v>
      </c>
      <c r="E998" s="138">
        <v>1311.69</v>
      </c>
    </row>
    <row r="999" spans="1:5" ht="15" customHeight="1" x14ac:dyDescent="0.2">
      <c r="C999" s="77" t="s">
        <v>44</v>
      </c>
      <c r="D999" s="153"/>
      <c r="E999" s="67">
        <f>SUM(E998:E998)</f>
        <v>1311.69</v>
      </c>
    </row>
    <row r="1000" spans="1:5" ht="15" customHeight="1" x14ac:dyDescent="0.2"/>
    <row r="1001" spans="1:5" ht="15" customHeight="1" x14ac:dyDescent="0.2"/>
    <row r="1002" spans="1:5" ht="15" customHeight="1" x14ac:dyDescent="0.25">
      <c r="A1002" s="80" t="s">
        <v>449</v>
      </c>
    </row>
    <row r="1003" spans="1:5" ht="15" customHeight="1" x14ac:dyDescent="0.2">
      <c r="A1003" s="176" t="s">
        <v>240</v>
      </c>
      <c r="B1003" s="176"/>
      <c r="C1003" s="176"/>
      <c r="D1003" s="176"/>
      <c r="E1003" s="176"/>
    </row>
    <row r="1004" spans="1:5" ht="15" customHeight="1" x14ac:dyDescent="0.2">
      <c r="A1004" s="176"/>
      <c r="B1004" s="176"/>
      <c r="C1004" s="176"/>
      <c r="D1004" s="176"/>
      <c r="E1004" s="176"/>
    </row>
    <row r="1005" spans="1:5" ht="15" customHeight="1" x14ac:dyDescent="0.2">
      <c r="A1005" s="178" t="s">
        <v>450</v>
      </c>
      <c r="B1005" s="178"/>
      <c r="C1005" s="178"/>
      <c r="D1005" s="178"/>
      <c r="E1005" s="178"/>
    </row>
    <row r="1006" spans="1:5" ht="15" customHeight="1" x14ac:dyDescent="0.2">
      <c r="A1006" s="178"/>
      <c r="B1006" s="178"/>
      <c r="C1006" s="178"/>
      <c r="D1006" s="178"/>
      <c r="E1006" s="178"/>
    </row>
    <row r="1007" spans="1:5" ht="15" customHeight="1" x14ac:dyDescent="0.2">
      <c r="A1007" s="178"/>
      <c r="B1007" s="178"/>
      <c r="C1007" s="178"/>
      <c r="D1007" s="178"/>
      <c r="E1007" s="178"/>
    </row>
    <row r="1008" spans="1:5" ht="15" customHeight="1" x14ac:dyDescent="0.2">
      <c r="A1008" s="178"/>
      <c r="B1008" s="178"/>
      <c r="C1008" s="178"/>
      <c r="D1008" s="178"/>
      <c r="E1008" s="178"/>
    </row>
    <row r="1009" spans="1:5" ht="15" customHeight="1" x14ac:dyDescent="0.2">
      <c r="A1009" s="178"/>
      <c r="B1009" s="178"/>
      <c r="C1009" s="178"/>
      <c r="D1009" s="178"/>
      <c r="E1009" s="178"/>
    </row>
    <row r="1010" spans="1:5" ht="15" customHeight="1" x14ac:dyDescent="0.2">
      <c r="A1010" s="178"/>
      <c r="B1010" s="178"/>
      <c r="C1010" s="178"/>
      <c r="D1010" s="178"/>
      <c r="E1010" s="178"/>
    </row>
    <row r="1011" spans="1:5" ht="15" customHeight="1" x14ac:dyDescent="0.2">
      <c r="A1011" s="178"/>
      <c r="B1011" s="178"/>
      <c r="C1011" s="178"/>
      <c r="D1011" s="178"/>
      <c r="E1011" s="178"/>
    </row>
    <row r="1012" spans="1:5" ht="15" customHeight="1" x14ac:dyDescent="0.2">
      <c r="A1012" s="178"/>
      <c r="B1012" s="178"/>
      <c r="C1012" s="178"/>
      <c r="D1012" s="178"/>
      <c r="E1012" s="178"/>
    </row>
    <row r="1013" spans="1:5" ht="15" customHeight="1" x14ac:dyDescent="0.2">
      <c r="A1013" s="178"/>
      <c r="B1013" s="178"/>
      <c r="C1013" s="178"/>
      <c r="D1013" s="178"/>
      <c r="E1013" s="178"/>
    </row>
    <row r="1014" spans="1:5" ht="15" customHeight="1" x14ac:dyDescent="0.2"/>
    <row r="1015" spans="1:5" ht="15" customHeight="1" x14ac:dyDescent="0.25">
      <c r="A1015" s="69" t="s">
        <v>17</v>
      </c>
      <c r="B1015" s="70"/>
      <c r="C1015" s="70"/>
      <c r="D1015" s="70"/>
      <c r="E1015" s="70"/>
    </row>
    <row r="1016" spans="1:5" ht="15" customHeight="1" x14ac:dyDescent="0.2">
      <c r="A1016" s="57" t="s">
        <v>37</v>
      </c>
      <c r="B1016" s="70"/>
      <c r="C1016" s="70"/>
      <c r="D1016" s="70"/>
      <c r="E1016" s="71" t="s">
        <v>38</v>
      </c>
    </row>
    <row r="1017" spans="1:5" ht="15" customHeight="1" x14ac:dyDescent="0.25">
      <c r="A1017" s="69"/>
      <c r="B1017" s="92"/>
      <c r="C1017" s="70"/>
      <c r="D1017" s="70"/>
      <c r="E1017" s="73"/>
    </row>
    <row r="1018" spans="1:5" ht="15" customHeight="1" x14ac:dyDescent="0.2">
      <c r="B1018" s="44" t="s">
        <v>39</v>
      </c>
      <c r="C1018" s="44" t="s">
        <v>40</v>
      </c>
      <c r="D1018" s="125" t="s">
        <v>53</v>
      </c>
      <c r="E1018" s="47" t="s">
        <v>42</v>
      </c>
    </row>
    <row r="1019" spans="1:5" ht="15" customHeight="1" x14ac:dyDescent="0.2">
      <c r="B1019" s="168">
        <v>13307</v>
      </c>
      <c r="C1019" s="169">
        <v>4324</v>
      </c>
      <c r="D1019" s="126" t="s">
        <v>113</v>
      </c>
      <c r="E1019" s="170">
        <f>-82080-126160</f>
        <v>-208240</v>
      </c>
    </row>
    <row r="1020" spans="1:5" ht="15" customHeight="1" x14ac:dyDescent="0.2">
      <c r="B1020" s="165"/>
      <c r="C1020" s="77" t="s">
        <v>44</v>
      </c>
      <c r="D1020" s="78"/>
      <c r="E1020" s="79">
        <f>SUM(E1019:E1019)</f>
        <v>-208240</v>
      </c>
    </row>
    <row r="1021" spans="1:5" ht="15" customHeight="1" x14ac:dyDescent="0.2"/>
    <row r="1022" spans="1:5" ht="15" customHeight="1" x14ac:dyDescent="0.25">
      <c r="A1022" s="38" t="s">
        <v>17</v>
      </c>
      <c r="B1022" s="39"/>
      <c r="C1022" s="39"/>
      <c r="D1022" s="39"/>
      <c r="E1022" s="39"/>
    </row>
    <row r="1023" spans="1:5" ht="15" customHeight="1" x14ac:dyDescent="0.2">
      <c r="A1023" s="40" t="s">
        <v>242</v>
      </c>
      <c r="B1023" s="118"/>
      <c r="C1023" s="118"/>
      <c r="D1023" s="118"/>
      <c r="E1023" s="118" t="s">
        <v>243</v>
      </c>
    </row>
    <row r="1024" spans="1:5" ht="15" customHeight="1" x14ac:dyDescent="0.2">
      <c r="A1024" s="118"/>
      <c r="B1024" s="58"/>
      <c r="C1024" s="39"/>
      <c r="D1024" s="118"/>
      <c r="E1024" s="59"/>
    </row>
    <row r="1025" spans="1:5" ht="15" customHeight="1" x14ac:dyDescent="0.2">
      <c r="B1025" s="44" t="s">
        <v>39</v>
      </c>
      <c r="C1025" s="45" t="s">
        <v>40</v>
      </c>
      <c r="D1025" s="60" t="s">
        <v>41</v>
      </c>
      <c r="E1025" s="47" t="s">
        <v>42</v>
      </c>
    </row>
    <row r="1026" spans="1:5" ht="15" customHeight="1" x14ac:dyDescent="0.2">
      <c r="B1026" s="168">
        <v>13307</v>
      </c>
      <c r="C1026" s="171"/>
      <c r="D1026" s="63" t="s">
        <v>177</v>
      </c>
      <c r="E1026" s="64">
        <v>82080</v>
      </c>
    </row>
    <row r="1027" spans="1:5" ht="15" customHeight="1" x14ac:dyDescent="0.2">
      <c r="B1027" s="165"/>
      <c r="C1027" s="53" t="s">
        <v>44</v>
      </c>
      <c r="D1027" s="66"/>
      <c r="E1027" s="67">
        <f>SUM(E1026:E1026)</f>
        <v>82080</v>
      </c>
    </row>
    <row r="1028" spans="1:5" ht="15" customHeight="1" x14ac:dyDescent="0.2">
      <c r="A1028" s="118"/>
      <c r="B1028" s="118"/>
      <c r="C1028" s="118"/>
      <c r="D1028" s="118"/>
      <c r="E1028" s="118"/>
    </row>
    <row r="1029" spans="1:5" ht="15" customHeight="1" x14ac:dyDescent="0.25">
      <c r="A1029" s="38" t="s">
        <v>17</v>
      </c>
      <c r="B1029" s="39"/>
      <c r="C1029" s="39"/>
      <c r="D1029" s="39"/>
      <c r="E1029" s="39"/>
    </row>
    <row r="1030" spans="1:5" ht="15" customHeight="1" x14ac:dyDescent="0.2">
      <c r="A1030" s="40" t="s">
        <v>235</v>
      </c>
      <c r="B1030" s="118"/>
      <c r="C1030" s="118"/>
      <c r="D1030" s="118"/>
      <c r="E1030" s="118" t="s">
        <v>236</v>
      </c>
    </row>
    <row r="1031" spans="1:5" ht="15" customHeight="1" x14ac:dyDescent="0.2">
      <c r="A1031" s="118"/>
      <c r="B1031" s="58"/>
      <c r="C1031" s="39"/>
      <c r="D1031" s="118"/>
      <c r="E1031" s="59"/>
    </row>
    <row r="1032" spans="1:5" ht="15" customHeight="1" x14ac:dyDescent="0.2">
      <c r="A1032" s="98"/>
      <c r="B1032" s="44" t="s">
        <v>39</v>
      </c>
      <c r="C1032" s="45" t="s">
        <v>40</v>
      </c>
      <c r="D1032" s="60" t="s">
        <v>41</v>
      </c>
      <c r="E1032" s="47" t="s">
        <v>42</v>
      </c>
    </row>
    <row r="1033" spans="1:5" ht="15" customHeight="1" x14ac:dyDescent="0.2">
      <c r="A1033" s="143"/>
      <c r="B1033" s="168">
        <v>13307</v>
      </c>
      <c r="C1033" s="171"/>
      <c r="D1033" s="63" t="s">
        <v>177</v>
      </c>
      <c r="E1033" s="89">
        <v>126160</v>
      </c>
    </row>
    <row r="1034" spans="1:5" ht="15" customHeight="1" x14ac:dyDescent="0.2">
      <c r="A1034" s="166"/>
      <c r="B1034" s="165"/>
      <c r="C1034" s="53" t="s">
        <v>44</v>
      </c>
      <c r="D1034" s="66"/>
      <c r="E1034" s="67">
        <f>SUM(E1033)</f>
        <v>126160</v>
      </c>
    </row>
    <row r="1035" spans="1:5" ht="15" customHeight="1" x14ac:dyDescent="0.2"/>
    <row r="1036" spans="1:5" ht="15" customHeight="1" x14ac:dyDescent="0.2"/>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80" t="s">
        <v>451</v>
      </c>
    </row>
    <row r="1043" spans="1:5" ht="15" customHeight="1" x14ac:dyDescent="0.2">
      <c r="A1043" s="179" t="s">
        <v>261</v>
      </c>
      <c r="B1043" s="179"/>
      <c r="C1043" s="179"/>
      <c r="D1043" s="179"/>
      <c r="E1043" s="179"/>
    </row>
    <row r="1044" spans="1:5" ht="15" customHeight="1" x14ac:dyDescent="0.2">
      <c r="A1044" s="179"/>
      <c r="B1044" s="179"/>
      <c r="C1044" s="179"/>
      <c r="D1044" s="179"/>
      <c r="E1044" s="179"/>
    </row>
    <row r="1045" spans="1:5" ht="15" customHeight="1" x14ac:dyDescent="0.2">
      <c r="A1045" s="178" t="s">
        <v>452</v>
      </c>
      <c r="B1045" s="178"/>
      <c r="C1045" s="178"/>
      <c r="D1045" s="178"/>
      <c r="E1045" s="178"/>
    </row>
    <row r="1046" spans="1:5" ht="15" customHeight="1" x14ac:dyDescent="0.2">
      <c r="A1046" s="178"/>
      <c r="B1046" s="178"/>
      <c r="C1046" s="178"/>
      <c r="D1046" s="178"/>
      <c r="E1046" s="178"/>
    </row>
    <row r="1047" spans="1:5" ht="15" customHeight="1" x14ac:dyDescent="0.2">
      <c r="A1047" s="178"/>
      <c r="B1047" s="178"/>
      <c r="C1047" s="178"/>
      <c r="D1047" s="178"/>
      <c r="E1047" s="178"/>
    </row>
    <row r="1048" spans="1:5" ht="15" customHeight="1" x14ac:dyDescent="0.2">
      <c r="A1048" s="178"/>
      <c r="B1048" s="178"/>
      <c r="C1048" s="178"/>
      <c r="D1048" s="178"/>
      <c r="E1048" s="178"/>
    </row>
    <row r="1049" spans="1:5" ht="15" customHeight="1" x14ac:dyDescent="0.2">
      <c r="A1049" s="178"/>
      <c r="B1049" s="178"/>
      <c r="C1049" s="178"/>
      <c r="D1049" s="178"/>
      <c r="E1049" s="178"/>
    </row>
    <row r="1050" spans="1:5" ht="15" customHeight="1" x14ac:dyDescent="0.2">
      <c r="A1050" s="178"/>
      <c r="B1050" s="178"/>
      <c r="C1050" s="178"/>
      <c r="D1050" s="178"/>
      <c r="E1050" s="178"/>
    </row>
    <row r="1051" spans="1:5" ht="15" customHeight="1" x14ac:dyDescent="0.2">
      <c r="A1051" s="178"/>
      <c r="B1051" s="178"/>
      <c r="C1051" s="178"/>
      <c r="D1051" s="178"/>
      <c r="E1051" s="178"/>
    </row>
    <row r="1052" spans="1:5" ht="15" customHeight="1" x14ac:dyDescent="0.2">
      <c r="A1052" s="121"/>
      <c r="B1052" s="121"/>
      <c r="C1052" s="121"/>
      <c r="D1052" s="121"/>
      <c r="E1052" s="121"/>
    </row>
    <row r="1053" spans="1:5" ht="15" customHeight="1" x14ac:dyDescent="0.25">
      <c r="A1053" s="38" t="s">
        <v>17</v>
      </c>
      <c r="B1053" s="39"/>
      <c r="C1053" s="39"/>
      <c r="D1053" s="39"/>
      <c r="E1053" s="39"/>
    </row>
    <row r="1054" spans="1:5" ht="15" customHeight="1" x14ac:dyDescent="0.2">
      <c r="A1054" s="57" t="s">
        <v>87</v>
      </c>
      <c r="B1054" s="39"/>
      <c r="C1054" s="39"/>
      <c r="D1054" s="39"/>
      <c r="E1054" s="42" t="s">
        <v>394</v>
      </c>
    </row>
    <row r="1055" spans="1:5" ht="15" customHeight="1" x14ac:dyDescent="0.2">
      <c r="A1055" s="128"/>
      <c r="B1055" s="145"/>
      <c r="C1055" s="39"/>
      <c r="D1055" s="39"/>
      <c r="E1055" s="43"/>
    </row>
    <row r="1056" spans="1:5" ht="15" customHeight="1" x14ac:dyDescent="0.25">
      <c r="A1056" s="35"/>
      <c r="B1056" s="45" t="s">
        <v>453</v>
      </c>
      <c r="C1056" s="45" t="s">
        <v>40</v>
      </c>
      <c r="D1056" s="46" t="s">
        <v>53</v>
      </c>
      <c r="E1056" s="44" t="s">
        <v>42</v>
      </c>
    </row>
    <row r="1057" spans="1:5" ht="15" customHeight="1" x14ac:dyDescent="0.25">
      <c r="A1057" s="35"/>
      <c r="B1057" s="48">
        <v>898</v>
      </c>
      <c r="C1057" s="62"/>
      <c r="D1057" s="110" t="s">
        <v>66</v>
      </c>
      <c r="E1057" s="76">
        <f>-1158000-400000</f>
        <v>-1558000</v>
      </c>
    </row>
    <row r="1058" spans="1:5" ht="15" customHeight="1" x14ac:dyDescent="0.25">
      <c r="A1058" s="35"/>
      <c r="B1058" s="48">
        <v>898</v>
      </c>
      <c r="C1058" s="62"/>
      <c r="D1058" s="110" t="s">
        <v>81</v>
      </c>
      <c r="E1058" s="76">
        <f>-37988.19-127886.45-846.4-4275235.46-1000-250098-182630-438218-968170-27882630-277297.5</f>
        <v>-34442000</v>
      </c>
    </row>
    <row r="1059" spans="1:5" ht="15" customHeight="1" x14ac:dyDescent="0.25">
      <c r="A1059" s="35"/>
      <c r="B1059" s="48">
        <v>10</v>
      </c>
      <c r="C1059" s="62"/>
      <c r="D1059" s="110" t="s">
        <v>66</v>
      </c>
      <c r="E1059" s="76">
        <v>-2812788.45</v>
      </c>
    </row>
    <row r="1060" spans="1:5" ht="15" customHeight="1" x14ac:dyDescent="0.25">
      <c r="A1060" s="35"/>
      <c r="B1060" s="48">
        <v>10</v>
      </c>
      <c r="C1060" s="62"/>
      <c r="D1060" s="110" t="s">
        <v>81</v>
      </c>
      <c r="E1060" s="76">
        <v>-1000000</v>
      </c>
    </row>
    <row r="1061" spans="1:5" ht="15" customHeight="1" x14ac:dyDescent="0.25">
      <c r="A1061" s="35"/>
      <c r="B1061" s="48">
        <v>12</v>
      </c>
      <c r="C1061" s="62"/>
      <c r="D1061" s="110" t="s">
        <v>81</v>
      </c>
      <c r="E1061" s="76">
        <f>-119141.04-569639.76-67421.41-300000-818500-117442-386000-373227-497.6-608562.3-136000</f>
        <v>-3496431.1100000003</v>
      </c>
    </row>
    <row r="1062" spans="1:5" ht="15" customHeight="1" x14ac:dyDescent="0.25">
      <c r="A1062" s="35"/>
      <c r="B1062" s="48">
        <v>13</v>
      </c>
      <c r="C1062" s="62"/>
      <c r="D1062" s="110" t="s">
        <v>66</v>
      </c>
      <c r="E1062" s="138">
        <v>-7338604.7000000002</v>
      </c>
    </row>
    <row r="1063" spans="1:5" ht="15" customHeight="1" x14ac:dyDescent="0.25">
      <c r="A1063" s="35"/>
      <c r="B1063" s="48">
        <v>13</v>
      </c>
      <c r="C1063" s="62"/>
      <c r="D1063" s="110" t="s">
        <v>81</v>
      </c>
      <c r="E1063" s="138">
        <v>-1500000</v>
      </c>
    </row>
    <row r="1064" spans="1:5" ht="15" customHeight="1" x14ac:dyDescent="0.25">
      <c r="A1064" s="35"/>
      <c r="B1064" s="48">
        <v>14</v>
      </c>
      <c r="C1064" s="62"/>
      <c r="D1064" s="110" t="s">
        <v>66</v>
      </c>
      <c r="E1064" s="138">
        <v>-352175.74</v>
      </c>
    </row>
    <row r="1065" spans="1:5" ht="15" customHeight="1" x14ac:dyDescent="0.25">
      <c r="A1065" s="35"/>
      <c r="B1065" s="48">
        <v>14</v>
      </c>
      <c r="C1065" s="62"/>
      <c r="D1065" s="110" t="s">
        <v>81</v>
      </c>
      <c r="E1065" s="138">
        <v>-5000000</v>
      </c>
    </row>
    <row r="1066" spans="1:5" ht="15" customHeight="1" x14ac:dyDescent="0.25">
      <c r="A1066" s="35"/>
      <c r="B1066" s="119"/>
      <c r="C1066" s="53" t="s">
        <v>44</v>
      </c>
      <c r="D1066" s="54"/>
      <c r="E1066" s="55">
        <f>SUM(E1057:E1065)</f>
        <v>-57500000.000000007</v>
      </c>
    </row>
    <row r="1067" spans="1:5" ht="15" customHeight="1" x14ac:dyDescent="0.25">
      <c r="A1067" s="35"/>
      <c r="B1067" s="124"/>
      <c r="C1067" s="106"/>
      <c r="D1067" s="39"/>
      <c r="E1067" s="107"/>
    </row>
    <row r="1068" spans="1:5" ht="15" customHeight="1" x14ac:dyDescent="0.25">
      <c r="A1068" s="69" t="s">
        <v>17</v>
      </c>
      <c r="B1068" s="70"/>
      <c r="C1068" s="70"/>
      <c r="D1068" s="56"/>
      <c r="E1068" s="56"/>
    </row>
    <row r="1069" spans="1:5" ht="15" customHeight="1" x14ac:dyDescent="0.2">
      <c r="A1069" s="57" t="s">
        <v>87</v>
      </c>
      <c r="B1069" s="70"/>
      <c r="C1069" s="70"/>
      <c r="D1069" s="70"/>
      <c r="E1069" s="71" t="s">
        <v>88</v>
      </c>
    </row>
    <row r="1070" spans="1:5" ht="15" customHeight="1" x14ac:dyDescent="0.2">
      <c r="A1070" s="72"/>
      <c r="B1070" s="96"/>
      <c r="C1070" s="70"/>
      <c r="D1070" s="72"/>
      <c r="E1070" s="97"/>
    </row>
    <row r="1071" spans="1:5" ht="15" customHeight="1" x14ac:dyDescent="0.2">
      <c r="C1071" s="44" t="s">
        <v>40</v>
      </c>
      <c r="D1071" s="82" t="s">
        <v>53</v>
      </c>
      <c r="E1071" s="44" t="s">
        <v>42</v>
      </c>
    </row>
    <row r="1072" spans="1:5" ht="15" customHeight="1" x14ac:dyDescent="0.2">
      <c r="C1072" s="62">
        <v>4357</v>
      </c>
      <c r="D1072" s="110" t="s">
        <v>81</v>
      </c>
      <c r="E1072" s="76">
        <v>-500000</v>
      </c>
    </row>
    <row r="1073" spans="1:5" ht="15" customHeight="1" x14ac:dyDescent="0.2">
      <c r="C1073" s="77" t="s">
        <v>44</v>
      </c>
      <c r="D1073" s="85"/>
      <c r="E1073" s="86">
        <f>SUM(E1072:E1072)</f>
        <v>-500000</v>
      </c>
    </row>
    <row r="1074" spans="1:5" ht="15" customHeight="1" x14ac:dyDescent="0.2"/>
    <row r="1075" spans="1:5" ht="15" customHeight="1" x14ac:dyDescent="0.25">
      <c r="A1075" s="69" t="s">
        <v>17</v>
      </c>
      <c r="B1075" s="70"/>
      <c r="C1075" s="70"/>
      <c r="D1075" s="70"/>
      <c r="E1075" s="70"/>
    </row>
    <row r="1076" spans="1:5" ht="15" customHeight="1" x14ac:dyDescent="0.2">
      <c r="A1076" s="57" t="s">
        <v>37</v>
      </c>
      <c r="B1076" s="70"/>
      <c r="C1076" s="70"/>
      <c r="D1076" s="70"/>
      <c r="E1076" s="71" t="s">
        <v>38</v>
      </c>
    </row>
    <row r="1077" spans="1:5" ht="15" customHeight="1" x14ac:dyDescent="0.25">
      <c r="A1077" s="72"/>
      <c r="B1077" s="69"/>
      <c r="C1077" s="70"/>
      <c r="D1077" s="70"/>
      <c r="E1077" s="73"/>
    </row>
    <row r="1078" spans="1:5" ht="15" customHeight="1" x14ac:dyDescent="0.2">
      <c r="A1078" s="98"/>
      <c r="B1078" s="108"/>
      <c r="C1078" s="44" t="s">
        <v>40</v>
      </c>
      <c r="D1078" s="82" t="s">
        <v>53</v>
      </c>
      <c r="E1078" s="44" t="s">
        <v>42</v>
      </c>
    </row>
    <row r="1079" spans="1:5" ht="15" customHeight="1" x14ac:dyDescent="0.2">
      <c r="A1079" s="99"/>
      <c r="B1079" s="116"/>
      <c r="C1079" s="62">
        <v>6409</v>
      </c>
      <c r="D1079" s="110" t="s">
        <v>113</v>
      </c>
      <c r="E1079" s="76">
        <v>58000000</v>
      </c>
    </row>
    <row r="1080" spans="1:5" ht="15" customHeight="1" x14ac:dyDescent="0.2">
      <c r="A1080" s="83"/>
      <c r="B1080" s="137"/>
      <c r="C1080" s="77" t="s">
        <v>44</v>
      </c>
      <c r="D1080" s="85"/>
      <c r="E1080" s="86">
        <f>SUM(E1079:E1079)</f>
        <v>58000000</v>
      </c>
    </row>
    <row r="1081" spans="1:5" ht="15" customHeight="1" x14ac:dyDescent="0.2"/>
    <row r="1082" spans="1:5" ht="15" customHeight="1" x14ac:dyDescent="0.2"/>
    <row r="1083" spans="1:5" ht="15" customHeight="1" x14ac:dyDescent="0.2"/>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5">
      <c r="A1093" s="80" t="s">
        <v>454</v>
      </c>
    </row>
    <row r="1094" spans="1:5" ht="15" customHeight="1" x14ac:dyDescent="0.2">
      <c r="A1094" s="176" t="s">
        <v>120</v>
      </c>
      <c r="B1094" s="176"/>
      <c r="C1094" s="176"/>
      <c r="D1094" s="176"/>
      <c r="E1094" s="176"/>
    </row>
    <row r="1095" spans="1:5" ht="15" customHeight="1" x14ac:dyDescent="0.2">
      <c r="A1095" s="176"/>
      <c r="B1095" s="176"/>
      <c r="C1095" s="176"/>
      <c r="D1095" s="176"/>
      <c r="E1095" s="176"/>
    </row>
    <row r="1096" spans="1:5" ht="15" customHeight="1" x14ac:dyDescent="0.2">
      <c r="A1096" s="178" t="s">
        <v>455</v>
      </c>
      <c r="B1096" s="178"/>
      <c r="C1096" s="178"/>
      <c r="D1096" s="178"/>
      <c r="E1096" s="178"/>
    </row>
    <row r="1097" spans="1:5" ht="15" customHeight="1" x14ac:dyDescent="0.2">
      <c r="A1097" s="178"/>
      <c r="B1097" s="178"/>
      <c r="C1097" s="178"/>
      <c r="D1097" s="178"/>
      <c r="E1097" s="178"/>
    </row>
    <row r="1098" spans="1:5" ht="15" customHeight="1" x14ac:dyDescent="0.2">
      <c r="A1098" s="178"/>
      <c r="B1098" s="178"/>
      <c r="C1098" s="178"/>
      <c r="D1098" s="178"/>
      <c r="E1098" s="178"/>
    </row>
    <row r="1099" spans="1:5" ht="15" customHeight="1" x14ac:dyDescent="0.2">
      <c r="A1099" s="178"/>
      <c r="B1099" s="178"/>
      <c r="C1099" s="178"/>
      <c r="D1099" s="178"/>
      <c r="E1099" s="178"/>
    </row>
    <row r="1100" spans="1:5" ht="15" customHeight="1" x14ac:dyDescent="0.2">
      <c r="A1100" s="178"/>
      <c r="B1100" s="178"/>
      <c r="C1100" s="178"/>
      <c r="D1100" s="178"/>
      <c r="E1100" s="178"/>
    </row>
    <row r="1101" spans="1:5" ht="15" customHeight="1" x14ac:dyDescent="0.2">
      <c r="A1101" s="178"/>
      <c r="B1101" s="178"/>
      <c r="C1101" s="178"/>
      <c r="D1101" s="178"/>
      <c r="E1101" s="178"/>
    </row>
    <row r="1102" spans="1:5" ht="15" customHeight="1" x14ac:dyDescent="0.2">
      <c r="A1102" s="178"/>
      <c r="B1102" s="178"/>
      <c r="C1102" s="178"/>
      <c r="D1102" s="178"/>
      <c r="E1102" s="178"/>
    </row>
    <row r="1103" spans="1:5" ht="15" customHeight="1" x14ac:dyDescent="0.2">
      <c r="A1103" s="178"/>
      <c r="B1103" s="178"/>
      <c r="C1103" s="178"/>
      <c r="D1103" s="178"/>
      <c r="E1103" s="178"/>
    </row>
    <row r="1104" spans="1:5" ht="15" customHeight="1" x14ac:dyDescent="0.2">
      <c r="A1104" s="178"/>
      <c r="B1104" s="178"/>
      <c r="C1104" s="178"/>
      <c r="D1104" s="178"/>
      <c r="E1104" s="178"/>
    </row>
    <row r="1105" spans="1:7" ht="15" customHeight="1" x14ac:dyDescent="0.2">
      <c r="A1105" s="178"/>
      <c r="B1105" s="178"/>
      <c r="C1105" s="178"/>
      <c r="D1105" s="178"/>
      <c r="E1105" s="178"/>
    </row>
    <row r="1106" spans="1:7" ht="15" customHeight="1" x14ac:dyDescent="0.2">
      <c r="A1106" s="178"/>
      <c r="B1106" s="178"/>
      <c r="C1106" s="178"/>
      <c r="D1106" s="178"/>
      <c r="E1106" s="178"/>
    </row>
    <row r="1107" spans="1:7" ht="15" customHeight="1" x14ac:dyDescent="0.2">
      <c r="A1107" s="121"/>
      <c r="B1107" s="121"/>
      <c r="C1107" s="121"/>
      <c r="D1107" s="121"/>
      <c r="E1107" s="121"/>
    </row>
    <row r="1108" spans="1:7" ht="15" customHeight="1" x14ac:dyDescent="0.25">
      <c r="A1108" s="38" t="s">
        <v>17</v>
      </c>
      <c r="B1108" s="39"/>
      <c r="C1108" s="39"/>
      <c r="D1108" s="39"/>
      <c r="E1108" s="39"/>
    </row>
    <row r="1109" spans="1:7" ht="15" customHeight="1" x14ac:dyDescent="0.2">
      <c r="A1109" s="40" t="s">
        <v>37</v>
      </c>
      <c r="B1109" s="39"/>
      <c r="C1109" s="39"/>
      <c r="D1109" s="39"/>
      <c r="E1109" s="42" t="s">
        <v>38</v>
      </c>
    </row>
    <row r="1110" spans="1:7" ht="15" customHeight="1" x14ac:dyDescent="0.25">
      <c r="A1110" s="38"/>
      <c r="B1110" s="56"/>
      <c r="C1110" s="39"/>
      <c r="D1110" s="39"/>
      <c r="E1110" s="43"/>
    </row>
    <row r="1111" spans="1:7" ht="15" customHeight="1" x14ac:dyDescent="0.2">
      <c r="A1111" s="108"/>
      <c r="B1111" s="108"/>
      <c r="C1111" s="45" t="s">
        <v>40</v>
      </c>
      <c r="D1111" s="82" t="s">
        <v>53</v>
      </c>
      <c r="E1111" s="47" t="s">
        <v>42</v>
      </c>
    </row>
    <row r="1112" spans="1:7" ht="15" customHeight="1" x14ac:dyDescent="0.2">
      <c r="A1112" s="108"/>
      <c r="B1112" s="108"/>
      <c r="C1112" s="103">
        <v>6409</v>
      </c>
      <c r="D1112" s="117" t="s">
        <v>117</v>
      </c>
      <c r="E1112" s="133">
        <v>-6735869</v>
      </c>
    </row>
    <row r="1113" spans="1:7" ht="15" customHeight="1" x14ac:dyDescent="0.2">
      <c r="A1113" s="108"/>
      <c r="B1113" s="108"/>
      <c r="C1113" s="103">
        <v>6409</v>
      </c>
      <c r="D1113" s="117" t="s">
        <v>456</v>
      </c>
      <c r="E1113" s="133">
        <v>-5402000</v>
      </c>
    </row>
    <row r="1114" spans="1:7" ht="15" customHeight="1" x14ac:dyDescent="0.2">
      <c r="A1114" s="130"/>
      <c r="B1114" s="109"/>
      <c r="C1114" s="103">
        <v>6409</v>
      </c>
      <c r="D1114" s="110" t="s">
        <v>113</v>
      </c>
      <c r="E1114" s="133">
        <v>-138131</v>
      </c>
    </row>
    <row r="1115" spans="1:7" ht="15" customHeight="1" x14ac:dyDescent="0.2">
      <c r="A1115" s="130"/>
      <c r="B1115" s="109"/>
      <c r="C1115" s="103">
        <v>6409</v>
      </c>
      <c r="D1115" s="117" t="s">
        <v>117</v>
      </c>
      <c r="E1115" s="133">
        <v>5402000</v>
      </c>
      <c r="G1115" s="91"/>
    </row>
    <row r="1116" spans="1:7" ht="15" customHeight="1" x14ac:dyDescent="0.2">
      <c r="A1116" s="134"/>
      <c r="B1116" s="135"/>
      <c r="C1116" s="53" t="s">
        <v>44</v>
      </c>
      <c r="D1116" s="54"/>
      <c r="E1116" s="55">
        <f>SUM(E1112:E1115)</f>
        <v>-6874000</v>
      </c>
    </row>
    <row r="1117" spans="1:7" ht="15" customHeight="1" x14ac:dyDescent="0.2"/>
    <row r="1118" spans="1:7" ht="15" customHeight="1" x14ac:dyDescent="0.25">
      <c r="A1118" s="38" t="s">
        <v>17</v>
      </c>
      <c r="B1118" s="39"/>
      <c r="C1118" s="39"/>
      <c r="D1118" s="39"/>
      <c r="E1118" s="56"/>
    </row>
    <row r="1119" spans="1:7" ht="15" customHeight="1" x14ac:dyDescent="0.2">
      <c r="A1119" s="57" t="s">
        <v>45</v>
      </c>
      <c r="B1119" s="39"/>
      <c r="C1119" s="39"/>
      <c r="D1119" s="39"/>
      <c r="E1119" s="71" t="s">
        <v>46</v>
      </c>
    </row>
    <row r="1120" spans="1:7" ht="15" customHeight="1" x14ac:dyDescent="0.2">
      <c r="A1120" s="40"/>
      <c r="B1120" s="56"/>
      <c r="C1120" s="39"/>
      <c r="D1120" s="39"/>
      <c r="E1120" s="43"/>
    </row>
    <row r="1121" spans="1:5" ht="15" customHeight="1" x14ac:dyDescent="0.2">
      <c r="A1121" s="108"/>
      <c r="B1121" s="108"/>
      <c r="C1121" s="45" t="s">
        <v>40</v>
      </c>
      <c r="D1121" s="82" t="s">
        <v>53</v>
      </c>
      <c r="E1121" s="47" t="s">
        <v>42</v>
      </c>
    </row>
    <row r="1122" spans="1:5" ht="15" customHeight="1" x14ac:dyDescent="0.2">
      <c r="A1122" s="108"/>
      <c r="B1122" s="108"/>
      <c r="C1122" s="62">
        <v>3319</v>
      </c>
      <c r="D1122" s="117" t="s">
        <v>117</v>
      </c>
      <c r="E1122" s="138">
        <v>-8100000</v>
      </c>
    </row>
    <row r="1123" spans="1:5" ht="15" customHeight="1" x14ac:dyDescent="0.2">
      <c r="A1123" s="108"/>
      <c r="B1123" s="108"/>
      <c r="C1123" s="62">
        <v>3312</v>
      </c>
      <c r="D1123" s="117" t="s">
        <v>117</v>
      </c>
      <c r="E1123" s="138">
        <v>8100000</v>
      </c>
    </row>
    <row r="1124" spans="1:5" ht="15" customHeight="1" x14ac:dyDescent="0.2">
      <c r="A1124" s="108"/>
      <c r="B1124" s="108"/>
      <c r="C1124" s="62">
        <v>3419</v>
      </c>
      <c r="D1124" s="110" t="s">
        <v>122</v>
      </c>
      <c r="E1124" s="138">
        <v>6874000</v>
      </c>
    </row>
    <row r="1125" spans="1:5" ht="15" customHeight="1" x14ac:dyDescent="0.2">
      <c r="A1125" s="105"/>
      <c r="B1125" s="105"/>
      <c r="C1125" s="53" t="s">
        <v>44</v>
      </c>
      <c r="D1125" s="54"/>
      <c r="E1125" s="55">
        <f>SUM(E1122:E1124)</f>
        <v>6874000</v>
      </c>
    </row>
    <row r="1126" spans="1:5" ht="15" customHeight="1" x14ac:dyDescent="0.2"/>
    <row r="1127" spans="1:5" ht="15" customHeight="1" x14ac:dyDescent="0.2"/>
    <row r="1128" spans="1:5" ht="15" customHeight="1" x14ac:dyDescent="0.25">
      <c r="A1128" s="80" t="s">
        <v>457</v>
      </c>
    </row>
    <row r="1129" spans="1:5" ht="15" customHeight="1" x14ac:dyDescent="0.2">
      <c r="A1129" s="179" t="s">
        <v>261</v>
      </c>
      <c r="B1129" s="179"/>
      <c r="C1129" s="179"/>
      <c r="D1129" s="179"/>
      <c r="E1129" s="179"/>
    </row>
    <row r="1130" spans="1:5" ht="15" customHeight="1" x14ac:dyDescent="0.2">
      <c r="A1130" s="179"/>
      <c r="B1130" s="179"/>
      <c r="C1130" s="179"/>
      <c r="D1130" s="179"/>
      <c r="E1130" s="179"/>
    </row>
    <row r="1131" spans="1:5" ht="15" customHeight="1" x14ac:dyDescent="0.2">
      <c r="A1131" s="178" t="s">
        <v>458</v>
      </c>
      <c r="B1131" s="178"/>
      <c r="C1131" s="178"/>
      <c r="D1131" s="178"/>
      <c r="E1131" s="178"/>
    </row>
    <row r="1132" spans="1:5" ht="15" customHeight="1" x14ac:dyDescent="0.2">
      <c r="A1132" s="178"/>
      <c r="B1132" s="178"/>
      <c r="C1132" s="178"/>
      <c r="D1132" s="178"/>
      <c r="E1132" s="178"/>
    </row>
    <row r="1133" spans="1:5" ht="15" customHeight="1" x14ac:dyDescent="0.2">
      <c r="A1133" s="178"/>
      <c r="B1133" s="178"/>
      <c r="C1133" s="178"/>
      <c r="D1133" s="178"/>
      <c r="E1133" s="178"/>
    </row>
    <row r="1134" spans="1:5" ht="15" customHeight="1" x14ac:dyDescent="0.2">
      <c r="A1134" s="178"/>
      <c r="B1134" s="178"/>
      <c r="C1134" s="178"/>
      <c r="D1134" s="178"/>
      <c r="E1134" s="178"/>
    </row>
    <row r="1135" spans="1:5" ht="15" customHeight="1" x14ac:dyDescent="0.2">
      <c r="A1135" s="178"/>
      <c r="B1135" s="178"/>
      <c r="C1135" s="178"/>
      <c r="D1135" s="178"/>
      <c r="E1135" s="178"/>
    </row>
    <row r="1136" spans="1:5" ht="15" customHeight="1" x14ac:dyDescent="0.2">
      <c r="A1136" s="178"/>
      <c r="B1136" s="178"/>
      <c r="C1136" s="178"/>
      <c r="D1136" s="178"/>
      <c r="E1136" s="178"/>
    </row>
    <row r="1137" spans="1:5" ht="15" customHeight="1" x14ac:dyDescent="0.2">
      <c r="A1137" s="178"/>
      <c r="B1137" s="178"/>
      <c r="C1137" s="178"/>
      <c r="D1137" s="178"/>
      <c r="E1137" s="178"/>
    </row>
    <row r="1138" spans="1:5" ht="15" customHeight="1" x14ac:dyDescent="0.2">
      <c r="A1138" s="121"/>
      <c r="B1138" s="121"/>
      <c r="C1138" s="121"/>
      <c r="D1138" s="121"/>
      <c r="E1138" s="121"/>
    </row>
    <row r="1139" spans="1:5" ht="15" customHeight="1" x14ac:dyDescent="0.25">
      <c r="A1139" s="69" t="s">
        <v>17</v>
      </c>
      <c r="B1139" s="70"/>
      <c r="C1139" s="70"/>
      <c r="D1139" s="70"/>
      <c r="E1139" s="70"/>
    </row>
    <row r="1140" spans="1:5" ht="15" customHeight="1" x14ac:dyDescent="0.2">
      <c r="A1140" s="57" t="s">
        <v>37</v>
      </c>
      <c r="B1140" s="70"/>
      <c r="C1140" s="70"/>
      <c r="D1140" s="70"/>
      <c r="E1140" s="71" t="s">
        <v>38</v>
      </c>
    </row>
    <row r="1141" spans="1:5" ht="15" customHeight="1" x14ac:dyDescent="0.25">
      <c r="A1141" s="72"/>
      <c r="B1141" s="69"/>
      <c r="C1141" s="70"/>
      <c r="D1141" s="70"/>
      <c r="E1141" s="73"/>
    </row>
    <row r="1142" spans="1:5" ht="15" customHeight="1" x14ac:dyDescent="0.2">
      <c r="A1142" s="98"/>
      <c r="B1142" s="108"/>
      <c r="C1142" s="44" t="s">
        <v>40</v>
      </c>
      <c r="D1142" s="82" t="s">
        <v>53</v>
      </c>
      <c r="E1142" s="44" t="s">
        <v>42</v>
      </c>
    </row>
    <row r="1143" spans="1:5" ht="15" customHeight="1" x14ac:dyDescent="0.2">
      <c r="A1143" s="99"/>
      <c r="B1143" s="116"/>
      <c r="C1143" s="62">
        <v>6409</v>
      </c>
      <c r="D1143" s="110" t="s">
        <v>113</v>
      </c>
      <c r="E1143" s="76">
        <v>-1130000</v>
      </c>
    </row>
    <row r="1144" spans="1:5" ht="15" customHeight="1" x14ac:dyDescent="0.2">
      <c r="A1144" s="83"/>
      <c r="B1144" s="137"/>
      <c r="C1144" s="77" t="s">
        <v>44</v>
      </c>
      <c r="D1144" s="85"/>
      <c r="E1144" s="86">
        <f>SUM(E1143:E1143)</f>
        <v>-1130000</v>
      </c>
    </row>
    <row r="1145" spans="1:5" ht="15" customHeight="1" x14ac:dyDescent="0.2"/>
    <row r="1146" spans="1:5" ht="15" customHeight="1" x14ac:dyDescent="0.25">
      <c r="A1146" s="69" t="s">
        <v>17</v>
      </c>
      <c r="B1146" s="70"/>
      <c r="C1146" s="70"/>
      <c r="D1146" s="56"/>
      <c r="E1146" s="56"/>
    </row>
    <row r="1147" spans="1:5" ht="15" customHeight="1" x14ac:dyDescent="0.2">
      <c r="A1147" s="57" t="s">
        <v>87</v>
      </c>
      <c r="B1147" s="70"/>
      <c r="C1147" s="70"/>
      <c r="D1147" s="70"/>
      <c r="E1147" s="71" t="s">
        <v>88</v>
      </c>
    </row>
    <row r="1148" spans="1:5" ht="15" customHeight="1" x14ac:dyDescent="0.2">
      <c r="A1148" s="72"/>
      <c r="B1148" s="96"/>
      <c r="C1148" s="70"/>
      <c r="D1148" s="72"/>
      <c r="E1148" s="97"/>
    </row>
    <row r="1149" spans="1:5" ht="15" customHeight="1" x14ac:dyDescent="0.2">
      <c r="C1149" s="44" t="s">
        <v>40</v>
      </c>
      <c r="D1149" s="82" t="s">
        <v>53</v>
      </c>
      <c r="E1149" s="44" t="s">
        <v>42</v>
      </c>
    </row>
    <row r="1150" spans="1:5" ht="15" customHeight="1" x14ac:dyDescent="0.2">
      <c r="C1150" s="62">
        <v>3315</v>
      </c>
      <c r="D1150" s="110" t="s">
        <v>81</v>
      </c>
      <c r="E1150" s="76">
        <v>1130000</v>
      </c>
    </row>
    <row r="1151" spans="1:5" ht="15" customHeight="1" x14ac:dyDescent="0.2">
      <c r="C1151" s="77" t="s">
        <v>44</v>
      </c>
      <c r="D1151" s="85"/>
      <c r="E1151" s="86">
        <f>SUM(E1150:E1150)</f>
        <v>1130000</v>
      </c>
    </row>
    <row r="1152" spans="1:5" ht="15" customHeight="1" x14ac:dyDescent="0.2"/>
    <row r="1153" spans="1:5" ht="15" customHeight="1" x14ac:dyDescent="0.2"/>
    <row r="1154" spans="1:5" ht="15" customHeight="1" x14ac:dyDescent="0.25">
      <c r="A1154" s="80" t="s">
        <v>459</v>
      </c>
    </row>
    <row r="1155" spans="1:5" ht="15" customHeight="1" x14ac:dyDescent="0.2">
      <c r="A1155" s="179" t="s">
        <v>460</v>
      </c>
      <c r="B1155" s="179"/>
      <c r="C1155" s="179"/>
      <c r="D1155" s="179"/>
      <c r="E1155" s="179"/>
    </row>
    <row r="1156" spans="1:5" ht="15" customHeight="1" x14ac:dyDescent="0.2">
      <c r="A1156" s="179"/>
      <c r="B1156" s="179"/>
      <c r="C1156" s="179"/>
      <c r="D1156" s="179"/>
      <c r="E1156" s="179"/>
    </row>
    <row r="1157" spans="1:5" ht="15" customHeight="1" x14ac:dyDescent="0.2">
      <c r="A1157" s="179"/>
      <c r="B1157" s="179"/>
      <c r="C1157" s="179"/>
      <c r="D1157" s="179"/>
      <c r="E1157" s="179"/>
    </row>
    <row r="1158" spans="1:5" ht="15" customHeight="1" x14ac:dyDescent="0.2">
      <c r="A1158" s="178" t="s">
        <v>461</v>
      </c>
      <c r="B1158" s="178"/>
      <c r="C1158" s="178"/>
      <c r="D1158" s="178"/>
      <c r="E1158" s="178"/>
    </row>
    <row r="1159" spans="1:5" ht="15" customHeight="1" x14ac:dyDescent="0.2">
      <c r="A1159" s="178"/>
      <c r="B1159" s="178"/>
      <c r="C1159" s="178"/>
      <c r="D1159" s="178"/>
      <c r="E1159" s="178"/>
    </row>
    <row r="1160" spans="1:5" ht="15" customHeight="1" x14ac:dyDescent="0.2">
      <c r="A1160" s="178"/>
      <c r="B1160" s="178"/>
      <c r="C1160" s="178"/>
      <c r="D1160" s="178"/>
      <c r="E1160" s="178"/>
    </row>
    <row r="1161" spans="1:5" ht="15" customHeight="1" x14ac:dyDescent="0.2">
      <c r="A1161" s="178"/>
      <c r="B1161" s="178"/>
      <c r="C1161" s="178"/>
      <c r="D1161" s="178"/>
      <c r="E1161" s="178"/>
    </row>
    <row r="1162" spans="1:5" ht="15" customHeight="1" x14ac:dyDescent="0.2">
      <c r="A1162" s="178"/>
      <c r="B1162" s="178"/>
      <c r="C1162" s="178"/>
      <c r="D1162" s="178"/>
      <c r="E1162" s="178"/>
    </row>
    <row r="1163" spans="1:5" ht="15" customHeight="1" x14ac:dyDescent="0.2">
      <c r="A1163" s="178"/>
      <c r="B1163" s="178"/>
      <c r="C1163" s="178"/>
      <c r="D1163" s="178"/>
      <c r="E1163" s="178"/>
    </row>
    <row r="1164" spans="1:5" ht="15" customHeight="1" x14ac:dyDescent="0.2">
      <c r="A1164" s="178"/>
      <c r="B1164" s="178"/>
      <c r="C1164" s="178"/>
      <c r="D1164" s="178"/>
      <c r="E1164" s="178"/>
    </row>
    <row r="1165" spans="1:5" ht="15" customHeight="1" x14ac:dyDescent="0.2">
      <c r="A1165" s="178"/>
      <c r="B1165" s="178"/>
      <c r="C1165" s="178"/>
      <c r="D1165" s="178"/>
      <c r="E1165" s="178"/>
    </row>
    <row r="1166" spans="1:5" ht="15" customHeight="1" x14ac:dyDescent="0.2">
      <c r="A1166" s="121"/>
      <c r="B1166" s="121"/>
      <c r="C1166" s="121"/>
      <c r="D1166" s="121"/>
      <c r="E1166" s="121"/>
    </row>
    <row r="1167" spans="1:5" ht="15" customHeight="1" x14ac:dyDescent="0.25">
      <c r="A1167" s="38" t="s">
        <v>17</v>
      </c>
      <c r="B1167" s="39"/>
      <c r="C1167" s="39"/>
      <c r="D1167" s="39"/>
      <c r="E1167" s="56"/>
    </row>
    <row r="1168" spans="1:5" ht="15" customHeight="1" x14ac:dyDescent="0.2">
      <c r="A1168" s="40" t="s">
        <v>74</v>
      </c>
      <c r="B1168" s="118"/>
      <c r="C1168" s="118"/>
      <c r="D1168" s="118"/>
      <c r="E1168" s="56" t="s">
        <v>75</v>
      </c>
    </row>
    <row r="1169" spans="1:5" ht="15" customHeight="1" x14ac:dyDescent="0.2"/>
    <row r="1170" spans="1:5" ht="15" customHeight="1" x14ac:dyDescent="0.2">
      <c r="B1170" s="44" t="s">
        <v>39</v>
      </c>
      <c r="C1170" s="45" t="s">
        <v>40</v>
      </c>
      <c r="D1170" s="60" t="s">
        <v>41</v>
      </c>
      <c r="E1170" s="47" t="s">
        <v>42</v>
      </c>
    </row>
    <row r="1171" spans="1:5" ht="15" customHeight="1" x14ac:dyDescent="0.2">
      <c r="B1171" s="48">
        <v>307</v>
      </c>
      <c r="C1171" s="62"/>
      <c r="D1171" s="63" t="s">
        <v>230</v>
      </c>
      <c r="E1171" s="76">
        <v>-4500000</v>
      </c>
    </row>
    <row r="1172" spans="1:5" ht="15" customHeight="1" x14ac:dyDescent="0.2">
      <c r="B1172" s="165"/>
      <c r="C1172" s="53" t="s">
        <v>44</v>
      </c>
      <c r="D1172" s="66"/>
      <c r="E1172" s="67">
        <f>SUM(E1171:E1171)</f>
        <v>-4500000</v>
      </c>
    </row>
    <row r="1173" spans="1:5" ht="15" customHeight="1" x14ac:dyDescent="0.2">
      <c r="B1173" s="166"/>
      <c r="C1173" s="106"/>
      <c r="D1173" s="185"/>
      <c r="E1173" s="186"/>
    </row>
    <row r="1174" spans="1:5" ht="15" customHeight="1" x14ac:dyDescent="0.25">
      <c r="A1174" s="69" t="s">
        <v>17</v>
      </c>
      <c r="B1174" s="70"/>
      <c r="C1174" s="70"/>
      <c r="D1174" s="56"/>
      <c r="E1174" s="56"/>
    </row>
    <row r="1175" spans="1:5" ht="15" customHeight="1" x14ac:dyDescent="0.2">
      <c r="A1175" s="57" t="s">
        <v>462</v>
      </c>
      <c r="B1175" s="70"/>
      <c r="C1175" s="70"/>
      <c r="D1175" s="70"/>
      <c r="E1175" s="71" t="s">
        <v>463</v>
      </c>
    </row>
    <row r="1176" spans="1:5" ht="15" customHeight="1" x14ac:dyDescent="0.2">
      <c r="A1176" s="72"/>
      <c r="B1176" s="96"/>
      <c r="C1176" s="70"/>
      <c r="D1176" s="72"/>
      <c r="E1176" s="97"/>
    </row>
    <row r="1177" spans="1:5" ht="15" customHeight="1" x14ac:dyDescent="0.2">
      <c r="B1177" s="44" t="s">
        <v>39</v>
      </c>
      <c r="C1177" s="44" t="s">
        <v>40</v>
      </c>
      <c r="D1177" s="82" t="s">
        <v>53</v>
      </c>
      <c r="E1177" s="44" t="s">
        <v>42</v>
      </c>
    </row>
    <row r="1178" spans="1:5" ht="15" customHeight="1" x14ac:dyDescent="0.2">
      <c r="B1178" s="48">
        <v>11</v>
      </c>
      <c r="C1178" s="62"/>
      <c r="D1178" s="110" t="s">
        <v>81</v>
      </c>
      <c r="E1178" s="76">
        <v>4500000</v>
      </c>
    </row>
    <row r="1179" spans="1:5" ht="15" customHeight="1" x14ac:dyDescent="0.2">
      <c r="B1179" s="165"/>
      <c r="C1179" s="77" t="s">
        <v>44</v>
      </c>
      <c r="D1179" s="85"/>
      <c r="E1179" s="86">
        <f>SUM(E1178:E1178)</f>
        <v>4500000</v>
      </c>
    </row>
    <row r="1180" spans="1:5" ht="15" customHeight="1" x14ac:dyDescent="0.2"/>
    <row r="1181" spans="1:5" ht="15" customHeight="1" x14ac:dyDescent="0.2"/>
    <row r="1182" spans="1:5" ht="15" customHeight="1" x14ac:dyDescent="0.25">
      <c r="A1182" s="80" t="s">
        <v>464</v>
      </c>
    </row>
    <row r="1183" spans="1:5" ht="15" customHeight="1" x14ac:dyDescent="0.2">
      <c r="A1183" s="176" t="s">
        <v>289</v>
      </c>
      <c r="B1183" s="176"/>
      <c r="C1183" s="176"/>
      <c r="D1183" s="176"/>
      <c r="E1183" s="176"/>
    </row>
    <row r="1184" spans="1:5" ht="15" customHeight="1" x14ac:dyDescent="0.2">
      <c r="A1184" s="176"/>
      <c r="B1184" s="176"/>
      <c r="C1184" s="176"/>
      <c r="D1184" s="176"/>
      <c r="E1184" s="176"/>
    </row>
    <row r="1185" spans="1:5" ht="15" customHeight="1" x14ac:dyDescent="0.2">
      <c r="A1185" s="178" t="s">
        <v>465</v>
      </c>
      <c r="B1185" s="178"/>
      <c r="C1185" s="178"/>
      <c r="D1185" s="178"/>
      <c r="E1185" s="178"/>
    </row>
    <row r="1186" spans="1:5" ht="15" customHeight="1" x14ac:dyDescent="0.2">
      <c r="A1186" s="178"/>
      <c r="B1186" s="178"/>
      <c r="C1186" s="178"/>
      <c r="D1186" s="178"/>
      <c r="E1186" s="178"/>
    </row>
    <row r="1187" spans="1:5" ht="15" customHeight="1" x14ac:dyDescent="0.2">
      <c r="A1187" s="178"/>
      <c r="B1187" s="178"/>
      <c r="C1187" s="178"/>
      <c r="D1187" s="178"/>
      <c r="E1187" s="178"/>
    </row>
    <row r="1188" spans="1:5" ht="15" customHeight="1" x14ac:dyDescent="0.2">
      <c r="A1188" s="178"/>
      <c r="B1188" s="178"/>
      <c r="C1188" s="178"/>
      <c r="D1188" s="178"/>
      <c r="E1188" s="178"/>
    </row>
    <row r="1189" spans="1:5" ht="15" customHeight="1" x14ac:dyDescent="0.2">
      <c r="A1189" s="178"/>
      <c r="B1189" s="178"/>
      <c r="C1189" s="178"/>
      <c r="D1189" s="178"/>
      <c r="E1189" s="178"/>
    </row>
    <row r="1190" spans="1:5" ht="15" customHeight="1" x14ac:dyDescent="0.2">
      <c r="A1190" s="178"/>
      <c r="B1190" s="178"/>
      <c r="C1190" s="178"/>
      <c r="D1190" s="178"/>
      <c r="E1190" s="178"/>
    </row>
    <row r="1191" spans="1:5" ht="15" customHeight="1" x14ac:dyDescent="0.2">
      <c r="A1191" s="178"/>
      <c r="B1191" s="178"/>
      <c r="C1191" s="178"/>
      <c r="D1191" s="178"/>
      <c r="E1191" s="178"/>
    </row>
    <row r="1192" spans="1:5" ht="15" customHeight="1" x14ac:dyDescent="0.2"/>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38" t="s">
        <v>17</v>
      </c>
      <c r="B1198" s="39"/>
      <c r="C1198" s="39"/>
      <c r="D1198" s="39"/>
      <c r="E1198" s="56"/>
    </row>
    <row r="1199" spans="1:5" ht="15" customHeight="1" x14ac:dyDescent="0.2">
      <c r="A1199" s="57" t="s">
        <v>135</v>
      </c>
      <c r="B1199" s="39"/>
      <c r="C1199" s="39"/>
      <c r="D1199" s="39"/>
      <c r="E1199" s="42" t="s">
        <v>136</v>
      </c>
    </row>
    <row r="1200" spans="1:5" ht="15" customHeight="1" x14ac:dyDescent="0.2">
      <c r="B1200" s="145"/>
      <c r="C1200" s="39"/>
      <c r="D1200" s="39"/>
      <c r="E1200" s="43"/>
    </row>
    <row r="1201" spans="1:5" ht="15" customHeight="1" x14ac:dyDescent="0.2">
      <c r="B1201" s="108"/>
      <c r="C1201" s="45" t="s">
        <v>40</v>
      </c>
      <c r="D1201" s="46" t="s">
        <v>53</v>
      </c>
      <c r="E1201" s="47" t="s">
        <v>42</v>
      </c>
    </row>
    <row r="1202" spans="1:5" ht="15" customHeight="1" x14ac:dyDescent="0.2">
      <c r="B1202" s="124"/>
      <c r="C1202" s="103">
        <v>6115</v>
      </c>
      <c r="D1202" s="110" t="s">
        <v>66</v>
      </c>
      <c r="E1202" s="51">
        <v>-110000</v>
      </c>
    </row>
    <row r="1203" spans="1:5" ht="15" customHeight="1" x14ac:dyDescent="0.2">
      <c r="B1203" s="124"/>
      <c r="C1203" s="103">
        <v>6115</v>
      </c>
      <c r="D1203" s="110" t="s">
        <v>466</v>
      </c>
      <c r="E1203" s="51">
        <v>80000</v>
      </c>
    </row>
    <row r="1204" spans="1:5" ht="15" customHeight="1" x14ac:dyDescent="0.2">
      <c r="B1204" s="124"/>
      <c r="C1204" s="103">
        <v>6115</v>
      </c>
      <c r="D1204" s="110" t="s">
        <v>66</v>
      </c>
      <c r="E1204" s="51">
        <v>30000</v>
      </c>
    </row>
    <row r="1205" spans="1:5" ht="15" customHeight="1" x14ac:dyDescent="0.2">
      <c r="B1205" s="124"/>
      <c r="C1205" s="53" t="s">
        <v>44</v>
      </c>
      <c r="D1205" s="54"/>
      <c r="E1205" s="55">
        <f>SUM(E1202:E1204)</f>
        <v>0</v>
      </c>
    </row>
    <row r="1206" spans="1:5" ht="15" customHeight="1" x14ac:dyDescent="0.2"/>
    <row r="1207" spans="1:5" ht="15" customHeight="1" x14ac:dyDescent="0.2"/>
    <row r="1208" spans="1:5" ht="15" customHeight="1" x14ac:dyDescent="0.25">
      <c r="A1208" s="80" t="s">
        <v>467</v>
      </c>
    </row>
    <row r="1209" spans="1:5" ht="15" customHeight="1" x14ac:dyDescent="0.2">
      <c r="A1209" s="176" t="s">
        <v>289</v>
      </c>
      <c r="B1209" s="176"/>
      <c r="C1209" s="176"/>
      <c r="D1209" s="176"/>
      <c r="E1209" s="176"/>
    </row>
    <row r="1210" spans="1:5" ht="15" customHeight="1" x14ac:dyDescent="0.2">
      <c r="A1210" s="176"/>
      <c r="B1210" s="176"/>
      <c r="C1210" s="176"/>
      <c r="D1210" s="176"/>
      <c r="E1210" s="176"/>
    </row>
    <row r="1211" spans="1:5" ht="15" customHeight="1" x14ac:dyDescent="0.2">
      <c r="A1211" s="178" t="s">
        <v>468</v>
      </c>
      <c r="B1211" s="178"/>
      <c r="C1211" s="178"/>
      <c r="D1211" s="178"/>
      <c r="E1211" s="178"/>
    </row>
    <row r="1212" spans="1:5" ht="15" customHeight="1" x14ac:dyDescent="0.2">
      <c r="A1212" s="178"/>
      <c r="B1212" s="178"/>
      <c r="C1212" s="178"/>
      <c r="D1212" s="178"/>
      <c r="E1212" s="178"/>
    </row>
    <row r="1213" spans="1:5" ht="15" customHeight="1" x14ac:dyDescent="0.2">
      <c r="A1213" s="178"/>
      <c r="B1213" s="178"/>
      <c r="C1213" s="178"/>
      <c r="D1213" s="178"/>
      <c r="E1213" s="178"/>
    </row>
    <row r="1214" spans="1:5" ht="15" customHeight="1" x14ac:dyDescent="0.2">
      <c r="A1214" s="178"/>
      <c r="B1214" s="178"/>
      <c r="C1214" s="178"/>
      <c r="D1214" s="178"/>
      <c r="E1214" s="178"/>
    </row>
    <row r="1215" spans="1:5" ht="15" customHeight="1" x14ac:dyDescent="0.2">
      <c r="A1215" s="178"/>
      <c r="B1215" s="178"/>
      <c r="C1215" s="178"/>
      <c r="D1215" s="178"/>
      <c r="E1215" s="178"/>
    </row>
    <row r="1216" spans="1:5" ht="15" customHeight="1" x14ac:dyDescent="0.2">
      <c r="A1216" s="178"/>
      <c r="B1216" s="178"/>
      <c r="C1216" s="178"/>
      <c r="D1216" s="178"/>
      <c r="E1216" s="178"/>
    </row>
    <row r="1217" spans="1:5" ht="15" customHeight="1" x14ac:dyDescent="0.2"/>
    <row r="1218" spans="1:5" ht="15" customHeight="1" x14ac:dyDescent="0.25">
      <c r="A1218" s="38" t="s">
        <v>17</v>
      </c>
      <c r="B1218" s="39"/>
      <c r="C1218" s="39"/>
      <c r="D1218" s="39"/>
      <c r="E1218" s="56"/>
    </row>
    <row r="1219" spans="1:5" ht="15" customHeight="1" x14ac:dyDescent="0.2">
      <c r="A1219" s="57" t="s">
        <v>135</v>
      </c>
      <c r="B1219" s="39"/>
      <c r="C1219" s="39"/>
      <c r="D1219" s="39"/>
      <c r="E1219" s="42" t="s">
        <v>136</v>
      </c>
    </row>
    <row r="1220" spans="1:5" ht="15" customHeight="1" x14ac:dyDescent="0.2">
      <c r="B1220" s="145"/>
      <c r="C1220" s="39"/>
      <c r="D1220" s="39"/>
      <c r="E1220" s="43"/>
    </row>
    <row r="1221" spans="1:5" ht="15" customHeight="1" x14ac:dyDescent="0.2">
      <c r="B1221" s="108"/>
      <c r="C1221" s="45" t="s">
        <v>40</v>
      </c>
      <c r="D1221" s="46" t="s">
        <v>53</v>
      </c>
      <c r="E1221" s="47" t="s">
        <v>42</v>
      </c>
    </row>
    <row r="1222" spans="1:5" ht="15" customHeight="1" x14ac:dyDescent="0.2">
      <c r="B1222" s="124"/>
      <c r="C1222" s="103">
        <v>6172</v>
      </c>
      <c r="D1222" s="110" t="s">
        <v>66</v>
      </c>
      <c r="E1222" s="51">
        <v>-20000</v>
      </c>
    </row>
    <row r="1223" spans="1:5" ht="15" customHeight="1" x14ac:dyDescent="0.2">
      <c r="B1223" s="124"/>
      <c r="C1223" s="103">
        <v>6172</v>
      </c>
      <c r="D1223" s="90" t="s">
        <v>55</v>
      </c>
      <c r="E1223" s="51">
        <v>20000</v>
      </c>
    </row>
    <row r="1224" spans="1:5" ht="15" customHeight="1" x14ac:dyDescent="0.2">
      <c r="B1224" s="124"/>
      <c r="C1224" s="53" t="s">
        <v>44</v>
      </c>
      <c r="D1224" s="54"/>
      <c r="E1224" s="55">
        <f>SUM(E1222:E1223)</f>
        <v>0</v>
      </c>
    </row>
    <row r="1225" spans="1:5" ht="15" customHeight="1" x14ac:dyDescent="0.2"/>
    <row r="1226" spans="1:5" ht="15" customHeight="1" x14ac:dyDescent="0.2"/>
    <row r="1227" spans="1:5" ht="15" customHeight="1" x14ac:dyDescent="0.25">
      <c r="A1227" s="80" t="s">
        <v>469</v>
      </c>
    </row>
    <row r="1228" spans="1:5" ht="15" customHeight="1" x14ac:dyDescent="0.2">
      <c r="A1228" s="176" t="s">
        <v>110</v>
      </c>
      <c r="B1228" s="176"/>
      <c r="C1228" s="176"/>
      <c r="D1228" s="176"/>
      <c r="E1228" s="176"/>
    </row>
    <row r="1229" spans="1:5" ht="15" customHeight="1" x14ac:dyDescent="0.2">
      <c r="A1229" s="176"/>
      <c r="B1229" s="176"/>
      <c r="C1229" s="176"/>
      <c r="D1229" s="176"/>
      <c r="E1229" s="176"/>
    </row>
    <row r="1230" spans="1:5" ht="15" customHeight="1" x14ac:dyDescent="0.2">
      <c r="A1230" s="178" t="s">
        <v>470</v>
      </c>
      <c r="B1230" s="178"/>
      <c r="C1230" s="178"/>
      <c r="D1230" s="178"/>
      <c r="E1230" s="178"/>
    </row>
    <row r="1231" spans="1:5" ht="15" customHeight="1" x14ac:dyDescent="0.2">
      <c r="A1231" s="178"/>
      <c r="B1231" s="178"/>
      <c r="C1231" s="178"/>
      <c r="D1231" s="178"/>
      <c r="E1231" s="178"/>
    </row>
    <row r="1232" spans="1:5" ht="15" customHeight="1" x14ac:dyDescent="0.2">
      <c r="A1232" s="178"/>
      <c r="B1232" s="178"/>
      <c r="C1232" s="178"/>
      <c r="D1232" s="178"/>
      <c r="E1232" s="178"/>
    </row>
    <row r="1233" spans="1:5" ht="15" customHeight="1" x14ac:dyDescent="0.2">
      <c r="A1233" s="178"/>
      <c r="B1233" s="178"/>
      <c r="C1233" s="178"/>
      <c r="D1233" s="178"/>
      <c r="E1233" s="178"/>
    </row>
    <row r="1234" spans="1:5" ht="15" customHeight="1" x14ac:dyDescent="0.2">
      <c r="A1234" s="178"/>
      <c r="B1234" s="178"/>
      <c r="C1234" s="178"/>
      <c r="D1234" s="178"/>
      <c r="E1234" s="178"/>
    </row>
    <row r="1235" spans="1:5" ht="15" customHeight="1" x14ac:dyDescent="0.2">
      <c r="A1235" s="178"/>
      <c r="B1235" s="178"/>
      <c r="C1235" s="178"/>
      <c r="D1235" s="178"/>
      <c r="E1235" s="178"/>
    </row>
    <row r="1236" spans="1:5" ht="15" customHeight="1" x14ac:dyDescent="0.2"/>
    <row r="1237" spans="1:5" ht="15" customHeight="1" x14ac:dyDescent="0.25">
      <c r="A1237" s="38" t="s">
        <v>17</v>
      </c>
      <c r="B1237" s="39"/>
      <c r="C1237" s="39"/>
      <c r="D1237" s="39"/>
      <c r="E1237" s="56"/>
    </row>
    <row r="1238" spans="1:5" ht="15" customHeight="1" x14ac:dyDescent="0.2">
      <c r="A1238" s="100" t="s">
        <v>111</v>
      </c>
      <c r="B1238" s="70"/>
      <c r="C1238" s="70"/>
      <c r="D1238" s="70"/>
      <c r="E1238" s="71" t="s">
        <v>112</v>
      </c>
    </row>
    <row r="1239" spans="1:5" ht="15" customHeight="1" x14ac:dyDescent="0.2"/>
    <row r="1240" spans="1:5" ht="15" customHeight="1" x14ac:dyDescent="0.2">
      <c r="A1240" s="108"/>
      <c r="B1240" s="108"/>
      <c r="C1240" s="45" t="s">
        <v>40</v>
      </c>
      <c r="D1240" s="82" t="s">
        <v>53</v>
      </c>
      <c r="E1240" s="44" t="s">
        <v>42</v>
      </c>
    </row>
    <row r="1241" spans="1:5" ht="15" customHeight="1" x14ac:dyDescent="0.2">
      <c r="A1241" s="130"/>
      <c r="B1241" s="109"/>
      <c r="C1241" s="103">
        <v>2143</v>
      </c>
      <c r="D1241" s="117" t="s">
        <v>117</v>
      </c>
      <c r="E1241" s="104">
        <v>-460000</v>
      </c>
    </row>
    <row r="1242" spans="1:5" ht="15" customHeight="1" x14ac:dyDescent="0.2">
      <c r="A1242" s="130"/>
      <c r="B1242" s="109"/>
      <c r="C1242" s="103">
        <v>2143</v>
      </c>
      <c r="D1242" s="110" t="s">
        <v>66</v>
      </c>
      <c r="E1242" s="104">
        <v>460000</v>
      </c>
    </row>
    <row r="1243" spans="1:5" ht="15" customHeight="1" x14ac:dyDescent="0.2">
      <c r="A1243" s="105"/>
      <c r="B1243" s="105"/>
      <c r="C1243" s="53" t="s">
        <v>44</v>
      </c>
      <c r="D1243" s="90"/>
      <c r="E1243" s="55">
        <f>SUM(E1241:E1242)</f>
        <v>0</v>
      </c>
    </row>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80" t="s">
        <v>471</v>
      </c>
    </row>
    <row r="1251" spans="1:5" ht="15" customHeight="1" x14ac:dyDescent="0.2">
      <c r="A1251" s="176" t="s">
        <v>472</v>
      </c>
      <c r="B1251" s="176"/>
      <c r="C1251" s="176"/>
      <c r="D1251" s="176"/>
      <c r="E1251" s="176"/>
    </row>
    <row r="1252" spans="1:5" ht="15" customHeight="1" x14ac:dyDescent="0.2">
      <c r="A1252" s="176"/>
      <c r="B1252" s="176"/>
      <c r="C1252" s="176"/>
      <c r="D1252" s="176"/>
      <c r="E1252" s="176"/>
    </row>
    <row r="1253" spans="1:5" ht="15" customHeight="1" x14ac:dyDescent="0.2">
      <c r="A1253" s="177" t="s">
        <v>473</v>
      </c>
      <c r="B1253" s="177"/>
      <c r="C1253" s="177"/>
      <c r="D1253" s="177"/>
      <c r="E1253" s="177"/>
    </row>
    <row r="1254" spans="1:5" ht="15" customHeight="1" x14ac:dyDescent="0.2">
      <c r="A1254" s="177"/>
      <c r="B1254" s="177"/>
      <c r="C1254" s="177"/>
      <c r="D1254" s="177"/>
      <c r="E1254" s="177"/>
    </row>
    <row r="1255" spans="1:5" ht="15" customHeight="1" x14ac:dyDescent="0.2">
      <c r="A1255" s="177"/>
      <c r="B1255" s="177"/>
      <c r="C1255" s="177"/>
      <c r="D1255" s="177"/>
      <c r="E1255" s="177"/>
    </row>
    <row r="1256" spans="1:5" ht="15" customHeight="1" x14ac:dyDescent="0.2">
      <c r="A1256" s="177"/>
      <c r="B1256" s="177"/>
      <c r="C1256" s="177"/>
      <c r="D1256" s="177"/>
      <c r="E1256" s="177"/>
    </row>
    <row r="1257" spans="1:5" ht="15" customHeight="1" x14ac:dyDescent="0.2">
      <c r="A1257" s="177"/>
      <c r="B1257" s="177"/>
      <c r="C1257" s="177"/>
      <c r="D1257" s="177"/>
      <c r="E1257" s="177"/>
    </row>
    <row r="1258" spans="1:5" ht="15" customHeight="1" x14ac:dyDescent="0.2">
      <c r="A1258" s="177"/>
      <c r="B1258" s="177"/>
      <c r="C1258" s="177"/>
      <c r="D1258" s="177"/>
      <c r="E1258" s="177"/>
    </row>
    <row r="1259" spans="1:5" ht="15" customHeight="1" x14ac:dyDescent="0.2">
      <c r="A1259" s="144"/>
      <c r="B1259" s="144"/>
      <c r="C1259" s="144"/>
      <c r="D1259" s="144"/>
      <c r="E1259" s="144"/>
    </row>
    <row r="1260" spans="1:5" ht="15" customHeight="1" x14ac:dyDescent="0.25">
      <c r="A1260" s="38" t="s">
        <v>17</v>
      </c>
      <c r="B1260" s="39"/>
      <c r="C1260" s="39"/>
      <c r="D1260" s="39"/>
      <c r="E1260" s="39"/>
    </row>
    <row r="1261" spans="1:5" ht="15" customHeight="1" x14ac:dyDescent="0.2">
      <c r="A1261" s="57" t="s">
        <v>87</v>
      </c>
      <c r="B1261" s="39"/>
      <c r="C1261" s="39"/>
      <c r="D1261" s="39"/>
      <c r="E1261" s="42" t="s">
        <v>394</v>
      </c>
    </row>
    <row r="1262" spans="1:5" ht="15" customHeight="1" x14ac:dyDescent="0.2">
      <c r="A1262" s="128"/>
      <c r="B1262" s="145"/>
      <c r="C1262" s="39"/>
      <c r="D1262" s="39"/>
      <c r="E1262" s="43"/>
    </row>
    <row r="1263" spans="1:5" ht="15" customHeight="1" x14ac:dyDescent="0.25">
      <c r="A1263" s="35"/>
      <c r="B1263" s="45" t="s">
        <v>453</v>
      </c>
      <c r="C1263" s="45" t="s">
        <v>40</v>
      </c>
      <c r="D1263" s="46" t="s">
        <v>53</v>
      </c>
      <c r="E1263" s="44" t="s">
        <v>42</v>
      </c>
    </row>
    <row r="1264" spans="1:5" ht="15" customHeight="1" x14ac:dyDescent="0.25">
      <c r="A1264" s="35"/>
      <c r="B1264" s="48">
        <v>898</v>
      </c>
      <c r="C1264" s="62"/>
      <c r="D1264" s="110" t="s">
        <v>81</v>
      </c>
      <c r="E1264" s="138">
        <v>-176000</v>
      </c>
    </row>
    <row r="1265" spans="1:5" ht="15" customHeight="1" x14ac:dyDescent="0.25">
      <c r="A1265" s="35"/>
      <c r="B1265" s="48">
        <v>898</v>
      </c>
      <c r="C1265" s="62"/>
      <c r="D1265" s="110" t="s">
        <v>66</v>
      </c>
      <c r="E1265" s="138">
        <v>176000</v>
      </c>
    </row>
    <row r="1266" spans="1:5" ht="15" customHeight="1" x14ac:dyDescent="0.25">
      <c r="A1266" s="35"/>
      <c r="B1266" s="119"/>
      <c r="C1266" s="53" t="s">
        <v>44</v>
      </c>
      <c r="D1266" s="54"/>
      <c r="E1266" s="55">
        <f>SUM(E1264:E1265)</f>
        <v>0</v>
      </c>
    </row>
    <row r="1267" spans="1:5" ht="15" customHeight="1" x14ac:dyDescent="0.2"/>
    <row r="1268" spans="1:5" ht="15" customHeight="1" x14ac:dyDescent="0.2"/>
    <row r="1269" spans="1:5" ht="15" customHeight="1" x14ac:dyDescent="0.25">
      <c r="A1269" s="80" t="s">
        <v>474</v>
      </c>
    </row>
    <row r="1270" spans="1:5" ht="15" customHeight="1" x14ac:dyDescent="0.2">
      <c r="A1270" s="176" t="s">
        <v>472</v>
      </c>
      <c r="B1270" s="176"/>
      <c r="C1270" s="176"/>
      <c r="D1270" s="176"/>
      <c r="E1270" s="176"/>
    </row>
    <row r="1271" spans="1:5" ht="15" customHeight="1" x14ac:dyDescent="0.2">
      <c r="A1271" s="176"/>
      <c r="B1271" s="176"/>
      <c r="C1271" s="176"/>
      <c r="D1271" s="176"/>
      <c r="E1271" s="176"/>
    </row>
    <row r="1272" spans="1:5" ht="15" customHeight="1" x14ac:dyDescent="0.2">
      <c r="A1272" s="177" t="s">
        <v>475</v>
      </c>
      <c r="B1272" s="177"/>
      <c r="C1272" s="177"/>
      <c r="D1272" s="177"/>
      <c r="E1272" s="177"/>
    </row>
    <row r="1273" spans="1:5" ht="15" customHeight="1" x14ac:dyDescent="0.2">
      <c r="A1273" s="177"/>
      <c r="B1273" s="177"/>
      <c r="C1273" s="177"/>
      <c r="D1273" s="177"/>
      <c r="E1273" s="177"/>
    </row>
    <row r="1274" spans="1:5" ht="15" customHeight="1" x14ac:dyDescent="0.2">
      <c r="A1274" s="177"/>
      <c r="B1274" s="177"/>
      <c r="C1274" s="177"/>
      <c r="D1274" s="177"/>
      <c r="E1274" s="177"/>
    </row>
    <row r="1275" spans="1:5" ht="15" customHeight="1" x14ac:dyDescent="0.2">
      <c r="A1275" s="177"/>
      <c r="B1275" s="177"/>
      <c r="C1275" s="177"/>
      <c r="D1275" s="177"/>
      <c r="E1275" s="177"/>
    </row>
    <row r="1276" spans="1:5" ht="15" customHeight="1" x14ac:dyDescent="0.2">
      <c r="A1276" s="177"/>
      <c r="B1276" s="177"/>
      <c r="C1276" s="177"/>
      <c r="D1276" s="177"/>
      <c r="E1276" s="177"/>
    </row>
    <row r="1277" spans="1:5" ht="15" customHeight="1" x14ac:dyDescent="0.2">
      <c r="A1277" s="177"/>
      <c r="B1277" s="177"/>
      <c r="C1277" s="177"/>
      <c r="D1277" s="177"/>
      <c r="E1277" s="177"/>
    </row>
    <row r="1278" spans="1:5" ht="15" customHeight="1" x14ac:dyDescent="0.2">
      <c r="A1278" s="177"/>
      <c r="B1278" s="177"/>
      <c r="C1278" s="177"/>
      <c r="D1278" s="177"/>
      <c r="E1278" s="177"/>
    </row>
    <row r="1279" spans="1:5" ht="15" customHeight="1" x14ac:dyDescent="0.2">
      <c r="A1279" s="177"/>
      <c r="B1279" s="177"/>
      <c r="C1279" s="177"/>
      <c r="D1279" s="177"/>
      <c r="E1279" s="177"/>
    </row>
    <row r="1280" spans="1:5" ht="15" customHeight="1" x14ac:dyDescent="0.2">
      <c r="A1280" s="144"/>
      <c r="B1280" s="144"/>
      <c r="C1280" s="144"/>
      <c r="D1280" s="144"/>
      <c r="E1280" s="144"/>
    </row>
    <row r="1281" spans="1:5" ht="15" customHeight="1" x14ac:dyDescent="0.25">
      <c r="A1281" s="69" t="s">
        <v>17</v>
      </c>
      <c r="B1281" s="70"/>
      <c r="C1281" s="70"/>
      <c r="D1281" s="56"/>
      <c r="E1281" s="56"/>
    </row>
    <row r="1282" spans="1:5" ht="15" customHeight="1" x14ac:dyDescent="0.2">
      <c r="A1282" s="57" t="s">
        <v>87</v>
      </c>
      <c r="B1282" s="39"/>
      <c r="C1282" s="39"/>
      <c r="D1282" s="39"/>
      <c r="E1282" s="42" t="s">
        <v>88</v>
      </c>
    </row>
    <row r="1283" spans="1:5" ht="15" customHeight="1" x14ac:dyDescent="0.2">
      <c r="A1283" s="72"/>
      <c r="B1283" s="96"/>
      <c r="C1283" s="70"/>
      <c r="D1283" s="72"/>
      <c r="E1283" s="97"/>
    </row>
    <row r="1284" spans="1:5" ht="15" customHeight="1" x14ac:dyDescent="0.2">
      <c r="B1284" s="108"/>
      <c r="C1284" s="44" t="s">
        <v>40</v>
      </c>
      <c r="D1284" s="82" t="s">
        <v>53</v>
      </c>
      <c r="E1284" s="44" t="s">
        <v>42</v>
      </c>
    </row>
    <row r="1285" spans="1:5" ht="15" customHeight="1" x14ac:dyDescent="0.2">
      <c r="B1285" s="124"/>
      <c r="C1285" s="62">
        <v>4357</v>
      </c>
      <c r="D1285" s="110" t="s">
        <v>81</v>
      </c>
      <c r="E1285" s="76">
        <v>-703760</v>
      </c>
    </row>
    <row r="1286" spans="1:5" ht="15" customHeight="1" x14ac:dyDescent="0.2">
      <c r="B1286" s="115"/>
      <c r="C1286" s="77" t="s">
        <v>44</v>
      </c>
      <c r="D1286" s="85"/>
      <c r="E1286" s="86">
        <f>SUM(E1285:E1285)</f>
        <v>-703760</v>
      </c>
    </row>
    <row r="1287" spans="1:5" ht="15" customHeight="1" x14ac:dyDescent="0.2"/>
    <row r="1288" spans="1:5" ht="15" customHeight="1" x14ac:dyDescent="0.25">
      <c r="A1288" s="38" t="s">
        <v>17</v>
      </c>
      <c r="B1288" s="39"/>
      <c r="C1288" s="39"/>
      <c r="D1288" s="39"/>
      <c r="E1288" s="39"/>
    </row>
    <row r="1289" spans="1:5" ht="15" customHeight="1" x14ac:dyDescent="0.2">
      <c r="A1289" s="57" t="s">
        <v>87</v>
      </c>
      <c r="B1289" s="39"/>
      <c r="C1289" s="39"/>
      <c r="D1289" s="39"/>
      <c r="E1289" s="42" t="s">
        <v>394</v>
      </c>
    </row>
    <row r="1290" spans="1:5" ht="15" customHeight="1" x14ac:dyDescent="0.2">
      <c r="A1290" s="128"/>
      <c r="B1290" s="145"/>
      <c r="C1290" s="39"/>
      <c r="D1290" s="39"/>
      <c r="E1290" s="43"/>
    </row>
    <row r="1291" spans="1:5" ht="15" customHeight="1" x14ac:dyDescent="0.25">
      <c r="A1291" s="35"/>
      <c r="B1291" s="45" t="s">
        <v>453</v>
      </c>
      <c r="C1291" s="45" t="s">
        <v>40</v>
      </c>
      <c r="D1291" s="46" t="s">
        <v>53</v>
      </c>
      <c r="E1291" s="44" t="s">
        <v>42</v>
      </c>
    </row>
    <row r="1292" spans="1:5" ht="15" customHeight="1" x14ac:dyDescent="0.25">
      <c r="A1292" s="35"/>
      <c r="B1292" s="48">
        <v>11</v>
      </c>
      <c r="C1292" s="62"/>
      <c r="D1292" s="110" t="s">
        <v>81</v>
      </c>
      <c r="E1292" s="138">
        <v>703760</v>
      </c>
    </row>
    <row r="1293" spans="1:5" ht="15" customHeight="1" x14ac:dyDescent="0.25">
      <c r="A1293" s="35"/>
      <c r="B1293" s="119"/>
      <c r="C1293" s="53" t="s">
        <v>44</v>
      </c>
      <c r="D1293" s="54"/>
      <c r="E1293" s="55">
        <f>SUM(E1292:E1292)</f>
        <v>703760</v>
      </c>
    </row>
    <row r="1294" spans="1:5" ht="15" customHeight="1" x14ac:dyDescent="0.2"/>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80" t="s">
        <v>476</v>
      </c>
    </row>
    <row r="1303" spans="1:5" ht="15" customHeight="1" x14ac:dyDescent="0.2">
      <c r="A1303" s="176" t="s">
        <v>472</v>
      </c>
      <c r="B1303" s="176"/>
      <c r="C1303" s="176"/>
      <c r="D1303" s="176"/>
      <c r="E1303" s="176"/>
    </row>
    <row r="1304" spans="1:5" ht="15" customHeight="1" x14ac:dyDescent="0.2">
      <c r="A1304" s="176"/>
      <c r="B1304" s="176"/>
      <c r="C1304" s="176"/>
      <c r="D1304" s="176"/>
      <c r="E1304" s="176"/>
    </row>
    <row r="1305" spans="1:5" ht="15" customHeight="1" x14ac:dyDescent="0.2">
      <c r="A1305" s="178" t="s">
        <v>477</v>
      </c>
      <c r="B1305" s="178"/>
      <c r="C1305" s="178"/>
      <c r="D1305" s="178"/>
      <c r="E1305" s="178"/>
    </row>
    <row r="1306" spans="1:5" ht="15" customHeight="1" x14ac:dyDescent="0.2">
      <c r="A1306" s="178"/>
      <c r="B1306" s="178"/>
      <c r="C1306" s="178"/>
      <c r="D1306" s="178"/>
      <c r="E1306" s="178"/>
    </row>
    <row r="1307" spans="1:5" ht="15" customHeight="1" x14ac:dyDescent="0.2">
      <c r="A1307" s="178"/>
      <c r="B1307" s="178"/>
      <c r="C1307" s="178"/>
      <c r="D1307" s="178"/>
      <c r="E1307" s="178"/>
    </row>
    <row r="1308" spans="1:5" ht="15" customHeight="1" x14ac:dyDescent="0.2">
      <c r="A1308" s="178"/>
      <c r="B1308" s="178"/>
      <c r="C1308" s="178"/>
      <c r="D1308" s="178"/>
      <c r="E1308" s="178"/>
    </row>
    <row r="1309" spans="1:5" ht="15" customHeight="1" x14ac:dyDescent="0.2">
      <c r="A1309" s="178"/>
      <c r="B1309" s="178"/>
      <c r="C1309" s="178"/>
      <c r="D1309" s="178"/>
      <c r="E1309" s="178"/>
    </row>
    <row r="1310" spans="1:5" ht="15" customHeight="1" x14ac:dyDescent="0.2">
      <c r="A1310" s="178"/>
      <c r="B1310" s="178"/>
      <c r="C1310" s="178"/>
      <c r="D1310" s="178"/>
      <c r="E1310" s="178"/>
    </row>
    <row r="1311" spans="1:5" ht="15" customHeight="1" x14ac:dyDescent="0.2">
      <c r="A1311" s="39"/>
      <c r="B1311" s="128"/>
      <c r="C1311" s="106"/>
      <c r="D1311" s="39"/>
      <c r="E1311" s="129"/>
    </row>
    <row r="1312" spans="1:5" ht="15" customHeight="1" x14ac:dyDescent="0.25">
      <c r="A1312" s="69" t="s">
        <v>17</v>
      </c>
      <c r="B1312" s="70"/>
      <c r="C1312" s="70"/>
      <c r="D1312" s="70"/>
      <c r="E1312" s="72"/>
    </row>
    <row r="1313" spans="1:5" ht="15" customHeight="1" x14ac:dyDescent="0.2">
      <c r="A1313" s="57" t="s">
        <v>87</v>
      </c>
      <c r="B1313" s="118"/>
      <c r="C1313" s="118"/>
      <c r="D1313" s="118"/>
      <c r="E1313" s="118" t="s">
        <v>88</v>
      </c>
    </row>
    <row r="1314" spans="1:5" ht="15" customHeight="1" x14ac:dyDescent="0.2"/>
    <row r="1315" spans="1:5" ht="15" customHeight="1" x14ac:dyDescent="0.2">
      <c r="B1315" s="98"/>
      <c r="C1315" s="45" t="s">
        <v>40</v>
      </c>
      <c r="D1315" s="82" t="s">
        <v>53</v>
      </c>
      <c r="E1315" s="44" t="s">
        <v>42</v>
      </c>
    </row>
    <row r="1316" spans="1:5" ht="15" customHeight="1" x14ac:dyDescent="0.2">
      <c r="B1316" s="99"/>
      <c r="C1316" s="103">
        <v>3122</v>
      </c>
      <c r="D1316" s="110" t="s">
        <v>81</v>
      </c>
      <c r="E1316" s="104">
        <f>-24810.93-23595</f>
        <v>-48405.93</v>
      </c>
    </row>
    <row r="1317" spans="1:5" ht="15" customHeight="1" x14ac:dyDescent="0.2">
      <c r="B1317" s="99"/>
      <c r="C1317" s="103">
        <v>3122</v>
      </c>
      <c r="D1317" s="110" t="s">
        <v>81</v>
      </c>
      <c r="E1317" s="104">
        <v>24810.93</v>
      </c>
    </row>
    <row r="1318" spans="1:5" ht="15" customHeight="1" x14ac:dyDescent="0.2">
      <c r="B1318" s="99"/>
      <c r="C1318" s="103">
        <v>3122</v>
      </c>
      <c r="D1318" s="110" t="s">
        <v>66</v>
      </c>
      <c r="E1318" s="104">
        <v>23595</v>
      </c>
    </row>
    <row r="1319" spans="1:5" ht="15" customHeight="1" x14ac:dyDescent="0.2">
      <c r="B1319" s="166"/>
      <c r="C1319" s="53" t="s">
        <v>44</v>
      </c>
      <c r="D1319" s="90"/>
      <c r="E1319" s="55">
        <f>SUM(E1316:E1318)</f>
        <v>0</v>
      </c>
    </row>
    <row r="1320" spans="1:5" ht="15" customHeight="1" x14ac:dyDescent="0.2"/>
    <row r="1321" spans="1:5" ht="15" customHeight="1" x14ac:dyDescent="0.2"/>
    <row r="1322" spans="1:5" ht="15" customHeight="1" x14ac:dyDescent="0.25">
      <c r="A1322" s="80" t="s">
        <v>478</v>
      </c>
    </row>
    <row r="1323" spans="1:5" ht="15" customHeight="1" x14ac:dyDescent="0.2">
      <c r="A1323" s="176" t="s">
        <v>127</v>
      </c>
      <c r="B1323" s="176"/>
      <c r="C1323" s="176"/>
      <c r="D1323" s="176"/>
      <c r="E1323" s="176"/>
    </row>
    <row r="1324" spans="1:5" ht="15" customHeight="1" x14ac:dyDescent="0.2">
      <c r="A1324" s="176"/>
      <c r="B1324" s="176"/>
      <c r="C1324" s="176"/>
      <c r="D1324" s="176"/>
      <c r="E1324" s="176"/>
    </row>
    <row r="1325" spans="1:5" ht="15" customHeight="1" x14ac:dyDescent="0.2">
      <c r="A1325" s="178" t="s">
        <v>479</v>
      </c>
      <c r="B1325" s="178"/>
      <c r="C1325" s="178"/>
      <c r="D1325" s="178"/>
      <c r="E1325" s="178"/>
    </row>
    <row r="1326" spans="1:5" ht="15" customHeight="1" x14ac:dyDescent="0.2">
      <c r="A1326" s="178"/>
      <c r="B1326" s="178"/>
      <c r="C1326" s="178"/>
      <c r="D1326" s="178"/>
      <c r="E1326" s="178"/>
    </row>
    <row r="1327" spans="1:5" ht="15" customHeight="1" x14ac:dyDescent="0.2">
      <c r="A1327" s="178"/>
      <c r="B1327" s="178"/>
      <c r="C1327" s="178"/>
      <c r="D1327" s="178"/>
      <c r="E1327" s="178"/>
    </row>
    <row r="1328" spans="1:5" ht="15" customHeight="1" x14ac:dyDescent="0.2">
      <c r="A1328" s="178"/>
      <c r="B1328" s="178"/>
      <c r="C1328" s="178"/>
      <c r="D1328" s="178"/>
      <c r="E1328" s="178"/>
    </row>
    <row r="1329" spans="1:5" ht="15" customHeight="1" x14ac:dyDescent="0.2">
      <c r="A1329" s="178"/>
      <c r="B1329" s="178"/>
      <c r="C1329" s="178"/>
      <c r="D1329" s="178"/>
      <c r="E1329" s="178"/>
    </row>
    <row r="1330" spans="1:5" ht="15" customHeight="1" x14ac:dyDescent="0.2">
      <c r="A1330" s="178"/>
      <c r="B1330" s="178"/>
      <c r="C1330" s="178"/>
      <c r="D1330" s="178"/>
      <c r="E1330" s="178"/>
    </row>
    <row r="1331" spans="1:5" ht="15" customHeight="1" x14ac:dyDescent="0.2">
      <c r="A1331" s="178"/>
      <c r="B1331" s="178"/>
      <c r="C1331" s="178"/>
      <c r="D1331" s="178"/>
      <c r="E1331" s="178"/>
    </row>
    <row r="1332" spans="1:5" ht="15" customHeight="1" x14ac:dyDescent="0.2"/>
    <row r="1333" spans="1:5" ht="15" customHeight="1" x14ac:dyDescent="0.25">
      <c r="A1333" s="69" t="s">
        <v>17</v>
      </c>
      <c r="B1333" s="70"/>
      <c r="C1333" s="70"/>
      <c r="D1333" s="56"/>
      <c r="E1333" s="56"/>
    </row>
    <row r="1334" spans="1:5" ht="15" customHeight="1" x14ac:dyDescent="0.2">
      <c r="A1334" s="57" t="s">
        <v>64</v>
      </c>
      <c r="B1334" s="70"/>
      <c r="C1334" s="70"/>
      <c r="D1334" s="70"/>
      <c r="E1334" s="71" t="s">
        <v>80</v>
      </c>
    </row>
    <row r="1335" spans="1:5" ht="15" customHeight="1" x14ac:dyDescent="0.2">
      <c r="A1335" s="72"/>
      <c r="B1335" s="96"/>
      <c r="C1335" s="70"/>
      <c r="D1335" s="72"/>
      <c r="E1335" s="97"/>
    </row>
    <row r="1336" spans="1:5" ht="15" customHeight="1" x14ac:dyDescent="0.2">
      <c r="A1336" s="98"/>
      <c r="B1336" s="98"/>
      <c r="C1336" s="44" t="s">
        <v>40</v>
      </c>
      <c r="D1336" s="82" t="s">
        <v>53</v>
      </c>
      <c r="E1336" s="44" t="s">
        <v>42</v>
      </c>
    </row>
    <row r="1337" spans="1:5" ht="15" customHeight="1" x14ac:dyDescent="0.2">
      <c r="A1337" s="114"/>
      <c r="B1337" s="109"/>
      <c r="C1337" s="62">
        <v>6172</v>
      </c>
      <c r="D1337" s="110" t="s">
        <v>81</v>
      </c>
      <c r="E1337" s="76">
        <v>-50000</v>
      </c>
    </row>
    <row r="1338" spans="1:5" ht="15" customHeight="1" x14ac:dyDescent="0.2">
      <c r="A1338" s="114"/>
      <c r="B1338" s="109"/>
      <c r="C1338" s="62">
        <v>3122</v>
      </c>
      <c r="D1338" s="110" t="s">
        <v>66</v>
      </c>
      <c r="E1338" s="76">
        <v>50000</v>
      </c>
    </row>
    <row r="1339" spans="1:5" ht="15" customHeight="1" x14ac:dyDescent="0.2">
      <c r="A1339" s="83"/>
      <c r="B1339" s="70"/>
      <c r="C1339" s="77" t="s">
        <v>44</v>
      </c>
      <c r="D1339" s="85"/>
      <c r="E1339" s="86">
        <f>SUM(E1337:E1338)</f>
        <v>0</v>
      </c>
    </row>
    <row r="1340" spans="1:5" ht="15" customHeight="1" x14ac:dyDescent="0.2"/>
    <row r="1341" spans="1:5" ht="15" customHeight="1" x14ac:dyDescent="0.2"/>
    <row r="1342" spans="1:5" ht="15" customHeight="1" x14ac:dyDescent="0.25">
      <c r="A1342" s="80" t="s">
        <v>480</v>
      </c>
    </row>
    <row r="1343" spans="1:5" ht="15" customHeight="1" x14ac:dyDescent="0.2">
      <c r="A1343" s="176" t="s">
        <v>127</v>
      </c>
      <c r="B1343" s="176"/>
      <c r="C1343" s="176"/>
      <c r="D1343" s="176"/>
      <c r="E1343" s="176"/>
    </row>
    <row r="1344" spans="1:5" ht="15" customHeight="1" x14ac:dyDescent="0.2">
      <c r="A1344" s="176"/>
      <c r="B1344" s="176"/>
      <c r="C1344" s="176"/>
      <c r="D1344" s="176"/>
      <c r="E1344" s="176"/>
    </row>
    <row r="1345" spans="1:5" ht="15" customHeight="1" x14ac:dyDescent="0.2">
      <c r="A1345" s="178" t="s">
        <v>481</v>
      </c>
      <c r="B1345" s="178"/>
      <c r="C1345" s="178"/>
      <c r="D1345" s="178"/>
      <c r="E1345" s="178"/>
    </row>
    <row r="1346" spans="1:5" ht="15" customHeight="1" x14ac:dyDescent="0.2">
      <c r="A1346" s="178"/>
      <c r="B1346" s="178"/>
      <c r="C1346" s="178"/>
      <c r="D1346" s="178"/>
      <c r="E1346" s="178"/>
    </row>
    <row r="1347" spans="1:5" ht="15" customHeight="1" x14ac:dyDescent="0.2">
      <c r="A1347" s="178"/>
      <c r="B1347" s="178"/>
      <c r="C1347" s="178"/>
      <c r="D1347" s="178"/>
      <c r="E1347" s="178"/>
    </row>
    <row r="1348" spans="1:5" ht="15" customHeight="1" x14ac:dyDescent="0.2">
      <c r="A1348" s="178"/>
      <c r="B1348" s="178"/>
      <c r="C1348" s="178"/>
      <c r="D1348" s="178"/>
      <c r="E1348" s="178"/>
    </row>
    <row r="1349" spans="1:5" ht="15" customHeight="1" x14ac:dyDescent="0.2">
      <c r="A1349" s="178"/>
      <c r="B1349" s="178"/>
      <c r="C1349" s="178"/>
      <c r="D1349" s="178"/>
      <c r="E1349" s="178"/>
    </row>
    <row r="1350" spans="1:5" ht="15" customHeight="1" x14ac:dyDescent="0.2">
      <c r="A1350" s="178"/>
      <c r="B1350" s="178"/>
      <c r="C1350" s="178"/>
      <c r="D1350" s="178"/>
      <c r="E1350" s="178"/>
    </row>
    <row r="1351" spans="1:5" ht="15" customHeight="1" x14ac:dyDescent="0.2"/>
    <row r="1352" spans="1:5" ht="15" customHeight="1" x14ac:dyDescent="0.2"/>
    <row r="1353" spans="1:5" ht="15" customHeight="1" x14ac:dyDescent="0.2"/>
    <row r="1354" spans="1:5" ht="15" customHeight="1" x14ac:dyDescent="0.25">
      <c r="A1354" s="69" t="s">
        <v>17</v>
      </c>
      <c r="B1354" s="70"/>
      <c r="C1354" s="70"/>
      <c r="D1354" s="56"/>
      <c r="E1354" s="56"/>
    </row>
    <row r="1355" spans="1:5" ht="15" customHeight="1" x14ac:dyDescent="0.2">
      <c r="A1355" s="57" t="s">
        <v>64</v>
      </c>
      <c r="B1355" s="70"/>
      <c r="C1355" s="70"/>
      <c r="D1355" s="70"/>
      <c r="E1355" s="71" t="s">
        <v>80</v>
      </c>
    </row>
    <row r="1356" spans="1:5" ht="15" customHeight="1" x14ac:dyDescent="0.2">
      <c r="A1356" s="72"/>
      <c r="B1356" s="96"/>
      <c r="C1356" s="70"/>
      <c r="D1356" s="72"/>
      <c r="E1356" s="97"/>
    </row>
    <row r="1357" spans="1:5" ht="15" customHeight="1" x14ac:dyDescent="0.2">
      <c r="A1357" s="98"/>
      <c r="B1357" s="98"/>
      <c r="C1357" s="44" t="s">
        <v>40</v>
      </c>
      <c r="D1357" s="82" t="s">
        <v>53</v>
      </c>
      <c r="E1357" s="44" t="s">
        <v>42</v>
      </c>
    </row>
    <row r="1358" spans="1:5" ht="15" customHeight="1" x14ac:dyDescent="0.2">
      <c r="A1358" s="114"/>
      <c r="B1358" s="109"/>
      <c r="C1358" s="62">
        <v>3121</v>
      </c>
      <c r="D1358" s="110" t="s">
        <v>81</v>
      </c>
      <c r="E1358" s="76">
        <f>-7139.85-419.99-839.98</f>
        <v>-8399.82</v>
      </c>
    </row>
    <row r="1359" spans="1:5" ht="15" customHeight="1" x14ac:dyDescent="0.2">
      <c r="A1359" s="114"/>
      <c r="B1359" s="109"/>
      <c r="C1359" s="62">
        <v>3121</v>
      </c>
      <c r="D1359" s="110" t="s">
        <v>66</v>
      </c>
      <c r="E1359" s="76">
        <f>7139.85+419.99+839.98</f>
        <v>8399.82</v>
      </c>
    </row>
    <row r="1360" spans="1:5" ht="15" customHeight="1" x14ac:dyDescent="0.2">
      <c r="A1360" s="83"/>
      <c r="B1360" s="70"/>
      <c r="C1360" s="77" t="s">
        <v>44</v>
      </c>
      <c r="D1360" s="85"/>
      <c r="E1360" s="86">
        <f>SUM(E1358:E1359)</f>
        <v>0</v>
      </c>
    </row>
    <row r="1361" spans="1:5" ht="15" customHeight="1" x14ac:dyDescent="0.2"/>
    <row r="1362" spans="1:5" ht="15" customHeight="1" x14ac:dyDescent="0.2"/>
    <row r="1363" spans="1:5" ht="15" customHeight="1" x14ac:dyDescent="0.25">
      <c r="A1363" s="80" t="s">
        <v>482</v>
      </c>
    </row>
    <row r="1364" spans="1:5" ht="15" customHeight="1" x14ac:dyDescent="0.2">
      <c r="A1364" s="176" t="s">
        <v>127</v>
      </c>
      <c r="B1364" s="176"/>
      <c r="C1364" s="176"/>
      <c r="D1364" s="176"/>
      <c r="E1364" s="176"/>
    </row>
    <row r="1365" spans="1:5" ht="15" customHeight="1" x14ac:dyDescent="0.2">
      <c r="A1365" s="176"/>
      <c r="B1365" s="176"/>
      <c r="C1365" s="176"/>
      <c r="D1365" s="176"/>
      <c r="E1365" s="176"/>
    </row>
    <row r="1366" spans="1:5" ht="15" customHeight="1" x14ac:dyDescent="0.2">
      <c r="A1366" s="178" t="s">
        <v>483</v>
      </c>
      <c r="B1366" s="178"/>
      <c r="C1366" s="178"/>
      <c r="D1366" s="178"/>
      <c r="E1366" s="178"/>
    </row>
    <row r="1367" spans="1:5" ht="15" customHeight="1" x14ac:dyDescent="0.2">
      <c r="A1367" s="178"/>
      <c r="B1367" s="178"/>
      <c r="C1367" s="178"/>
      <c r="D1367" s="178"/>
      <c r="E1367" s="178"/>
    </row>
    <row r="1368" spans="1:5" ht="15" customHeight="1" x14ac:dyDescent="0.2">
      <c r="A1368" s="178"/>
      <c r="B1368" s="178"/>
      <c r="C1368" s="178"/>
      <c r="D1368" s="178"/>
      <c r="E1368" s="178"/>
    </row>
    <row r="1369" spans="1:5" ht="15" customHeight="1" x14ac:dyDescent="0.2">
      <c r="A1369" s="178"/>
      <c r="B1369" s="178"/>
      <c r="C1369" s="178"/>
      <c r="D1369" s="178"/>
      <c r="E1369" s="178"/>
    </row>
    <row r="1370" spans="1:5" ht="15" customHeight="1" x14ac:dyDescent="0.2">
      <c r="A1370" s="178"/>
      <c r="B1370" s="178"/>
      <c r="C1370" s="178"/>
      <c r="D1370" s="178"/>
      <c r="E1370" s="178"/>
    </row>
    <row r="1371" spans="1:5" ht="15" customHeight="1" x14ac:dyDescent="0.2">
      <c r="A1371" s="178"/>
      <c r="B1371" s="178"/>
      <c r="C1371" s="178"/>
      <c r="D1371" s="178"/>
      <c r="E1371" s="178"/>
    </row>
    <row r="1372" spans="1:5" ht="15" customHeight="1" x14ac:dyDescent="0.2">
      <c r="A1372" s="121"/>
      <c r="B1372" s="121"/>
      <c r="C1372" s="121"/>
      <c r="D1372" s="121"/>
      <c r="E1372" s="121"/>
    </row>
    <row r="1373" spans="1:5" ht="15" customHeight="1" x14ac:dyDescent="0.25">
      <c r="A1373" s="69" t="s">
        <v>17</v>
      </c>
      <c r="B1373" s="70"/>
      <c r="C1373" s="70"/>
      <c r="D1373" s="56"/>
      <c r="E1373" s="56"/>
    </row>
    <row r="1374" spans="1:5" ht="15" customHeight="1" x14ac:dyDescent="0.2">
      <c r="A1374" s="57" t="s">
        <v>64</v>
      </c>
      <c r="B1374" s="70"/>
      <c r="C1374" s="70"/>
      <c r="D1374" s="70"/>
      <c r="E1374" s="71" t="s">
        <v>80</v>
      </c>
    </row>
    <row r="1375" spans="1:5" ht="15" customHeight="1" x14ac:dyDescent="0.2">
      <c r="A1375" s="72"/>
      <c r="B1375" s="96"/>
      <c r="C1375" s="70"/>
      <c r="D1375" s="72"/>
      <c r="E1375" s="97"/>
    </row>
    <row r="1376" spans="1:5" ht="15" customHeight="1" x14ac:dyDescent="0.2">
      <c r="A1376" s="98"/>
      <c r="B1376" s="98"/>
      <c r="C1376" s="44" t="s">
        <v>40</v>
      </c>
      <c r="D1376" s="82" t="s">
        <v>53</v>
      </c>
      <c r="E1376" s="44" t="s">
        <v>42</v>
      </c>
    </row>
    <row r="1377" spans="1:5" ht="15" customHeight="1" x14ac:dyDescent="0.2">
      <c r="A1377" s="114"/>
      <c r="B1377" s="109"/>
      <c r="C1377" s="62">
        <v>3523</v>
      </c>
      <c r="D1377" s="110" t="s">
        <v>66</v>
      </c>
      <c r="E1377" s="76">
        <v>-500000</v>
      </c>
    </row>
    <row r="1378" spans="1:5" ht="15" customHeight="1" x14ac:dyDescent="0.2">
      <c r="A1378" s="114"/>
      <c r="B1378" s="109"/>
      <c r="C1378" s="62">
        <v>3523</v>
      </c>
      <c r="D1378" s="110" t="s">
        <v>81</v>
      </c>
      <c r="E1378" s="76">
        <v>500000</v>
      </c>
    </row>
    <row r="1379" spans="1:5" ht="15" customHeight="1" x14ac:dyDescent="0.2">
      <c r="A1379" s="83"/>
      <c r="B1379" s="70"/>
      <c r="C1379" s="77" t="s">
        <v>44</v>
      </c>
      <c r="D1379" s="85"/>
      <c r="E1379" s="86">
        <f>SUM(E1377:E1378)</f>
        <v>0</v>
      </c>
    </row>
    <row r="1380" spans="1:5" ht="15" customHeight="1" x14ac:dyDescent="0.2"/>
    <row r="1381" spans="1:5" ht="15" customHeight="1" x14ac:dyDescent="0.2"/>
    <row r="1382" spans="1:5" ht="15" customHeight="1" x14ac:dyDescent="0.25">
      <c r="A1382" s="80" t="s">
        <v>484</v>
      </c>
    </row>
    <row r="1383" spans="1:5" ht="15" customHeight="1" x14ac:dyDescent="0.2">
      <c r="A1383" s="176" t="s">
        <v>127</v>
      </c>
      <c r="B1383" s="176"/>
      <c r="C1383" s="176"/>
      <c r="D1383" s="176"/>
      <c r="E1383" s="176"/>
    </row>
    <row r="1384" spans="1:5" ht="15" customHeight="1" x14ac:dyDescent="0.2">
      <c r="A1384" s="176"/>
      <c r="B1384" s="176"/>
      <c r="C1384" s="176"/>
      <c r="D1384" s="176"/>
      <c r="E1384" s="176"/>
    </row>
    <row r="1385" spans="1:5" ht="15" customHeight="1" x14ac:dyDescent="0.2">
      <c r="A1385" s="178" t="s">
        <v>485</v>
      </c>
      <c r="B1385" s="178"/>
      <c r="C1385" s="178"/>
      <c r="D1385" s="178"/>
      <c r="E1385" s="178"/>
    </row>
    <row r="1386" spans="1:5" ht="15" customHeight="1" x14ac:dyDescent="0.2">
      <c r="A1386" s="178"/>
      <c r="B1386" s="178"/>
      <c r="C1386" s="178"/>
      <c r="D1386" s="178"/>
      <c r="E1386" s="178"/>
    </row>
    <row r="1387" spans="1:5" ht="15" customHeight="1" x14ac:dyDescent="0.2">
      <c r="A1387" s="178"/>
      <c r="B1387" s="178"/>
      <c r="C1387" s="178"/>
      <c r="D1387" s="178"/>
      <c r="E1387" s="178"/>
    </row>
    <row r="1388" spans="1:5" ht="15" customHeight="1" x14ac:dyDescent="0.2">
      <c r="A1388" s="178"/>
      <c r="B1388" s="178"/>
      <c r="C1388" s="178"/>
      <c r="D1388" s="178"/>
      <c r="E1388" s="178"/>
    </row>
    <row r="1389" spans="1:5" ht="15" customHeight="1" x14ac:dyDescent="0.2">
      <c r="A1389" s="178"/>
      <c r="B1389" s="178"/>
      <c r="C1389" s="178"/>
      <c r="D1389" s="178"/>
      <c r="E1389" s="178"/>
    </row>
    <row r="1390" spans="1:5" ht="15" customHeight="1" x14ac:dyDescent="0.2">
      <c r="A1390" s="178"/>
      <c r="B1390" s="178"/>
      <c r="C1390" s="178"/>
      <c r="D1390" s="178"/>
      <c r="E1390" s="178"/>
    </row>
    <row r="1391" spans="1:5" ht="15" customHeight="1" x14ac:dyDescent="0.2">
      <c r="A1391" s="178"/>
      <c r="B1391" s="178"/>
      <c r="C1391" s="178"/>
      <c r="D1391" s="178"/>
      <c r="E1391" s="178"/>
    </row>
    <row r="1392" spans="1:5" ht="15" customHeight="1" x14ac:dyDescent="0.2">
      <c r="A1392" s="178"/>
      <c r="B1392" s="178"/>
      <c r="C1392" s="178"/>
      <c r="D1392" s="178"/>
      <c r="E1392" s="178"/>
    </row>
    <row r="1393" spans="1:5" ht="15" customHeight="1" x14ac:dyDescent="0.2">
      <c r="A1393" s="121"/>
      <c r="B1393" s="121"/>
      <c r="C1393" s="121"/>
      <c r="D1393" s="121"/>
      <c r="E1393" s="121"/>
    </row>
    <row r="1394" spans="1:5" ht="15" customHeight="1" x14ac:dyDescent="0.25">
      <c r="A1394" s="69" t="s">
        <v>17</v>
      </c>
      <c r="B1394" s="70"/>
      <c r="C1394" s="70"/>
      <c r="D1394" s="56"/>
      <c r="E1394" s="56"/>
    </row>
    <row r="1395" spans="1:5" ht="15" customHeight="1" x14ac:dyDescent="0.2">
      <c r="A1395" s="57" t="s">
        <v>64</v>
      </c>
      <c r="B1395" s="70"/>
      <c r="C1395" s="70"/>
      <c r="D1395" s="70"/>
      <c r="E1395" s="71" t="s">
        <v>80</v>
      </c>
    </row>
    <row r="1396" spans="1:5" ht="15" customHeight="1" x14ac:dyDescent="0.2">
      <c r="A1396" s="72"/>
      <c r="B1396" s="96"/>
      <c r="C1396" s="70"/>
      <c r="D1396" s="72"/>
      <c r="E1396" s="97"/>
    </row>
    <row r="1397" spans="1:5" ht="15" customHeight="1" x14ac:dyDescent="0.2">
      <c r="A1397" s="98"/>
      <c r="B1397" s="98"/>
      <c r="C1397" s="44" t="s">
        <v>40</v>
      </c>
      <c r="D1397" s="82" t="s">
        <v>53</v>
      </c>
      <c r="E1397" s="44" t="s">
        <v>42</v>
      </c>
    </row>
    <row r="1398" spans="1:5" ht="15" customHeight="1" x14ac:dyDescent="0.2">
      <c r="A1398" s="114"/>
      <c r="B1398" s="109"/>
      <c r="C1398" s="62">
        <v>2143</v>
      </c>
      <c r="D1398" s="110" t="s">
        <v>66</v>
      </c>
      <c r="E1398" s="76">
        <v>-550000</v>
      </c>
    </row>
    <row r="1399" spans="1:5" ht="15" customHeight="1" x14ac:dyDescent="0.2">
      <c r="A1399" s="114"/>
      <c r="B1399" s="109"/>
      <c r="C1399" s="62">
        <v>3233</v>
      </c>
      <c r="D1399" s="110" t="s">
        <v>81</v>
      </c>
      <c r="E1399" s="76">
        <v>550000</v>
      </c>
    </row>
    <row r="1400" spans="1:5" ht="15" customHeight="1" x14ac:dyDescent="0.2">
      <c r="A1400" s="83"/>
      <c r="B1400" s="70"/>
      <c r="C1400" s="77" t="s">
        <v>44</v>
      </c>
      <c r="D1400" s="85"/>
      <c r="E1400" s="86">
        <f>SUM(E1398:E1399)</f>
        <v>0</v>
      </c>
    </row>
    <row r="1401" spans="1:5" ht="15" customHeight="1" x14ac:dyDescent="0.2"/>
    <row r="1402" spans="1:5" ht="15" customHeight="1" x14ac:dyDescent="0.2"/>
    <row r="1403" spans="1:5" ht="15" customHeight="1" x14ac:dyDescent="0.2"/>
    <row r="1404" spans="1:5" ht="15" customHeight="1" x14ac:dyDescent="0.2"/>
    <row r="1405" spans="1:5" ht="15" customHeight="1" x14ac:dyDescent="0.25">
      <c r="A1405" s="80" t="s">
        <v>486</v>
      </c>
    </row>
    <row r="1406" spans="1:5" ht="15" customHeight="1" x14ac:dyDescent="0.2">
      <c r="A1406" s="176" t="s">
        <v>127</v>
      </c>
      <c r="B1406" s="176"/>
      <c r="C1406" s="176"/>
      <c r="D1406" s="176"/>
      <c r="E1406" s="176"/>
    </row>
    <row r="1407" spans="1:5" ht="15" customHeight="1" x14ac:dyDescent="0.2">
      <c r="A1407" s="176"/>
      <c r="B1407" s="176"/>
      <c r="C1407" s="176"/>
      <c r="D1407" s="176"/>
      <c r="E1407" s="176"/>
    </row>
    <row r="1408" spans="1:5" ht="15" customHeight="1" x14ac:dyDescent="0.2">
      <c r="A1408" s="178" t="s">
        <v>487</v>
      </c>
      <c r="B1408" s="178"/>
      <c r="C1408" s="178"/>
      <c r="D1408" s="178"/>
      <c r="E1408" s="178"/>
    </row>
    <row r="1409" spans="1:5" ht="15" customHeight="1" x14ac:dyDescent="0.2">
      <c r="A1409" s="178"/>
      <c r="B1409" s="178"/>
      <c r="C1409" s="178"/>
      <c r="D1409" s="178"/>
      <c r="E1409" s="178"/>
    </row>
    <row r="1410" spans="1:5" ht="15" customHeight="1" x14ac:dyDescent="0.2">
      <c r="A1410" s="178"/>
      <c r="B1410" s="178"/>
      <c r="C1410" s="178"/>
      <c r="D1410" s="178"/>
      <c r="E1410" s="178"/>
    </row>
    <row r="1411" spans="1:5" ht="15" customHeight="1" x14ac:dyDescent="0.2">
      <c r="A1411" s="178"/>
      <c r="B1411" s="178"/>
      <c r="C1411" s="178"/>
      <c r="D1411" s="178"/>
      <c r="E1411" s="178"/>
    </row>
    <row r="1412" spans="1:5" ht="15" customHeight="1" x14ac:dyDescent="0.2">
      <c r="A1412" s="178"/>
      <c r="B1412" s="178"/>
      <c r="C1412" s="178"/>
      <c r="D1412" s="178"/>
      <c r="E1412" s="178"/>
    </row>
    <row r="1413" spans="1:5" ht="15" customHeight="1" x14ac:dyDescent="0.2">
      <c r="A1413" s="178"/>
      <c r="B1413" s="178"/>
      <c r="C1413" s="178"/>
      <c r="D1413" s="178"/>
      <c r="E1413" s="178"/>
    </row>
    <row r="1414" spans="1:5" ht="15" customHeight="1" x14ac:dyDescent="0.2">
      <c r="A1414" s="178"/>
      <c r="B1414" s="178"/>
      <c r="C1414" s="178"/>
      <c r="D1414" s="178"/>
      <c r="E1414" s="178"/>
    </row>
    <row r="1415" spans="1:5" ht="15" customHeight="1" x14ac:dyDescent="0.2">
      <c r="A1415" s="178"/>
      <c r="B1415" s="178"/>
      <c r="C1415" s="178"/>
      <c r="D1415" s="178"/>
      <c r="E1415" s="178"/>
    </row>
    <row r="1416" spans="1:5" ht="15" customHeight="1" x14ac:dyDescent="0.2">
      <c r="A1416" s="121"/>
      <c r="B1416" s="121"/>
      <c r="C1416" s="121"/>
      <c r="D1416" s="121"/>
      <c r="E1416" s="121"/>
    </row>
    <row r="1417" spans="1:5" ht="15" customHeight="1" x14ac:dyDescent="0.25">
      <c r="A1417" s="69" t="s">
        <v>17</v>
      </c>
      <c r="B1417" s="70"/>
      <c r="C1417" s="70"/>
      <c r="D1417" s="56"/>
      <c r="E1417" s="56"/>
    </row>
    <row r="1418" spans="1:5" ht="15" customHeight="1" x14ac:dyDescent="0.2">
      <c r="A1418" s="57" t="s">
        <v>64</v>
      </c>
      <c r="B1418" s="70"/>
      <c r="C1418" s="70"/>
      <c r="D1418" s="70"/>
      <c r="E1418" s="71" t="s">
        <v>80</v>
      </c>
    </row>
    <row r="1419" spans="1:5" ht="15" customHeight="1" x14ac:dyDescent="0.2">
      <c r="A1419" s="72"/>
      <c r="B1419" s="96"/>
      <c r="C1419" s="70"/>
      <c r="D1419" s="72"/>
      <c r="E1419" s="97"/>
    </row>
    <row r="1420" spans="1:5" ht="15" customHeight="1" x14ac:dyDescent="0.2">
      <c r="A1420" s="98"/>
      <c r="B1420" s="98"/>
      <c r="C1420" s="44" t="s">
        <v>40</v>
      </c>
      <c r="D1420" s="82" t="s">
        <v>53</v>
      </c>
      <c r="E1420" s="44" t="s">
        <v>42</v>
      </c>
    </row>
    <row r="1421" spans="1:5" ht="15" customHeight="1" x14ac:dyDescent="0.2">
      <c r="A1421" s="114"/>
      <c r="B1421" s="109"/>
      <c r="C1421" s="62">
        <v>2143</v>
      </c>
      <c r="D1421" s="110" t="s">
        <v>66</v>
      </c>
      <c r="E1421" s="76">
        <v>-1000000</v>
      </c>
    </row>
    <row r="1422" spans="1:5" ht="15" customHeight="1" x14ac:dyDescent="0.2">
      <c r="A1422" s="114"/>
      <c r="B1422" s="109"/>
      <c r="C1422" s="62">
        <v>2143</v>
      </c>
      <c r="D1422" s="110" t="s">
        <v>66</v>
      </c>
      <c r="E1422" s="76">
        <v>1000000</v>
      </c>
    </row>
    <row r="1423" spans="1:5" ht="15" customHeight="1" x14ac:dyDescent="0.2">
      <c r="A1423" s="83"/>
      <c r="B1423" s="70"/>
      <c r="C1423" s="77" t="s">
        <v>44</v>
      </c>
      <c r="D1423" s="85"/>
      <c r="E1423" s="86">
        <f>SUM(E1421:E1422)</f>
        <v>0</v>
      </c>
    </row>
    <row r="1424" spans="1:5" ht="15" customHeight="1" x14ac:dyDescent="0.2"/>
    <row r="1425" spans="1:5" ht="15" customHeight="1" x14ac:dyDescent="0.2"/>
    <row r="1426" spans="1:5" ht="15" customHeight="1" x14ac:dyDescent="0.25">
      <c r="A1426" s="80" t="s">
        <v>488</v>
      </c>
    </row>
    <row r="1427" spans="1:5" ht="15" customHeight="1" x14ac:dyDescent="0.2">
      <c r="A1427" s="176" t="s">
        <v>127</v>
      </c>
      <c r="B1427" s="176"/>
      <c r="C1427" s="176"/>
      <c r="D1427" s="176"/>
      <c r="E1427" s="176"/>
    </row>
    <row r="1428" spans="1:5" ht="15" customHeight="1" x14ac:dyDescent="0.2">
      <c r="A1428" s="176"/>
      <c r="B1428" s="176"/>
      <c r="C1428" s="176"/>
      <c r="D1428" s="176"/>
      <c r="E1428" s="176"/>
    </row>
    <row r="1429" spans="1:5" ht="15" customHeight="1" x14ac:dyDescent="0.2">
      <c r="A1429" s="177" t="s">
        <v>489</v>
      </c>
      <c r="B1429" s="177"/>
      <c r="C1429" s="177"/>
      <c r="D1429" s="177"/>
      <c r="E1429" s="177"/>
    </row>
    <row r="1430" spans="1:5" ht="15" customHeight="1" x14ac:dyDescent="0.2">
      <c r="A1430" s="177"/>
      <c r="B1430" s="177"/>
      <c r="C1430" s="177"/>
      <c r="D1430" s="177"/>
      <c r="E1430" s="177"/>
    </row>
    <row r="1431" spans="1:5" ht="15" customHeight="1" x14ac:dyDescent="0.2">
      <c r="A1431" s="177"/>
      <c r="B1431" s="177"/>
      <c r="C1431" s="177"/>
      <c r="D1431" s="177"/>
      <c r="E1431" s="177"/>
    </row>
    <row r="1432" spans="1:5" ht="15" customHeight="1" x14ac:dyDescent="0.2">
      <c r="A1432" s="177"/>
      <c r="B1432" s="177"/>
      <c r="C1432" s="177"/>
      <c r="D1432" s="177"/>
      <c r="E1432" s="177"/>
    </row>
    <row r="1433" spans="1:5" ht="15" customHeight="1" x14ac:dyDescent="0.2">
      <c r="A1433" s="177"/>
      <c r="B1433" s="177"/>
      <c r="C1433" s="177"/>
      <c r="D1433" s="177"/>
      <c r="E1433" s="177"/>
    </row>
    <row r="1434" spans="1:5" ht="15" customHeight="1" x14ac:dyDescent="0.2">
      <c r="A1434" s="177"/>
      <c r="B1434" s="177"/>
      <c r="C1434" s="177"/>
      <c r="D1434" s="177"/>
      <c r="E1434" s="177"/>
    </row>
    <row r="1435" spans="1:5" ht="15" customHeight="1" x14ac:dyDescent="0.2">
      <c r="A1435" s="177"/>
      <c r="B1435" s="177"/>
      <c r="C1435" s="177"/>
      <c r="D1435" s="177"/>
      <c r="E1435" s="177"/>
    </row>
    <row r="1436" spans="1:5" ht="15" customHeight="1" x14ac:dyDescent="0.2">
      <c r="A1436" s="144"/>
      <c r="B1436" s="144"/>
      <c r="C1436" s="144"/>
      <c r="D1436" s="144"/>
      <c r="E1436" s="144"/>
    </row>
    <row r="1437" spans="1:5" ht="15" customHeight="1" x14ac:dyDescent="0.25">
      <c r="A1437" s="38" t="s">
        <v>17</v>
      </c>
      <c r="B1437" s="39"/>
      <c r="C1437" s="39"/>
      <c r="D1437" s="39"/>
      <c r="E1437" s="39"/>
    </row>
    <row r="1438" spans="1:5" ht="15" customHeight="1" x14ac:dyDescent="0.2">
      <c r="A1438" s="100" t="s">
        <v>64</v>
      </c>
      <c r="B1438" s="39"/>
      <c r="C1438" s="39"/>
      <c r="D1438" s="39"/>
      <c r="E1438" s="42" t="s">
        <v>70</v>
      </c>
    </row>
    <row r="1439" spans="1:5" ht="15" customHeight="1" x14ac:dyDescent="0.25">
      <c r="A1439" s="38"/>
      <c r="B1439" s="56"/>
      <c r="C1439" s="39"/>
      <c r="D1439" s="39"/>
      <c r="E1439" s="43"/>
    </row>
    <row r="1440" spans="1:5" ht="15" customHeight="1" x14ac:dyDescent="0.2">
      <c r="A1440" s="101"/>
      <c r="B1440" s="108"/>
      <c r="C1440" s="45" t="s">
        <v>40</v>
      </c>
      <c r="D1440" s="46" t="s">
        <v>53</v>
      </c>
      <c r="E1440" s="44" t="s">
        <v>42</v>
      </c>
    </row>
    <row r="1441" spans="1:5" ht="15" customHeight="1" x14ac:dyDescent="0.2">
      <c r="A1441" s="114"/>
      <c r="B1441" s="109"/>
      <c r="C1441" s="103">
        <v>4349</v>
      </c>
      <c r="D1441" s="110" t="s">
        <v>66</v>
      </c>
      <c r="E1441" s="51">
        <v>-145000</v>
      </c>
    </row>
    <row r="1442" spans="1:5" ht="15" customHeight="1" x14ac:dyDescent="0.2">
      <c r="A1442" s="114"/>
      <c r="B1442" s="109"/>
      <c r="C1442" s="103">
        <v>4349</v>
      </c>
      <c r="D1442" s="110" t="s">
        <v>81</v>
      </c>
      <c r="E1442" s="104">
        <v>145000</v>
      </c>
    </row>
    <row r="1443" spans="1:5" ht="15" customHeight="1" x14ac:dyDescent="0.2">
      <c r="A1443" s="105"/>
      <c r="B1443" s="115"/>
      <c r="C1443" s="53" t="s">
        <v>44</v>
      </c>
      <c r="D1443" s="54"/>
      <c r="E1443" s="55">
        <f>SUM(E1441:E1442)</f>
        <v>0</v>
      </c>
    </row>
    <row r="1444" spans="1:5" ht="15" customHeight="1" x14ac:dyDescent="0.2"/>
    <row r="1445" spans="1:5" ht="15" customHeight="1" x14ac:dyDescent="0.2"/>
    <row r="1446" spans="1:5" ht="15" customHeight="1" x14ac:dyDescent="0.25">
      <c r="A1446" s="80" t="s">
        <v>490</v>
      </c>
    </row>
    <row r="1447" spans="1:5" ht="15" customHeight="1" x14ac:dyDescent="0.2">
      <c r="A1447" s="176" t="s">
        <v>323</v>
      </c>
      <c r="B1447" s="176"/>
      <c r="C1447" s="176"/>
      <c r="D1447" s="176"/>
      <c r="E1447" s="176"/>
    </row>
    <row r="1448" spans="1:5" ht="15" customHeight="1" x14ac:dyDescent="0.2">
      <c r="A1448" s="176"/>
      <c r="B1448" s="176"/>
      <c r="C1448" s="176"/>
      <c r="D1448" s="176"/>
      <c r="E1448" s="176"/>
    </row>
    <row r="1449" spans="1:5" ht="15" customHeight="1" x14ac:dyDescent="0.2">
      <c r="A1449" s="178" t="s">
        <v>533</v>
      </c>
      <c r="B1449" s="178"/>
      <c r="C1449" s="178"/>
      <c r="D1449" s="178"/>
      <c r="E1449" s="178"/>
    </row>
    <row r="1450" spans="1:5" ht="15" customHeight="1" x14ac:dyDescent="0.2">
      <c r="A1450" s="178"/>
      <c r="B1450" s="178"/>
      <c r="C1450" s="178"/>
      <c r="D1450" s="178"/>
      <c r="E1450" s="178"/>
    </row>
    <row r="1451" spans="1:5" ht="15" customHeight="1" x14ac:dyDescent="0.2">
      <c r="A1451" s="178"/>
      <c r="B1451" s="178"/>
      <c r="C1451" s="178"/>
      <c r="D1451" s="178"/>
      <c r="E1451" s="178"/>
    </row>
    <row r="1452" spans="1:5" ht="15" customHeight="1" x14ac:dyDescent="0.2">
      <c r="A1452" s="178"/>
      <c r="B1452" s="178"/>
      <c r="C1452" s="178"/>
      <c r="D1452" s="178"/>
      <c r="E1452" s="178"/>
    </row>
    <row r="1453" spans="1:5" ht="15" customHeight="1" x14ac:dyDescent="0.2">
      <c r="A1453" s="178"/>
      <c r="B1453" s="178"/>
      <c r="C1453" s="178"/>
      <c r="D1453" s="178"/>
      <c r="E1453" s="178"/>
    </row>
    <row r="1454" spans="1:5" ht="15" customHeight="1" x14ac:dyDescent="0.2">
      <c r="A1454" s="178"/>
      <c r="B1454" s="178"/>
      <c r="C1454" s="178"/>
      <c r="D1454" s="178"/>
      <c r="E1454" s="178"/>
    </row>
    <row r="1455" spans="1:5" ht="15" customHeight="1" x14ac:dyDescent="0.2">
      <c r="A1455" s="178"/>
      <c r="B1455" s="178"/>
      <c r="C1455" s="178"/>
      <c r="D1455" s="178"/>
      <c r="E1455" s="178"/>
    </row>
    <row r="1456" spans="1:5" ht="15" customHeight="1" x14ac:dyDescent="0.2">
      <c r="A1456" s="178"/>
      <c r="B1456" s="178"/>
      <c r="C1456" s="178"/>
      <c r="D1456" s="178"/>
      <c r="E1456" s="178"/>
    </row>
    <row r="1457" spans="1:5" ht="15" customHeight="1" x14ac:dyDescent="0.2"/>
    <row r="1458" spans="1:5" ht="15" customHeight="1" x14ac:dyDescent="0.25">
      <c r="A1458" s="38" t="s">
        <v>17</v>
      </c>
      <c r="B1458" s="39"/>
      <c r="C1458" s="39"/>
      <c r="D1458" s="39"/>
      <c r="E1458" s="56"/>
    </row>
    <row r="1459" spans="1:5" ht="15" customHeight="1" x14ac:dyDescent="0.2">
      <c r="A1459" s="40" t="s">
        <v>74</v>
      </c>
      <c r="B1459" s="118"/>
      <c r="C1459" s="118"/>
      <c r="D1459" s="118"/>
      <c r="E1459" s="56" t="s">
        <v>75</v>
      </c>
    </row>
    <row r="1460" spans="1:5" ht="15" customHeight="1" x14ac:dyDescent="0.2"/>
    <row r="1461" spans="1:5" ht="15" customHeight="1" x14ac:dyDescent="0.2">
      <c r="B1461" s="44" t="s">
        <v>39</v>
      </c>
      <c r="C1461" s="45" t="s">
        <v>40</v>
      </c>
      <c r="D1461" s="60" t="s">
        <v>41</v>
      </c>
      <c r="E1461" s="47" t="s">
        <v>42</v>
      </c>
    </row>
    <row r="1462" spans="1:5" ht="15" customHeight="1" x14ac:dyDescent="0.2">
      <c r="B1462" s="48">
        <v>307</v>
      </c>
      <c r="C1462" s="62"/>
      <c r="D1462" s="63" t="s">
        <v>230</v>
      </c>
      <c r="E1462" s="76">
        <v>-28000</v>
      </c>
    </row>
    <row r="1463" spans="1:5" ht="15" customHeight="1" x14ac:dyDescent="0.2">
      <c r="B1463" s="48">
        <v>10</v>
      </c>
      <c r="C1463" s="62"/>
      <c r="D1463" s="63" t="s">
        <v>230</v>
      </c>
      <c r="E1463" s="76">
        <v>28000</v>
      </c>
    </row>
    <row r="1464" spans="1:5" ht="15" customHeight="1" x14ac:dyDescent="0.2">
      <c r="B1464" s="165"/>
      <c r="C1464" s="53" t="s">
        <v>44</v>
      </c>
      <c r="D1464" s="66"/>
      <c r="E1464" s="67">
        <f>SUM(E1462:E1463)</f>
        <v>0</v>
      </c>
    </row>
    <row r="1465" spans="1:5" ht="15" customHeight="1" x14ac:dyDescent="0.2"/>
    <row r="1466" spans="1:5" ht="15" customHeight="1" x14ac:dyDescent="0.2"/>
    <row r="1467" spans="1:5" ht="15" customHeight="1" x14ac:dyDescent="0.25">
      <c r="A1467" s="80" t="s">
        <v>491</v>
      </c>
    </row>
    <row r="1468" spans="1:5" ht="15" customHeight="1" x14ac:dyDescent="0.2">
      <c r="A1468" s="176" t="s">
        <v>323</v>
      </c>
      <c r="B1468" s="176"/>
      <c r="C1468" s="176"/>
      <c r="D1468" s="176"/>
      <c r="E1468" s="176"/>
    </row>
    <row r="1469" spans="1:5" ht="15" customHeight="1" x14ac:dyDescent="0.2">
      <c r="A1469" s="176"/>
      <c r="B1469" s="176"/>
      <c r="C1469" s="176"/>
      <c r="D1469" s="176"/>
      <c r="E1469" s="176"/>
    </row>
    <row r="1470" spans="1:5" ht="15" customHeight="1" x14ac:dyDescent="0.2">
      <c r="A1470" s="178" t="s">
        <v>534</v>
      </c>
      <c r="B1470" s="178"/>
      <c r="C1470" s="178"/>
      <c r="D1470" s="178"/>
      <c r="E1470" s="178"/>
    </row>
    <row r="1471" spans="1:5" ht="15" customHeight="1" x14ac:dyDescent="0.2">
      <c r="A1471" s="178"/>
      <c r="B1471" s="178"/>
      <c r="C1471" s="178"/>
      <c r="D1471" s="178"/>
      <c r="E1471" s="178"/>
    </row>
    <row r="1472" spans="1:5" ht="15" customHeight="1" x14ac:dyDescent="0.2">
      <c r="A1472" s="178"/>
      <c r="B1472" s="178"/>
      <c r="C1472" s="178"/>
      <c r="D1472" s="178"/>
      <c r="E1472" s="178"/>
    </row>
    <row r="1473" spans="1:5" ht="15" customHeight="1" x14ac:dyDescent="0.2">
      <c r="A1473" s="178"/>
      <c r="B1473" s="178"/>
      <c r="C1473" s="178"/>
      <c r="D1473" s="178"/>
      <c r="E1473" s="178"/>
    </row>
    <row r="1474" spans="1:5" ht="15" customHeight="1" x14ac:dyDescent="0.2">
      <c r="A1474" s="178"/>
      <c r="B1474" s="178"/>
      <c r="C1474" s="178"/>
      <c r="D1474" s="178"/>
      <c r="E1474" s="178"/>
    </row>
    <row r="1475" spans="1:5" ht="15" customHeight="1" x14ac:dyDescent="0.2">
      <c r="A1475" s="178"/>
      <c r="B1475" s="178"/>
      <c r="C1475" s="178"/>
      <c r="D1475" s="178"/>
      <c r="E1475" s="178"/>
    </row>
    <row r="1476" spans="1:5" ht="15" customHeight="1" x14ac:dyDescent="0.2">
      <c r="A1476" s="178"/>
      <c r="B1476" s="178"/>
      <c r="C1476" s="178"/>
      <c r="D1476" s="178"/>
      <c r="E1476" s="178"/>
    </row>
    <row r="1477" spans="1:5" ht="15" customHeight="1" x14ac:dyDescent="0.2">
      <c r="A1477" s="178"/>
      <c r="B1477" s="178"/>
      <c r="C1477" s="178"/>
      <c r="D1477" s="178"/>
      <c r="E1477" s="178"/>
    </row>
    <row r="1478" spans="1:5" ht="15" customHeight="1" x14ac:dyDescent="0.2">
      <c r="A1478" s="178"/>
      <c r="B1478" s="178"/>
      <c r="C1478" s="178"/>
      <c r="D1478" s="178"/>
      <c r="E1478" s="178"/>
    </row>
    <row r="1479" spans="1:5" ht="15" customHeight="1" x14ac:dyDescent="0.2"/>
    <row r="1480" spans="1:5" ht="15" customHeight="1" x14ac:dyDescent="0.25">
      <c r="A1480" s="38" t="s">
        <v>17</v>
      </c>
      <c r="B1480" s="39"/>
      <c r="C1480" s="39"/>
      <c r="D1480" s="39"/>
      <c r="E1480" s="56"/>
    </row>
    <row r="1481" spans="1:5" ht="15" customHeight="1" x14ac:dyDescent="0.2">
      <c r="A1481" s="40" t="s">
        <v>74</v>
      </c>
      <c r="B1481" s="118"/>
      <c r="C1481" s="118"/>
      <c r="D1481" s="118"/>
      <c r="E1481" s="56" t="s">
        <v>75</v>
      </c>
    </row>
    <row r="1482" spans="1:5" ht="15" customHeight="1" x14ac:dyDescent="0.2"/>
    <row r="1483" spans="1:5" ht="15" customHeight="1" x14ac:dyDescent="0.2">
      <c r="B1483" s="44" t="s">
        <v>39</v>
      </c>
      <c r="C1483" s="45" t="s">
        <v>40</v>
      </c>
      <c r="D1483" s="60" t="s">
        <v>41</v>
      </c>
      <c r="E1483" s="47" t="s">
        <v>42</v>
      </c>
    </row>
    <row r="1484" spans="1:5" ht="15" customHeight="1" x14ac:dyDescent="0.2">
      <c r="B1484" s="48">
        <v>307</v>
      </c>
      <c r="C1484" s="62"/>
      <c r="D1484" s="63" t="s">
        <v>230</v>
      </c>
      <c r="E1484" s="76">
        <v>-180000</v>
      </c>
    </row>
    <row r="1485" spans="1:5" ht="15" customHeight="1" x14ac:dyDescent="0.2">
      <c r="B1485" s="48">
        <v>10</v>
      </c>
      <c r="C1485" s="62"/>
      <c r="D1485" s="110" t="s">
        <v>76</v>
      </c>
      <c r="E1485" s="76">
        <v>180000</v>
      </c>
    </row>
    <row r="1486" spans="1:5" ht="15" customHeight="1" x14ac:dyDescent="0.2">
      <c r="B1486" s="165"/>
      <c r="C1486" s="53" t="s">
        <v>44</v>
      </c>
      <c r="D1486" s="66"/>
      <c r="E1486" s="67">
        <f>SUM(E1484:E1485)</f>
        <v>0</v>
      </c>
    </row>
    <row r="1487" spans="1:5" ht="15" customHeight="1" x14ac:dyDescent="0.2"/>
    <row r="1488" spans="1:5" ht="15" customHeight="1" x14ac:dyDescent="0.2"/>
    <row r="1489" spans="1:5" ht="15" customHeight="1" x14ac:dyDescent="0.25">
      <c r="A1489" s="80" t="s">
        <v>492</v>
      </c>
    </row>
    <row r="1490" spans="1:5" ht="15" customHeight="1" x14ac:dyDescent="0.2">
      <c r="A1490" s="176" t="s">
        <v>323</v>
      </c>
      <c r="B1490" s="176"/>
      <c r="C1490" s="176"/>
      <c r="D1490" s="176"/>
      <c r="E1490" s="176"/>
    </row>
    <row r="1491" spans="1:5" ht="15" customHeight="1" x14ac:dyDescent="0.2">
      <c r="A1491" s="176"/>
      <c r="B1491" s="176"/>
      <c r="C1491" s="176"/>
      <c r="D1491" s="176"/>
      <c r="E1491" s="176"/>
    </row>
    <row r="1492" spans="1:5" ht="15" customHeight="1" x14ac:dyDescent="0.2">
      <c r="A1492" s="178" t="s">
        <v>535</v>
      </c>
      <c r="B1492" s="178"/>
      <c r="C1492" s="178"/>
      <c r="D1492" s="178"/>
      <c r="E1492" s="178"/>
    </row>
    <row r="1493" spans="1:5" ht="15" customHeight="1" x14ac:dyDescent="0.2">
      <c r="A1493" s="178"/>
      <c r="B1493" s="178"/>
      <c r="C1493" s="178"/>
      <c r="D1493" s="178"/>
      <c r="E1493" s="178"/>
    </row>
    <row r="1494" spans="1:5" ht="15" customHeight="1" x14ac:dyDescent="0.2">
      <c r="A1494" s="178"/>
      <c r="B1494" s="178"/>
      <c r="C1494" s="178"/>
      <c r="D1494" s="178"/>
      <c r="E1494" s="178"/>
    </row>
    <row r="1495" spans="1:5" ht="15" customHeight="1" x14ac:dyDescent="0.2">
      <c r="A1495" s="178"/>
      <c r="B1495" s="178"/>
      <c r="C1495" s="178"/>
      <c r="D1495" s="178"/>
      <c r="E1495" s="178"/>
    </row>
    <row r="1496" spans="1:5" ht="15" customHeight="1" x14ac:dyDescent="0.2">
      <c r="A1496" s="178"/>
      <c r="B1496" s="178"/>
      <c r="C1496" s="178"/>
      <c r="D1496" s="178"/>
      <c r="E1496" s="178"/>
    </row>
    <row r="1497" spans="1:5" ht="15" customHeight="1" x14ac:dyDescent="0.2">
      <c r="A1497" s="178"/>
      <c r="B1497" s="178"/>
      <c r="C1497" s="178"/>
      <c r="D1497" s="178"/>
      <c r="E1497" s="178"/>
    </row>
    <row r="1498" spans="1:5" ht="15" customHeight="1" x14ac:dyDescent="0.2">
      <c r="A1498" s="178"/>
      <c r="B1498" s="178"/>
      <c r="C1498" s="178"/>
      <c r="D1498" s="178"/>
      <c r="E1498" s="178"/>
    </row>
    <row r="1499" spans="1:5" ht="15" customHeight="1" x14ac:dyDescent="0.2">
      <c r="A1499" s="178"/>
      <c r="B1499" s="178"/>
      <c r="C1499" s="178"/>
      <c r="D1499" s="178"/>
      <c r="E1499" s="178"/>
    </row>
    <row r="1500" spans="1:5" ht="15" customHeight="1" x14ac:dyDescent="0.2">
      <c r="A1500" s="178"/>
      <c r="B1500" s="178"/>
      <c r="C1500" s="178"/>
      <c r="D1500" s="178"/>
      <c r="E1500" s="178"/>
    </row>
    <row r="1501" spans="1:5" ht="15" customHeight="1" x14ac:dyDescent="0.2">
      <c r="A1501" s="178"/>
      <c r="B1501" s="178"/>
      <c r="C1501" s="178"/>
      <c r="D1501" s="178"/>
      <c r="E1501" s="178"/>
    </row>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38" t="s">
        <v>17</v>
      </c>
      <c r="B1510" s="39"/>
      <c r="C1510" s="39"/>
      <c r="D1510" s="39"/>
      <c r="E1510" s="56"/>
    </row>
    <row r="1511" spans="1:5" ht="15" customHeight="1" x14ac:dyDescent="0.2">
      <c r="A1511" s="40" t="s">
        <v>74</v>
      </c>
      <c r="B1511" s="118"/>
      <c r="C1511" s="118"/>
      <c r="D1511" s="118"/>
      <c r="E1511" s="56" t="s">
        <v>75</v>
      </c>
    </row>
    <row r="1512" spans="1:5" ht="15" customHeight="1" x14ac:dyDescent="0.2"/>
    <row r="1513" spans="1:5" ht="15" customHeight="1" x14ac:dyDescent="0.2">
      <c r="B1513" s="44" t="s">
        <v>39</v>
      </c>
      <c r="C1513" s="45" t="s">
        <v>40</v>
      </c>
      <c r="D1513" s="60" t="s">
        <v>41</v>
      </c>
      <c r="E1513" s="47" t="s">
        <v>42</v>
      </c>
    </row>
    <row r="1514" spans="1:5" ht="15" customHeight="1" x14ac:dyDescent="0.2">
      <c r="B1514" s="48">
        <v>307</v>
      </c>
      <c r="C1514" s="62"/>
      <c r="D1514" s="63" t="s">
        <v>230</v>
      </c>
      <c r="E1514" s="76">
        <v>-61004</v>
      </c>
    </row>
    <row r="1515" spans="1:5" ht="15" customHeight="1" x14ac:dyDescent="0.2">
      <c r="B1515" s="48">
        <v>303</v>
      </c>
      <c r="C1515" s="62"/>
      <c r="D1515" s="63" t="s">
        <v>230</v>
      </c>
      <c r="E1515" s="76">
        <v>-2736</v>
      </c>
    </row>
    <row r="1516" spans="1:5" ht="15" customHeight="1" x14ac:dyDescent="0.2">
      <c r="B1516" s="48">
        <v>10</v>
      </c>
      <c r="C1516" s="62"/>
      <c r="D1516" s="110" t="s">
        <v>76</v>
      </c>
      <c r="E1516" s="76">
        <v>63740</v>
      </c>
    </row>
    <row r="1517" spans="1:5" ht="15" customHeight="1" x14ac:dyDescent="0.2">
      <c r="B1517" s="165"/>
      <c r="C1517" s="53" t="s">
        <v>44</v>
      </c>
      <c r="D1517" s="66"/>
      <c r="E1517" s="67">
        <f>SUM(E1514:E1516)</f>
        <v>0</v>
      </c>
    </row>
    <row r="1518" spans="1:5" ht="15" customHeight="1" x14ac:dyDescent="0.2"/>
    <row r="1519" spans="1:5" ht="15" customHeight="1" x14ac:dyDescent="0.2"/>
    <row r="1520" spans="1:5" ht="15" customHeight="1" x14ac:dyDescent="0.25">
      <c r="A1520" s="80" t="s">
        <v>493</v>
      </c>
    </row>
    <row r="1521" spans="1:5" ht="15" customHeight="1" x14ac:dyDescent="0.2">
      <c r="A1521" s="176" t="s">
        <v>323</v>
      </c>
      <c r="B1521" s="176"/>
      <c r="C1521" s="176"/>
      <c r="D1521" s="176"/>
      <c r="E1521" s="176"/>
    </row>
    <row r="1522" spans="1:5" ht="15" customHeight="1" x14ac:dyDescent="0.2">
      <c r="A1522" s="176"/>
      <c r="B1522" s="176"/>
      <c r="C1522" s="176"/>
      <c r="D1522" s="176"/>
      <c r="E1522" s="176"/>
    </row>
    <row r="1523" spans="1:5" ht="15" customHeight="1" x14ac:dyDescent="0.2">
      <c r="A1523" s="178" t="s">
        <v>536</v>
      </c>
      <c r="B1523" s="178"/>
      <c r="C1523" s="178"/>
      <c r="D1523" s="178"/>
      <c r="E1523" s="178"/>
    </row>
    <row r="1524" spans="1:5" ht="15" customHeight="1" x14ac:dyDescent="0.2">
      <c r="A1524" s="178"/>
      <c r="B1524" s="178"/>
      <c r="C1524" s="178"/>
      <c r="D1524" s="178"/>
      <c r="E1524" s="178"/>
    </row>
    <row r="1525" spans="1:5" ht="15" customHeight="1" x14ac:dyDescent="0.2">
      <c r="A1525" s="178"/>
      <c r="B1525" s="178"/>
      <c r="C1525" s="178"/>
      <c r="D1525" s="178"/>
      <c r="E1525" s="178"/>
    </row>
    <row r="1526" spans="1:5" ht="15" customHeight="1" x14ac:dyDescent="0.2">
      <c r="A1526" s="178"/>
      <c r="B1526" s="178"/>
      <c r="C1526" s="178"/>
      <c r="D1526" s="178"/>
      <c r="E1526" s="178"/>
    </row>
    <row r="1527" spans="1:5" ht="15" customHeight="1" x14ac:dyDescent="0.2">
      <c r="A1527" s="178"/>
      <c r="B1527" s="178"/>
      <c r="C1527" s="178"/>
      <c r="D1527" s="178"/>
      <c r="E1527" s="178"/>
    </row>
    <row r="1528" spans="1:5" ht="15" customHeight="1" x14ac:dyDescent="0.2">
      <c r="A1528" s="178"/>
      <c r="B1528" s="178"/>
      <c r="C1528" s="178"/>
      <c r="D1528" s="178"/>
      <c r="E1528" s="178"/>
    </row>
    <row r="1529" spans="1:5" ht="15" customHeight="1" x14ac:dyDescent="0.2">
      <c r="A1529" s="178"/>
      <c r="B1529" s="178"/>
      <c r="C1529" s="178"/>
      <c r="D1529" s="178"/>
      <c r="E1529" s="178"/>
    </row>
    <row r="1530" spans="1:5" ht="15" customHeight="1" x14ac:dyDescent="0.2">
      <c r="A1530" s="178"/>
      <c r="B1530" s="178"/>
      <c r="C1530" s="178"/>
      <c r="D1530" s="178"/>
      <c r="E1530" s="178"/>
    </row>
    <row r="1531" spans="1:5" ht="15" customHeight="1" x14ac:dyDescent="0.2">
      <c r="A1531" s="178"/>
      <c r="B1531" s="178"/>
      <c r="C1531" s="178"/>
      <c r="D1531" s="178"/>
      <c r="E1531" s="178"/>
    </row>
    <row r="1532" spans="1:5" ht="15" customHeight="1" x14ac:dyDescent="0.2"/>
    <row r="1533" spans="1:5" ht="15" customHeight="1" x14ac:dyDescent="0.25">
      <c r="A1533" s="38" t="s">
        <v>17</v>
      </c>
      <c r="B1533" s="39"/>
      <c r="C1533" s="39"/>
      <c r="D1533" s="39"/>
      <c r="E1533" s="56"/>
    </row>
    <row r="1534" spans="1:5" ht="15" customHeight="1" x14ac:dyDescent="0.2">
      <c r="A1534" s="40" t="s">
        <v>74</v>
      </c>
      <c r="B1534" s="118"/>
      <c r="C1534" s="118"/>
      <c r="D1534" s="118"/>
      <c r="E1534" s="56" t="s">
        <v>75</v>
      </c>
    </row>
    <row r="1535" spans="1:5" ht="15" customHeight="1" x14ac:dyDescent="0.2"/>
    <row r="1536" spans="1:5" ht="15" customHeight="1" x14ac:dyDescent="0.2">
      <c r="B1536" s="44" t="s">
        <v>39</v>
      </c>
      <c r="C1536" s="45" t="s">
        <v>40</v>
      </c>
      <c r="D1536" s="60" t="s">
        <v>41</v>
      </c>
      <c r="E1536" s="47" t="s">
        <v>42</v>
      </c>
    </row>
    <row r="1537" spans="1:5" ht="15" customHeight="1" x14ac:dyDescent="0.2">
      <c r="B1537" s="48">
        <v>307</v>
      </c>
      <c r="C1537" s="62"/>
      <c r="D1537" s="63" t="s">
        <v>230</v>
      </c>
      <c r="E1537" s="76">
        <v>-50000</v>
      </c>
    </row>
    <row r="1538" spans="1:5" ht="15" customHeight="1" x14ac:dyDescent="0.2">
      <c r="B1538" s="48">
        <v>303</v>
      </c>
      <c r="C1538" s="62"/>
      <c r="D1538" s="63" t="s">
        <v>230</v>
      </c>
      <c r="E1538" s="76">
        <v>50000</v>
      </c>
    </row>
    <row r="1539" spans="1:5" ht="15" customHeight="1" x14ac:dyDescent="0.2">
      <c r="B1539" s="165"/>
      <c r="C1539" s="53" t="s">
        <v>44</v>
      </c>
      <c r="D1539" s="66"/>
      <c r="E1539" s="67">
        <f>SUM(E1537:E1538)</f>
        <v>0</v>
      </c>
    </row>
    <row r="1540" spans="1:5" ht="15" customHeight="1" x14ac:dyDescent="0.2"/>
    <row r="1541" spans="1:5" ht="15" customHeight="1" x14ac:dyDescent="0.2"/>
    <row r="1542" spans="1:5" ht="15" customHeight="1" x14ac:dyDescent="0.25">
      <c r="A1542" s="80" t="s">
        <v>494</v>
      </c>
    </row>
    <row r="1543" spans="1:5" ht="15" customHeight="1" x14ac:dyDescent="0.2">
      <c r="A1543" s="176" t="s">
        <v>323</v>
      </c>
      <c r="B1543" s="176"/>
      <c r="C1543" s="176"/>
      <c r="D1543" s="176"/>
      <c r="E1543" s="176"/>
    </row>
    <row r="1544" spans="1:5" ht="15" customHeight="1" x14ac:dyDescent="0.2">
      <c r="A1544" s="176"/>
      <c r="B1544" s="176"/>
      <c r="C1544" s="176"/>
      <c r="D1544" s="176"/>
      <c r="E1544" s="176"/>
    </row>
    <row r="1545" spans="1:5" ht="15" customHeight="1" x14ac:dyDescent="0.2">
      <c r="A1545" s="178" t="s">
        <v>537</v>
      </c>
      <c r="B1545" s="178"/>
      <c r="C1545" s="178"/>
      <c r="D1545" s="178"/>
      <c r="E1545" s="178"/>
    </row>
    <row r="1546" spans="1:5" ht="15" customHeight="1" x14ac:dyDescent="0.2">
      <c r="A1546" s="178"/>
      <c r="B1546" s="178"/>
      <c r="C1546" s="178"/>
      <c r="D1546" s="178"/>
      <c r="E1546" s="178"/>
    </row>
    <row r="1547" spans="1:5" ht="15" customHeight="1" x14ac:dyDescent="0.2">
      <c r="A1547" s="178"/>
      <c r="B1547" s="178"/>
      <c r="C1547" s="178"/>
      <c r="D1547" s="178"/>
      <c r="E1547" s="178"/>
    </row>
    <row r="1548" spans="1:5" ht="15" customHeight="1" x14ac:dyDescent="0.2">
      <c r="A1548" s="178"/>
      <c r="B1548" s="178"/>
      <c r="C1548" s="178"/>
      <c r="D1548" s="178"/>
      <c r="E1548" s="178"/>
    </row>
    <row r="1549" spans="1:5" ht="15" customHeight="1" x14ac:dyDescent="0.2">
      <c r="A1549" s="178"/>
      <c r="B1549" s="178"/>
      <c r="C1549" s="178"/>
      <c r="D1549" s="178"/>
      <c r="E1549" s="178"/>
    </row>
    <row r="1550" spans="1:5" ht="15" customHeight="1" x14ac:dyDescent="0.2">
      <c r="A1550" s="178"/>
      <c r="B1550" s="178"/>
      <c r="C1550" s="178"/>
      <c r="D1550" s="178"/>
      <c r="E1550" s="178"/>
    </row>
    <row r="1551" spans="1:5" ht="15" customHeight="1" x14ac:dyDescent="0.2">
      <c r="A1551" s="178"/>
      <c r="B1551" s="178"/>
      <c r="C1551" s="178"/>
      <c r="D1551" s="178"/>
      <c r="E1551" s="178"/>
    </row>
    <row r="1552" spans="1:5" ht="15" customHeight="1" x14ac:dyDescent="0.2">
      <c r="A1552" s="178"/>
      <c r="B1552" s="178"/>
      <c r="C1552" s="178"/>
      <c r="D1552" s="178"/>
      <c r="E1552" s="178"/>
    </row>
    <row r="1553" spans="1:5" ht="15" customHeight="1" x14ac:dyDescent="0.2">
      <c r="A1553" s="178"/>
      <c r="B1553" s="178"/>
      <c r="C1553" s="178"/>
      <c r="D1553" s="178"/>
      <c r="E1553" s="178"/>
    </row>
    <row r="1554" spans="1:5" ht="15" customHeight="1" x14ac:dyDescent="0.2"/>
    <row r="1555" spans="1:5" ht="15" customHeight="1" x14ac:dyDescent="0.2"/>
    <row r="1556" spans="1:5" ht="15" customHeight="1" x14ac:dyDescent="0.2"/>
    <row r="1557" spans="1:5" ht="15" customHeight="1" x14ac:dyDescent="0.2"/>
    <row r="1558" spans="1:5" ht="15" customHeight="1" x14ac:dyDescent="0.2"/>
    <row r="1559" spans="1:5" ht="15" customHeight="1" x14ac:dyDescent="0.2"/>
    <row r="1560" spans="1:5" ht="15" customHeight="1" x14ac:dyDescent="0.2"/>
    <row r="1561" spans="1:5" ht="15" customHeight="1" x14ac:dyDescent="0.25">
      <c r="A1561" s="38" t="s">
        <v>17</v>
      </c>
      <c r="B1561" s="39"/>
      <c r="C1561" s="39"/>
      <c r="D1561" s="39"/>
      <c r="E1561" s="56"/>
    </row>
    <row r="1562" spans="1:5" ht="15" customHeight="1" x14ac:dyDescent="0.2">
      <c r="A1562" s="40" t="s">
        <v>74</v>
      </c>
      <c r="B1562" s="118"/>
      <c r="C1562" s="118"/>
      <c r="D1562" s="118"/>
      <c r="E1562" s="56" t="s">
        <v>75</v>
      </c>
    </row>
    <row r="1563" spans="1:5" ht="15" customHeight="1" x14ac:dyDescent="0.2"/>
    <row r="1564" spans="1:5" ht="15" customHeight="1" x14ac:dyDescent="0.2">
      <c r="B1564" s="44" t="s">
        <v>39</v>
      </c>
      <c r="C1564" s="45" t="s">
        <v>40</v>
      </c>
      <c r="D1564" s="60" t="s">
        <v>41</v>
      </c>
      <c r="E1564" s="47" t="s">
        <v>42</v>
      </c>
    </row>
    <row r="1565" spans="1:5" ht="15" customHeight="1" x14ac:dyDescent="0.2">
      <c r="B1565" s="48">
        <v>307</v>
      </c>
      <c r="C1565" s="62"/>
      <c r="D1565" s="63" t="s">
        <v>230</v>
      </c>
      <c r="E1565" s="76">
        <v>-25289</v>
      </c>
    </row>
    <row r="1566" spans="1:5" ht="15" customHeight="1" x14ac:dyDescent="0.2">
      <c r="B1566" s="48">
        <v>303</v>
      </c>
      <c r="C1566" s="62"/>
      <c r="D1566" s="63" t="s">
        <v>230</v>
      </c>
      <c r="E1566" s="76">
        <v>25289</v>
      </c>
    </row>
    <row r="1567" spans="1:5" ht="15" customHeight="1" x14ac:dyDescent="0.2">
      <c r="B1567" s="165"/>
      <c r="C1567" s="53" t="s">
        <v>44</v>
      </c>
      <c r="D1567" s="66"/>
      <c r="E1567" s="67">
        <f>SUM(E1565:E1566)</f>
        <v>0</v>
      </c>
    </row>
    <row r="1568" spans="1:5" ht="15" customHeight="1" x14ac:dyDescent="0.2"/>
    <row r="1569" spans="1:5" ht="15" customHeight="1" x14ac:dyDescent="0.2"/>
    <row r="1570" spans="1:5" ht="15" customHeight="1" x14ac:dyDescent="0.25">
      <c r="A1570" s="80" t="s">
        <v>495</v>
      </c>
    </row>
    <row r="1571" spans="1:5" ht="15" customHeight="1" x14ac:dyDescent="0.2">
      <c r="A1571" s="176" t="s">
        <v>323</v>
      </c>
      <c r="B1571" s="176"/>
      <c r="C1571" s="176"/>
      <c r="D1571" s="176"/>
      <c r="E1571" s="176"/>
    </row>
    <row r="1572" spans="1:5" ht="15" customHeight="1" x14ac:dyDescent="0.2">
      <c r="A1572" s="176"/>
      <c r="B1572" s="176"/>
      <c r="C1572" s="176"/>
      <c r="D1572" s="176"/>
      <c r="E1572" s="176"/>
    </row>
    <row r="1573" spans="1:5" ht="15" customHeight="1" x14ac:dyDescent="0.2">
      <c r="A1573" s="178" t="s">
        <v>538</v>
      </c>
      <c r="B1573" s="178"/>
      <c r="C1573" s="178"/>
      <c r="D1573" s="178"/>
      <c r="E1573" s="178"/>
    </row>
    <row r="1574" spans="1:5" ht="15" customHeight="1" x14ac:dyDescent="0.2">
      <c r="A1574" s="178"/>
      <c r="B1574" s="178"/>
      <c r="C1574" s="178"/>
      <c r="D1574" s="178"/>
      <c r="E1574" s="178"/>
    </row>
    <row r="1575" spans="1:5" ht="15" customHeight="1" x14ac:dyDescent="0.2">
      <c r="A1575" s="178"/>
      <c r="B1575" s="178"/>
      <c r="C1575" s="178"/>
      <c r="D1575" s="178"/>
      <c r="E1575" s="178"/>
    </row>
    <row r="1576" spans="1:5" ht="15" customHeight="1" x14ac:dyDescent="0.2">
      <c r="A1576" s="178"/>
      <c r="B1576" s="178"/>
      <c r="C1576" s="178"/>
      <c r="D1576" s="178"/>
      <c r="E1576" s="178"/>
    </row>
    <row r="1577" spans="1:5" ht="15" customHeight="1" x14ac:dyDescent="0.2">
      <c r="A1577" s="178"/>
      <c r="B1577" s="178"/>
      <c r="C1577" s="178"/>
      <c r="D1577" s="178"/>
      <c r="E1577" s="178"/>
    </row>
    <row r="1578" spans="1:5" ht="15" customHeight="1" x14ac:dyDescent="0.2">
      <c r="A1578" s="178"/>
      <c r="B1578" s="178"/>
      <c r="C1578" s="178"/>
      <c r="D1578" s="178"/>
      <c r="E1578" s="178"/>
    </row>
    <row r="1579" spans="1:5" ht="15" customHeight="1" x14ac:dyDescent="0.2">
      <c r="A1579" s="178"/>
      <c r="B1579" s="178"/>
      <c r="C1579" s="178"/>
      <c r="D1579" s="178"/>
      <c r="E1579" s="178"/>
    </row>
    <row r="1580" spans="1:5" ht="15" customHeight="1" x14ac:dyDescent="0.2">
      <c r="A1580" s="178"/>
      <c r="B1580" s="178"/>
      <c r="C1580" s="178"/>
      <c r="D1580" s="178"/>
      <c r="E1580" s="178"/>
    </row>
    <row r="1581" spans="1:5" ht="15" customHeight="1" x14ac:dyDescent="0.2">
      <c r="A1581" s="178"/>
      <c r="B1581" s="178"/>
      <c r="C1581" s="178"/>
      <c r="D1581" s="178"/>
      <c r="E1581" s="178"/>
    </row>
    <row r="1582" spans="1:5" ht="15" customHeight="1" x14ac:dyDescent="0.2"/>
    <row r="1583" spans="1:5" ht="15" customHeight="1" x14ac:dyDescent="0.25">
      <c r="A1583" s="38" t="s">
        <v>17</v>
      </c>
      <c r="B1583" s="39"/>
      <c r="C1583" s="39"/>
      <c r="D1583" s="39"/>
      <c r="E1583" s="56"/>
    </row>
    <row r="1584" spans="1:5" ht="15" customHeight="1" x14ac:dyDescent="0.2">
      <c r="A1584" s="40" t="s">
        <v>74</v>
      </c>
      <c r="B1584" s="118"/>
      <c r="C1584" s="118"/>
      <c r="D1584" s="118"/>
      <c r="E1584" s="56" t="s">
        <v>75</v>
      </c>
    </row>
    <row r="1585" spans="1:5" ht="15" customHeight="1" x14ac:dyDescent="0.2"/>
    <row r="1586" spans="1:5" ht="15" customHeight="1" x14ac:dyDescent="0.2">
      <c r="B1586" s="44" t="s">
        <v>39</v>
      </c>
      <c r="C1586" s="45" t="s">
        <v>40</v>
      </c>
      <c r="D1586" s="60" t="s">
        <v>41</v>
      </c>
      <c r="E1586" s="47" t="s">
        <v>42</v>
      </c>
    </row>
    <row r="1587" spans="1:5" ht="15" customHeight="1" x14ac:dyDescent="0.2">
      <c r="B1587" s="48">
        <v>307</v>
      </c>
      <c r="C1587" s="62"/>
      <c r="D1587" s="63" t="s">
        <v>230</v>
      </c>
      <c r="E1587" s="76">
        <v>-593458.67000000004</v>
      </c>
    </row>
    <row r="1588" spans="1:5" ht="15" customHeight="1" x14ac:dyDescent="0.2">
      <c r="B1588" s="48">
        <v>301</v>
      </c>
      <c r="C1588" s="62"/>
      <c r="D1588" s="63" t="s">
        <v>230</v>
      </c>
      <c r="E1588" s="76">
        <v>-120000</v>
      </c>
    </row>
    <row r="1589" spans="1:5" ht="15" customHeight="1" x14ac:dyDescent="0.2">
      <c r="B1589" s="48">
        <v>300</v>
      </c>
      <c r="C1589" s="62"/>
      <c r="D1589" s="63" t="s">
        <v>230</v>
      </c>
      <c r="E1589" s="76">
        <f>120000+593458.67</f>
        <v>713458.67</v>
      </c>
    </row>
    <row r="1590" spans="1:5" ht="15" customHeight="1" x14ac:dyDescent="0.2">
      <c r="B1590" s="165"/>
      <c r="C1590" s="53" t="s">
        <v>44</v>
      </c>
      <c r="D1590" s="66"/>
      <c r="E1590" s="67">
        <f>SUM(E1587:E1589)</f>
        <v>0</v>
      </c>
    </row>
    <row r="1591" spans="1:5" ht="15" customHeight="1" x14ac:dyDescent="0.2"/>
    <row r="1592" spans="1:5" ht="15" customHeight="1" x14ac:dyDescent="0.2"/>
    <row r="1593" spans="1:5" ht="15" customHeight="1" x14ac:dyDescent="0.25">
      <c r="A1593" s="80" t="s">
        <v>496</v>
      </c>
    </row>
    <row r="1594" spans="1:5" ht="15" customHeight="1" x14ac:dyDescent="0.2">
      <c r="A1594" s="176" t="s">
        <v>323</v>
      </c>
      <c r="B1594" s="176"/>
      <c r="C1594" s="176"/>
      <c r="D1594" s="176"/>
      <c r="E1594" s="176"/>
    </row>
    <row r="1595" spans="1:5" ht="15" customHeight="1" x14ac:dyDescent="0.2">
      <c r="A1595" s="176"/>
      <c r="B1595" s="176"/>
      <c r="C1595" s="176"/>
      <c r="D1595" s="176"/>
      <c r="E1595" s="176"/>
    </row>
    <row r="1596" spans="1:5" ht="15" customHeight="1" x14ac:dyDescent="0.2">
      <c r="A1596" s="178" t="s">
        <v>539</v>
      </c>
      <c r="B1596" s="178"/>
      <c r="C1596" s="178"/>
      <c r="D1596" s="178"/>
      <c r="E1596" s="178"/>
    </row>
    <row r="1597" spans="1:5" ht="15" customHeight="1" x14ac:dyDescent="0.2">
      <c r="A1597" s="178"/>
      <c r="B1597" s="178"/>
      <c r="C1597" s="178"/>
      <c r="D1597" s="178"/>
      <c r="E1597" s="178"/>
    </row>
    <row r="1598" spans="1:5" ht="15" customHeight="1" x14ac:dyDescent="0.2">
      <c r="A1598" s="178"/>
      <c r="B1598" s="178"/>
      <c r="C1598" s="178"/>
      <c r="D1598" s="178"/>
      <c r="E1598" s="178"/>
    </row>
    <row r="1599" spans="1:5" ht="15" customHeight="1" x14ac:dyDescent="0.2">
      <c r="A1599" s="178"/>
      <c r="B1599" s="178"/>
      <c r="C1599" s="178"/>
      <c r="D1599" s="178"/>
      <c r="E1599" s="178"/>
    </row>
    <row r="1600" spans="1:5" ht="15" customHeight="1" x14ac:dyDescent="0.2">
      <c r="A1600" s="178"/>
      <c r="B1600" s="178"/>
      <c r="C1600" s="178"/>
      <c r="D1600" s="178"/>
      <c r="E1600" s="178"/>
    </row>
    <row r="1601" spans="1:5" ht="15" customHeight="1" x14ac:dyDescent="0.2">
      <c r="A1601" s="178"/>
      <c r="B1601" s="178"/>
      <c r="C1601" s="178"/>
      <c r="D1601" s="178"/>
      <c r="E1601" s="178"/>
    </row>
    <row r="1602" spans="1:5" ht="15" customHeight="1" x14ac:dyDescent="0.2">
      <c r="A1602" s="178"/>
      <c r="B1602" s="178"/>
      <c r="C1602" s="178"/>
      <c r="D1602" s="178"/>
      <c r="E1602" s="178"/>
    </row>
    <row r="1603" spans="1:5" ht="15" customHeight="1" x14ac:dyDescent="0.2">
      <c r="A1603" s="178"/>
      <c r="B1603" s="178"/>
      <c r="C1603" s="178"/>
      <c r="D1603" s="178"/>
      <c r="E1603" s="178"/>
    </row>
    <row r="1604" spans="1:5" ht="15" customHeight="1" x14ac:dyDescent="0.2">
      <c r="A1604" s="178"/>
      <c r="B1604" s="178"/>
      <c r="C1604" s="178"/>
      <c r="D1604" s="178"/>
      <c r="E1604" s="178"/>
    </row>
    <row r="1605" spans="1:5" ht="15" customHeight="1" x14ac:dyDescent="0.2"/>
    <row r="1606" spans="1:5" ht="15" customHeight="1" x14ac:dyDescent="0.25">
      <c r="A1606" s="38" t="s">
        <v>17</v>
      </c>
      <c r="B1606" s="39"/>
      <c r="C1606" s="39"/>
      <c r="D1606" s="39"/>
      <c r="E1606" s="56"/>
    </row>
    <row r="1607" spans="1:5" ht="15" customHeight="1" x14ac:dyDescent="0.2">
      <c r="A1607" s="40" t="s">
        <v>74</v>
      </c>
      <c r="B1607" s="118"/>
      <c r="C1607" s="118"/>
      <c r="D1607" s="118"/>
      <c r="E1607" s="56" t="s">
        <v>75</v>
      </c>
    </row>
    <row r="1608" spans="1:5" ht="15" customHeight="1" x14ac:dyDescent="0.2"/>
    <row r="1609" spans="1:5" ht="15" customHeight="1" x14ac:dyDescent="0.2">
      <c r="B1609" s="44" t="s">
        <v>39</v>
      </c>
      <c r="C1609" s="45" t="s">
        <v>40</v>
      </c>
      <c r="D1609" s="60" t="s">
        <v>41</v>
      </c>
      <c r="E1609" s="47" t="s">
        <v>42</v>
      </c>
    </row>
    <row r="1610" spans="1:5" ht="15" customHeight="1" x14ac:dyDescent="0.2">
      <c r="B1610" s="48">
        <v>307</v>
      </c>
      <c r="C1610" s="62"/>
      <c r="D1610" s="63" t="s">
        <v>230</v>
      </c>
      <c r="E1610" s="76">
        <v>-50000</v>
      </c>
    </row>
    <row r="1611" spans="1:5" ht="15" customHeight="1" x14ac:dyDescent="0.2">
      <c r="B1611" s="48">
        <v>300</v>
      </c>
      <c r="C1611" s="62"/>
      <c r="D1611" s="63" t="s">
        <v>230</v>
      </c>
      <c r="E1611" s="76">
        <v>50000</v>
      </c>
    </row>
    <row r="1612" spans="1:5" ht="15" customHeight="1" x14ac:dyDescent="0.2">
      <c r="B1612" s="165"/>
      <c r="C1612" s="53" t="s">
        <v>44</v>
      </c>
      <c r="D1612" s="66"/>
      <c r="E1612" s="67">
        <f>SUM(E1610:E1611)</f>
        <v>0</v>
      </c>
    </row>
    <row r="1613" spans="1:5" ht="15" customHeight="1" x14ac:dyDescent="0.2"/>
    <row r="1614" spans="1:5" ht="15" customHeight="1" x14ac:dyDescent="0.25">
      <c r="A1614" s="80" t="s">
        <v>497</v>
      </c>
    </row>
    <row r="1615" spans="1:5" ht="15" customHeight="1" x14ac:dyDescent="0.2">
      <c r="A1615" s="176" t="s">
        <v>323</v>
      </c>
      <c r="B1615" s="176"/>
      <c r="C1615" s="176"/>
      <c r="D1615" s="176"/>
      <c r="E1615" s="176"/>
    </row>
    <row r="1616" spans="1:5" ht="15" customHeight="1" x14ac:dyDescent="0.2">
      <c r="A1616" s="176"/>
      <c r="B1616" s="176"/>
      <c r="C1616" s="176"/>
      <c r="D1616" s="176"/>
      <c r="E1616" s="176"/>
    </row>
    <row r="1617" spans="1:5" ht="15" customHeight="1" x14ac:dyDescent="0.2">
      <c r="A1617" s="178" t="s">
        <v>540</v>
      </c>
      <c r="B1617" s="178"/>
      <c r="C1617" s="178"/>
      <c r="D1617" s="178"/>
      <c r="E1617" s="178"/>
    </row>
    <row r="1618" spans="1:5" ht="15" customHeight="1" x14ac:dyDescent="0.2">
      <c r="A1618" s="178"/>
      <c r="B1618" s="178"/>
      <c r="C1618" s="178"/>
      <c r="D1618" s="178"/>
      <c r="E1618" s="178"/>
    </row>
    <row r="1619" spans="1:5" ht="15" customHeight="1" x14ac:dyDescent="0.2">
      <c r="A1619" s="178"/>
      <c r="B1619" s="178"/>
      <c r="C1619" s="178"/>
      <c r="D1619" s="178"/>
      <c r="E1619" s="178"/>
    </row>
    <row r="1620" spans="1:5" ht="15" customHeight="1" x14ac:dyDescent="0.2">
      <c r="A1620" s="178"/>
      <c r="B1620" s="178"/>
      <c r="C1620" s="178"/>
      <c r="D1620" s="178"/>
      <c r="E1620" s="178"/>
    </row>
    <row r="1621" spans="1:5" ht="15" customHeight="1" x14ac:dyDescent="0.2">
      <c r="A1621" s="178"/>
      <c r="B1621" s="178"/>
      <c r="C1621" s="178"/>
      <c r="D1621" s="178"/>
      <c r="E1621" s="178"/>
    </row>
    <row r="1622" spans="1:5" ht="15" customHeight="1" x14ac:dyDescent="0.2">
      <c r="A1622" s="178"/>
      <c r="B1622" s="178"/>
      <c r="C1622" s="178"/>
      <c r="D1622" s="178"/>
      <c r="E1622" s="178"/>
    </row>
    <row r="1623" spans="1:5" ht="15" customHeight="1" x14ac:dyDescent="0.2">
      <c r="A1623" s="178"/>
      <c r="B1623" s="178"/>
      <c r="C1623" s="178"/>
      <c r="D1623" s="178"/>
      <c r="E1623" s="178"/>
    </row>
    <row r="1624" spans="1:5" ht="15" customHeight="1" x14ac:dyDescent="0.2">
      <c r="A1624" s="178"/>
      <c r="B1624" s="178"/>
      <c r="C1624" s="178"/>
      <c r="D1624" s="178"/>
      <c r="E1624" s="178"/>
    </row>
    <row r="1625" spans="1:5" ht="15" customHeight="1" x14ac:dyDescent="0.2">
      <c r="A1625" s="178"/>
      <c r="B1625" s="178"/>
      <c r="C1625" s="178"/>
      <c r="D1625" s="178"/>
      <c r="E1625" s="178"/>
    </row>
    <row r="1626" spans="1:5" ht="15" customHeight="1" x14ac:dyDescent="0.2">
      <c r="A1626" s="178"/>
      <c r="B1626" s="178"/>
      <c r="C1626" s="178"/>
      <c r="D1626" s="178"/>
      <c r="E1626" s="178"/>
    </row>
    <row r="1627" spans="1:5" ht="15" customHeight="1" x14ac:dyDescent="0.2">
      <c r="A1627" s="178"/>
      <c r="B1627" s="178"/>
      <c r="C1627" s="178"/>
      <c r="D1627" s="178"/>
      <c r="E1627" s="178"/>
    </row>
    <row r="1628" spans="1:5" ht="15" customHeight="1" x14ac:dyDescent="0.2"/>
    <row r="1629" spans="1:5" ht="15" customHeight="1" x14ac:dyDescent="0.25">
      <c r="A1629" s="38" t="s">
        <v>17</v>
      </c>
      <c r="B1629" s="39"/>
      <c r="C1629" s="39"/>
      <c r="D1629" s="39"/>
      <c r="E1629" s="56"/>
    </row>
    <row r="1630" spans="1:5" ht="15" customHeight="1" x14ac:dyDescent="0.2">
      <c r="A1630" s="40" t="s">
        <v>74</v>
      </c>
      <c r="B1630" s="118"/>
      <c r="C1630" s="118"/>
      <c r="D1630" s="118"/>
      <c r="E1630" s="56" t="s">
        <v>75</v>
      </c>
    </row>
    <row r="1631" spans="1:5" ht="15" customHeight="1" x14ac:dyDescent="0.2"/>
    <row r="1632" spans="1:5" ht="15" customHeight="1" x14ac:dyDescent="0.2">
      <c r="B1632" s="44" t="s">
        <v>39</v>
      </c>
      <c r="C1632" s="45" t="s">
        <v>40</v>
      </c>
      <c r="D1632" s="60" t="s">
        <v>41</v>
      </c>
      <c r="E1632" s="47" t="s">
        <v>42</v>
      </c>
    </row>
    <row r="1633" spans="1:5" ht="15" customHeight="1" x14ac:dyDescent="0.2">
      <c r="B1633" s="48">
        <v>307</v>
      </c>
      <c r="C1633" s="62"/>
      <c r="D1633" s="63" t="s">
        <v>230</v>
      </c>
      <c r="E1633" s="76">
        <v>-333000</v>
      </c>
    </row>
    <row r="1634" spans="1:5" ht="15" customHeight="1" x14ac:dyDescent="0.2">
      <c r="B1634" s="48">
        <v>303</v>
      </c>
      <c r="C1634" s="62"/>
      <c r="D1634" s="63" t="s">
        <v>230</v>
      </c>
      <c r="E1634" s="76">
        <v>63000</v>
      </c>
    </row>
    <row r="1635" spans="1:5" ht="15" customHeight="1" x14ac:dyDescent="0.2">
      <c r="B1635" s="48">
        <v>10</v>
      </c>
      <c r="C1635" s="62"/>
      <c r="D1635" s="63" t="s">
        <v>230</v>
      </c>
      <c r="E1635" s="76">
        <v>270000</v>
      </c>
    </row>
    <row r="1636" spans="1:5" ht="15" customHeight="1" x14ac:dyDescent="0.2">
      <c r="B1636" s="165"/>
      <c r="C1636" s="53" t="s">
        <v>44</v>
      </c>
      <c r="D1636" s="66"/>
      <c r="E1636" s="67">
        <f>SUM(E1633:E1635)</f>
        <v>0</v>
      </c>
    </row>
    <row r="1637" spans="1:5" ht="15" customHeight="1" x14ac:dyDescent="0.2"/>
    <row r="1638" spans="1:5" ht="15" customHeight="1" x14ac:dyDescent="0.2"/>
    <row r="1639" spans="1:5" ht="15" customHeight="1" x14ac:dyDescent="0.25">
      <c r="A1639" s="80" t="s">
        <v>498</v>
      </c>
    </row>
    <row r="1640" spans="1:5" ht="15" customHeight="1" x14ac:dyDescent="0.2">
      <c r="A1640" s="176" t="s">
        <v>323</v>
      </c>
      <c r="B1640" s="176"/>
      <c r="C1640" s="176"/>
      <c r="D1640" s="176"/>
      <c r="E1640" s="176"/>
    </row>
    <row r="1641" spans="1:5" ht="15" customHeight="1" x14ac:dyDescent="0.2">
      <c r="A1641" s="176"/>
      <c r="B1641" s="176"/>
      <c r="C1641" s="176"/>
      <c r="D1641" s="176"/>
      <c r="E1641" s="176"/>
    </row>
    <row r="1642" spans="1:5" ht="15" customHeight="1" x14ac:dyDescent="0.2">
      <c r="A1642" s="178" t="s">
        <v>541</v>
      </c>
      <c r="B1642" s="178"/>
      <c r="C1642" s="178"/>
      <c r="D1642" s="178"/>
      <c r="E1642" s="178"/>
    </row>
    <row r="1643" spans="1:5" ht="15" customHeight="1" x14ac:dyDescent="0.2">
      <c r="A1643" s="178"/>
      <c r="B1643" s="178"/>
      <c r="C1643" s="178"/>
      <c r="D1643" s="178"/>
      <c r="E1643" s="178"/>
    </row>
    <row r="1644" spans="1:5" ht="15" customHeight="1" x14ac:dyDescent="0.2">
      <c r="A1644" s="178"/>
      <c r="B1644" s="178"/>
      <c r="C1644" s="178"/>
      <c r="D1644" s="178"/>
      <c r="E1644" s="178"/>
    </row>
    <row r="1645" spans="1:5" ht="15" customHeight="1" x14ac:dyDescent="0.2">
      <c r="A1645" s="178"/>
      <c r="B1645" s="178"/>
      <c r="C1645" s="178"/>
      <c r="D1645" s="178"/>
      <c r="E1645" s="178"/>
    </row>
    <row r="1646" spans="1:5" ht="15" customHeight="1" x14ac:dyDescent="0.2">
      <c r="A1646" s="178"/>
      <c r="B1646" s="178"/>
      <c r="C1646" s="178"/>
      <c r="D1646" s="178"/>
      <c r="E1646" s="178"/>
    </row>
    <row r="1647" spans="1:5" ht="15" customHeight="1" x14ac:dyDescent="0.2">
      <c r="A1647" s="178"/>
      <c r="B1647" s="178"/>
      <c r="C1647" s="178"/>
      <c r="D1647" s="178"/>
      <c r="E1647" s="178"/>
    </row>
    <row r="1648" spans="1:5" ht="15" customHeight="1" x14ac:dyDescent="0.2">
      <c r="A1648" s="178"/>
      <c r="B1648" s="178"/>
      <c r="C1648" s="178"/>
      <c r="D1648" s="178"/>
      <c r="E1648" s="178"/>
    </row>
    <row r="1649" spans="1:5" ht="15" customHeight="1" x14ac:dyDescent="0.2">
      <c r="A1649" s="178"/>
      <c r="B1649" s="178"/>
      <c r="C1649" s="178"/>
      <c r="D1649" s="178"/>
      <c r="E1649" s="178"/>
    </row>
    <row r="1650" spans="1:5" ht="15" customHeight="1" x14ac:dyDescent="0.2">
      <c r="A1650" s="178"/>
      <c r="B1650" s="178"/>
      <c r="C1650" s="178"/>
      <c r="D1650" s="178"/>
      <c r="E1650" s="178"/>
    </row>
    <row r="1651" spans="1:5" ht="15" customHeight="1" x14ac:dyDescent="0.2">
      <c r="A1651" s="178"/>
      <c r="B1651" s="178"/>
      <c r="C1651" s="178"/>
      <c r="D1651" s="178"/>
      <c r="E1651" s="178"/>
    </row>
    <row r="1652" spans="1:5" ht="15" customHeight="1" x14ac:dyDescent="0.2"/>
    <row r="1653" spans="1:5" ht="15" customHeight="1" x14ac:dyDescent="0.25">
      <c r="A1653" s="38" t="s">
        <v>17</v>
      </c>
      <c r="B1653" s="39"/>
      <c r="C1653" s="39"/>
      <c r="D1653" s="39"/>
      <c r="E1653" s="56"/>
    </row>
    <row r="1654" spans="1:5" ht="15" customHeight="1" x14ac:dyDescent="0.2">
      <c r="A1654" s="40" t="s">
        <v>74</v>
      </c>
      <c r="B1654" s="118"/>
      <c r="C1654" s="118"/>
      <c r="D1654" s="118"/>
      <c r="E1654" s="56" t="s">
        <v>75</v>
      </c>
    </row>
    <row r="1655" spans="1:5" ht="15" customHeight="1" x14ac:dyDescent="0.2"/>
    <row r="1656" spans="1:5" ht="15" customHeight="1" x14ac:dyDescent="0.2">
      <c r="B1656" s="44" t="s">
        <v>39</v>
      </c>
      <c r="C1656" s="45" t="s">
        <v>40</v>
      </c>
      <c r="D1656" s="60" t="s">
        <v>41</v>
      </c>
      <c r="E1656" s="47" t="s">
        <v>42</v>
      </c>
    </row>
    <row r="1657" spans="1:5" ht="15" customHeight="1" x14ac:dyDescent="0.2">
      <c r="B1657" s="48">
        <v>307</v>
      </c>
      <c r="C1657" s="62"/>
      <c r="D1657" s="63" t="s">
        <v>230</v>
      </c>
      <c r="E1657" s="76">
        <v>-160000</v>
      </c>
    </row>
    <row r="1658" spans="1:5" ht="15" customHeight="1" x14ac:dyDescent="0.2">
      <c r="B1658" s="48">
        <v>10</v>
      </c>
      <c r="C1658" s="62"/>
      <c r="D1658" s="110" t="s">
        <v>76</v>
      </c>
      <c r="E1658" s="76">
        <v>160000</v>
      </c>
    </row>
    <row r="1659" spans="1:5" ht="15" customHeight="1" x14ac:dyDescent="0.2">
      <c r="B1659" s="165"/>
      <c r="C1659" s="53" t="s">
        <v>44</v>
      </c>
      <c r="D1659" s="66"/>
      <c r="E1659" s="67">
        <f>SUM(E1657:E1658)</f>
        <v>0</v>
      </c>
    </row>
    <row r="1660" spans="1:5" ht="15" customHeight="1" x14ac:dyDescent="0.2"/>
    <row r="1661" spans="1:5" ht="15" customHeight="1" x14ac:dyDescent="0.2"/>
    <row r="1662" spans="1:5" ht="15" customHeight="1" x14ac:dyDescent="0.2"/>
    <row r="1663" spans="1:5" ht="15" customHeight="1" x14ac:dyDescent="0.2"/>
    <row r="1664" spans="1:5" ht="15" customHeight="1" x14ac:dyDescent="0.2"/>
    <row r="1665" spans="1:5" ht="15" customHeight="1" x14ac:dyDescent="0.2"/>
    <row r="1666" spans="1:5" ht="15" customHeight="1" x14ac:dyDescent="0.25">
      <c r="A1666" s="80" t="s">
        <v>499</v>
      </c>
    </row>
    <row r="1667" spans="1:5" ht="15" customHeight="1" x14ac:dyDescent="0.2">
      <c r="A1667" s="176" t="s">
        <v>323</v>
      </c>
      <c r="B1667" s="176"/>
      <c r="C1667" s="176"/>
      <c r="D1667" s="176"/>
      <c r="E1667" s="176"/>
    </row>
    <row r="1668" spans="1:5" ht="15" customHeight="1" x14ac:dyDescent="0.2">
      <c r="A1668" s="176"/>
      <c r="B1668" s="176"/>
      <c r="C1668" s="176"/>
      <c r="D1668" s="176"/>
      <c r="E1668" s="176"/>
    </row>
    <row r="1669" spans="1:5" ht="15" customHeight="1" x14ac:dyDescent="0.2">
      <c r="A1669" s="178" t="s">
        <v>542</v>
      </c>
      <c r="B1669" s="178"/>
      <c r="C1669" s="178"/>
      <c r="D1669" s="178"/>
      <c r="E1669" s="178"/>
    </row>
    <row r="1670" spans="1:5" ht="15" customHeight="1" x14ac:dyDescent="0.2">
      <c r="A1670" s="178"/>
      <c r="B1670" s="178"/>
      <c r="C1670" s="178"/>
      <c r="D1670" s="178"/>
      <c r="E1670" s="178"/>
    </row>
    <row r="1671" spans="1:5" ht="15" customHeight="1" x14ac:dyDescent="0.2">
      <c r="A1671" s="178"/>
      <c r="B1671" s="178"/>
      <c r="C1671" s="178"/>
      <c r="D1671" s="178"/>
      <c r="E1671" s="178"/>
    </row>
    <row r="1672" spans="1:5" ht="15" customHeight="1" x14ac:dyDescent="0.2">
      <c r="A1672" s="178"/>
      <c r="B1672" s="178"/>
      <c r="C1672" s="178"/>
      <c r="D1672" s="178"/>
      <c r="E1672" s="178"/>
    </row>
    <row r="1673" spans="1:5" ht="15" customHeight="1" x14ac:dyDescent="0.2">
      <c r="A1673" s="178"/>
      <c r="B1673" s="178"/>
      <c r="C1673" s="178"/>
      <c r="D1673" s="178"/>
      <c r="E1673" s="178"/>
    </row>
    <row r="1674" spans="1:5" ht="15" customHeight="1" x14ac:dyDescent="0.2">
      <c r="A1674" s="178"/>
      <c r="B1674" s="178"/>
      <c r="C1674" s="178"/>
      <c r="D1674" s="178"/>
      <c r="E1674" s="178"/>
    </row>
    <row r="1675" spans="1:5" ht="15" customHeight="1" x14ac:dyDescent="0.2">
      <c r="A1675" s="178"/>
      <c r="B1675" s="178"/>
      <c r="C1675" s="178"/>
      <c r="D1675" s="178"/>
      <c r="E1675" s="178"/>
    </row>
    <row r="1676" spans="1:5" ht="15" customHeight="1" x14ac:dyDescent="0.2">
      <c r="A1676" s="178"/>
      <c r="B1676" s="178"/>
      <c r="C1676" s="178"/>
      <c r="D1676" s="178"/>
      <c r="E1676" s="178"/>
    </row>
    <row r="1677" spans="1:5" ht="15" customHeight="1" x14ac:dyDescent="0.2">
      <c r="A1677" s="178"/>
      <c r="B1677" s="178"/>
      <c r="C1677" s="178"/>
      <c r="D1677" s="178"/>
      <c r="E1677" s="178"/>
    </row>
    <row r="1678" spans="1:5" ht="15" customHeight="1" x14ac:dyDescent="0.2">
      <c r="A1678" s="178"/>
      <c r="B1678" s="178"/>
      <c r="C1678" s="178"/>
      <c r="D1678" s="178"/>
      <c r="E1678" s="178"/>
    </row>
    <row r="1679" spans="1:5" ht="15" customHeight="1" x14ac:dyDescent="0.2"/>
    <row r="1680" spans="1:5" ht="15" customHeight="1" x14ac:dyDescent="0.25">
      <c r="A1680" s="38" t="s">
        <v>17</v>
      </c>
      <c r="B1680" s="39"/>
      <c r="C1680" s="39"/>
      <c r="D1680" s="39"/>
      <c r="E1680" s="56"/>
    </row>
    <row r="1681" spans="1:5" ht="15" customHeight="1" x14ac:dyDescent="0.2">
      <c r="A1681" s="40" t="s">
        <v>74</v>
      </c>
      <c r="B1681" s="118"/>
      <c r="C1681" s="118"/>
      <c r="D1681" s="118"/>
      <c r="E1681" s="56" t="s">
        <v>75</v>
      </c>
    </row>
    <row r="1682" spans="1:5" ht="15" customHeight="1" x14ac:dyDescent="0.2"/>
    <row r="1683" spans="1:5" ht="15" customHeight="1" x14ac:dyDescent="0.2">
      <c r="B1683" s="44" t="s">
        <v>39</v>
      </c>
      <c r="C1683" s="45" t="s">
        <v>40</v>
      </c>
      <c r="D1683" s="60" t="s">
        <v>41</v>
      </c>
      <c r="E1683" s="47" t="s">
        <v>42</v>
      </c>
    </row>
    <row r="1684" spans="1:5" ht="15" customHeight="1" x14ac:dyDescent="0.2">
      <c r="B1684" s="48">
        <v>307</v>
      </c>
      <c r="C1684" s="62"/>
      <c r="D1684" s="63" t="s">
        <v>230</v>
      </c>
      <c r="E1684" s="76">
        <v>-83900.5</v>
      </c>
    </row>
    <row r="1685" spans="1:5" ht="15" customHeight="1" x14ac:dyDescent="0.2">
      <c r="B1685" s="48">
        <v>884</v>
      </c>
      <c r="C1685" s="62"/>
      <c r="D1685" s="63" t="s">
        <v>230</v>
      </c>
      <c r="E1685" s="76">
        <v>83900.5</v>
      </c>
    </row>
    <row r="1686" spans="1:5" ht="15" customHeight="1" x14ac:dyDescent="0.2">
      <c r="B1686" s="165"/>
      <c r="C1686" s="53" t="s">
        <v>44</v>
      </c>
      <c r="D1686" s="66"/>
      <c r="E1686" s="67">
        <f>SUM(E1684:E1685)</f>
        <v>0</v>
      </c>
    </row>
    <row r="1687" spans="1:5" ht="15" customHeight="1" x14ac:dyDescent="0.2"/>
    <row r="1688" spans="1:5" ht="15" customHeight="1" x14ac:dyDescent="0.2"/>
    <row r="1689" spans="1:5" ht="15" customHeight="1" x14ac:dyDescent="0.25">
      <c r="A1689" s="80" t="s">
        <v>500</v>
      </c>
    </row>
    <row r="1690" spans="1:5" ht="15" customHeight="1" x14ac:dyDescent="0.2">
      <c r="A1690" s="176" t="s">
        <v>323</v>
      </c>
      <c r="B1690" s="176"/>
      <c r="C1690" s="176"/>
      <c r="D1690" s="176"/>
      <c r="E1690" s="176"/>
    </row>
    <row r="1691" spans="1:5" ht="15" customHeight="1" x14ac:dyDescent="0.2">
      <c r="A1691" s="176"/>
      <c r="B1691" s="176"/>
      <c r="C1691" s="176"/>
      <c r="D1691" s="176"/>
      <c r="E1691" s="176"/>
    </row>
    <row r="1692" spans="1:5" ht="15" customHeight="1" x14ac:dyDescent="0.2">
      <c r="A1692" s="178" t="s">
        <v>543</v>
      </c>
      <c r="B1692" s="178"/>
      <c r="C1692" s="178"/>
      <c r="D1692" s="178"/>
      <c r="E1692" s="178"/>
    </row>
    <row r="1693" spans="1:5" ht="15" customHeight="1" x14ac:dyDescent="0.2">
      <c r="A1693" s="178"/>
      <c r="B1693" s="178"/>
      <c r="C1693" s="178"/>
      <c r="D1693" s="178"/>
      <c r="E1693" s="178"/>
    </row>
    <row r="1694" spans="1:5" ht="15" customHeight="1" x14ac:dyDescent="0.2">
      <c r="A1694" s="178"/>
      <c r="B1694" s="178"/>
      <c r="C1694" s="178"/>
      <c r="D1694" s="178"/>
      <c r="E1694" s="178"/>
    </row>
    <row r="1695" spans="1:5" ht="15" customHeight="1" x14ac:dyDescent="0.2">
      <c r="A1695" s="178"/>
      <c r="B1695" s="178"/>
      <c r="C1695" s="178"/>
      <c r="D1695" s="178"/>
      <c r="E1695" s="178"/>
    </row>
    <row r="1696" spans="1:5" ht="15" customHeight="1" x14ac:dyDescent="0.2">
      <c r="A1696" s="178"/>
      <c r="B1696" s="178"/>
      <c r="C1696" s="178"/>
      <c r="D1696" s="178"/>
      <c r="E1696" s="178"/>
    </row>
    <row r="1697" spans="1:5" ht="15" customHeight="1" x14ac:dyDescent="0.2">
      <c r="A1697" s="178"/>
      <c r="B1697" s="178"/>
      <c r="C1697" s="178"/>
      <c r="D1697" s="178"/>
      <c r="E1697" s="178"/>
    </row>
    <row r="1698" spans="1:5" ht="15" customHeight="1" x14ac:dyDescent="0.2">
      <c r="A1698" s="178"/>
      <c r="B1698" s="178"/>
      <c r="C1698" s="178"/>
      <c r="D1698" s="178"/>
      <c r="E1698" s="178"/>
    </row>
    <row r="1699" spans="1:5" ht="15" customHeight="1" x14ac:dyDescent="0.2">
      <c r="A1699" s="178"/>
      <c r="B1699" s="178"/>
      <c r="C1699" s="178"/>
      <c r="D1699" s="178"/>
      <c r="E1699" s="178"/>
    </row>
    <row r="1700" spans="1:5" ht="15" customHeight="1" x14ac:dyDescent="0.2">
      <c r="A1700" s="178"/>
      <c r="B1700" s="178"/>
      <c r="C1700" s="178"/>
      <c r="D1700" s="178"/>
      <c r="E1700" s="178"/>
    </row>
    <row r="1701" spans="1:5" ht="15" customHeight="1" x14ac:dyDescent="0.2"/>
    <row r="1702" spans="1:5" ht="15" customHeight="1" x14ac:dyDescent="0.25">
      <c r="A1702" s="38" t="s">
        <v>17</v>
      </c>
      <c r="B1702" s="39"/>
      <c r="C1702" s="39"/>
      <c r="D1702" s="39"/>
      <c r="E1702" s="56"/>
    </row>
    <row r="1703" spans="1:5" ht="15" customHeight="1" x14ac:dyDescent="0.2">
      <c r="A1703" s="40" t="s">
        <v>74</v>
      </c>
      <c r="B1703" s="118"/>
      <c r="C1703" s="118"/>
      <c r="D1703" s="118"/>
      <c r="E1703" s="56" t="s">
        <v>75</v>
      </c>
    </row>
    <row r="1704" spans="1:5" ht="15" customHeight="1" x14ac:dyDescent="0.2"/>
    <row r="1705" spans="1:5" ht="15" customHeight="1" x14ac:dyDescent="0.2">
      <c r="B1705" s="44" t="s">
        <v>39</v>
      </c>
      <c r="C1705" s="45" t="s">
        <v>40</v>
      </c>
      <c r="D1705" s="60" t="s">
        <v>41</v>
      </c>
      <c r="E1705" s="47" t="s">
        <v>42</v>
      </c>
    </row>
    <row r="1706" spans="1:5" ht="15" customHeight="1" x14ac:dyDescent="0.2">
      <c r="B1706" s="48">
        <v>307</v>
      </c>
      <c r="C1706" s="62"/>
      <c r="D1706" s="63" t="s">
        <v>230</v>
      </c>
      <c r="E1706" s="76">
        <v>-89145.69</v>
      </c>
    </row>
    <row r="1707" spans="1:5" ht="15" customHeight="1" x14ac:dyDescent="0.2">
      <c r="B1707" s="48">
        <v>123</v>
      </c>
      <c r="C1707" s="62"/>
      <c r="D1707" s="63" t="s">
        <v>230</v>
      </c>
      <c r="E1707" s="76">
        <v>89145.69</v>
      </c>
    </row>
    <row r="1708" spans="1:5" ht="15" customHeight="1" x14ac:dyDescent="0.2">
      <c r="B1708" s="165"/>
      <c r="C1708" s="53" t="s">
        <v>44</v>
      </c>
      <c r="D1708" s="66"/>
      <c r="E1708" s="67">
        <f>SUM(E1706:E1707)</f>
        <v>0</v>
      </c>
    </row>
    <row r="1709" spans="1:5" ht="15" customHeight="1" x14ac:dyDescent="0.2"/>
    <row r="1710" spans="1:5" ht="15" customHeight="1" x14ac:dyDescent="0.2"/>
    <row r="1711" spans="1:5" ht="15" customHeight="1" x14ac:dyDescent="0.2"/>
    <row r="1712" spans="1:5" ht="15" customHeight="1" x14ac:dyDescent="0.2"/>
    <row r="1713" spans="1:5" ht="15" customHeight="1" x14ac:dyDescent="0.2"/>
    <row r="1714" spans="1:5" ht="15" customHeight="1" x14ac:dyDescent="0.2"/>
    <row r="1715" spans="1:5" ht="15" customHeight="1" x14ac:dyDescent="0.2"/>
    <row r="1716" spans="1:5" ht="15" customHeight="1" x14ac:dyDescent="0.2"/>
    <row r="1717" spans="1:5" ht="15" customHeight="1" x14ac:dyDescent="0.2"/>
    <row r="1718" spans="1:5" ht="15" customHeight="1" x14ac:dyDescent="0.25">
      <c r="A1718" s="80" t="s">
        <v>501</v>
      </c>
    </row>
    <row r="1719" spans="1:5" ht="15" customHeight="1" x14ac:dyDescent="0.2">
      <c r="A1719" s="176" t="s">
        <v>323</v>
      </c>
      <c r="B1719" s="176"/>
      <c r="C1719" s="176"/>
      <c r="D1719" s="176"/>
      <c r="E1719" s="176"/>
    </row>
    <row r="1720" spans="1:5" ht="15" customHeight="1" x14ac:dyDescent="0.2">
      <c r="A1720" s="176"/>
      <c r="B1720" s="176"/>
      <c r="C1720" s="176"/>
      <c r="D1720" s="176"/>
      <c r="E1720" s="176"/>
    </row>
    <row r="1721" spans="1:5" ht="15" customHeight="1" x14ac:dyDescent="0.2">
      <c r="A1721" s="178" t="s">
        <v>544</v>
      </c>
      <c r="B1721" s="178"/>
      <c r="C1721" s="178"/>
      <c r="D1721" s="178"/>
      <c r="E1721" s="178"/>
    </row>
    <row r="1722" spans="1:5" ht="15" customHeight="1" x14ac:dyDescent="0.2">
      <c r="A1722" s="178"/>
      <c r="B1722" s="178"/>
      <c r="C1722" s="178"/>
      <c r="D1722" s="178"/>
      <c r="E1722" s="178"/>
    </row>
    <row r="1723" spans="1:5" ht="15" customHeight="1" x14ac:dyDescent="0.2">
      <c r="A1723" s="178"/>
      <c r="B1723" s="178"/>
      <c r="C1723" s="178"/>
      <c r="D1723" s="178"/>
      <c r="E1723" s="178"/>
    </row>
    <row r="1724" spans="1:5" ht="15" customHeight="1" x14ac:dyDescent="0.2">
      <c r="A1724" s="178"/>
      <c r="B1724" s="178"/>
      <c r="C1724" s="178"/>
      <c r="D1724" s="178"/>
      <c r="E1724" s="178"/>
    </row>
    <row r="1725" spans="1:5" ht="15" customHeight="1" x14ac:dyDescent="0.2">
      <c r="A1725" s="178"/>
      <c r="B1725" s="178"/>
      <c r="C1725" s="178"/>
      <c r="D1725" s="178"/>
      <c r="E1725" s="178"/>
    </row>
    <row r="1726" spans="1:5" ht="15" customHeight="1" x14ac:dyDescent="0.2">
      <c r="A1726" s="178"/>
      <c r="B1726" s="178"/>
      <c r="C1726" s="178"/>
      <c r="D1726" s="178"/>
      <c r="E1726" s="178"/>
    </row>
    <row r="1727" spans="1:5" ht="15" customHeight="1" x14ac:dyDescent="0.2">
      <c r="A1727" s="178"/>
      <c r="B1727" s="178"/>
      <c r="C1727" s="178"/>
      <c r="D1727" s="178"/>
      <c r="E1727" s="178"/>
    </row>
    <row r="1728" spans="1:5" ht="15" customHeight="1" x14ac:dyDescent="0.2">
      <c r="A1728" s="178"/>
      <c r="B1728" s="178"/>
      <c r="C1728" s="178"/>
      <c r="D1728" s="178"/>
      <c r="E1728" s="178"/>
    </row>
    <row r="1729" spans="1:5" ht="15" customHeight="1" x14ac:dyDescent="0.2">
      <c r="A1729" s="178"/>
      <c r="B1729" s="178"/>
      <c r="C1729" s="178"/>
      <c r="D1729" s="178"/>
      <c r="E1729" s="178"/>
    </row>
    <row r="1730" spans="1:5" ht="15" customHeight="1" x14ac:dyDescent="0.2"/>
    <row r="1731" spans="1:5" ht="15" customHeight="1" x14ac:dyDescent="0.25">
      <c r="A1731" s="38" t="s">
        <v>17</v>
      </c>
      <c r="B1731" s="39"/>
      <c r="C1731" s="39"/>
      <c r="D1731" s="39"/>
      <c r="E1731" s="56"/>
    </row>
    <row r="1732" spans="1:5" ht="15" customHeight="1" x14ac:dyDescent="0.2">
      <c r="A1732" s="40" t="s">
        <v>74</v>
      </c>
      <c r="B1732" s="118"/>
      <c r="C1732" s="118"/>
      <c r="D1732" s="118"/>
      <c r="E1732" s="56" t="s">
        <v>75</v>
      </c>
    </row>
    <row r="1733" spans="1:5" ht="15" customHeight="1" x14ac:dyDescent="0.2"/>
    <row r="1734" spans="1:5" ht="15" customHeight="1" x14ac:dyDescent="0.2">
      <c r="B1734" s="44" t="s">
        <v>39</v>
      </c>
      <c r="C1734" s="45" t="s">
        <v>40</v>
      </c>
      <c r="D1734" s="60" t="s">
        <v>41</v>
      </c>
      <c r="E1734" s="47" t="s">
        <v>42</v>
      </c>
    </row>
    <row r="1735" spans="1:5" ht="15" customHeight="1" x14ac:dyDescent="0.2">
      <c r="B1735" s="48">
        <v>307</v>
      </c>
      <c r="C1735" s="62"/>
      <c r="D1735" s="63" t="s">
        <v>230</v>
      </c>
      <c r="E1735" s="76">
        <v>-1848.99</v>
      </c>
    </row>
    <row r="1736" spans="1:5" ht="15" customHeight="1" x14ac:dyDescent="0.2">
      <c r="B1736" s="48">
        <v>123</v>
      </c>
      <c r="C1736" s="62"/>
      <c r="D1736" s="63" t="s">
        <v>230</v>
      </c>
      <c r="E1736" s="76">
        <v>1848.99</v>
      </c>
    </row>
    <row r="1737" spans="1:5" ht="15" customHeight="1" x14ac:dyDescent="0.2">
      <c r="B1737" s="165"/>
      <c r="C1737" s="53" t="s">
        <v>44</v>
      </c>
      <c r="D1737" s="66"/>
      <c r="E1737" s="67">
        <f>SUM(E1735:E1736)</f>
        <v>0</v>
      </c>
    </row>
    <row r="1738" spans="1:5" ht="15" customHeight="1" x14ac:dyDescent="0.2"/>
    <row r="1739" spans="1:5" ht="15" customHeight="1" x14ac:dyDescent="0.2"/>
    <row r="1740" spans="1:5" ht="15" customHeight="1" x14ac:dyDescent="0.25">
      <c r="A1740" s="80" t="s">
        <v>502</v>
      </c>
    </row>
    <row r="1741" spans="1:5" ht="15" customHeight="1" x14ac:dyDescent="0.2">
      <c r="A1741" s="176" t="s">
        <v>323</v>
      </c>
      <c r="B1741" s="176"/>
      <c r="C1741" s="176"/>
      <c r="D1741" s="176"/>
      <c r="E1741" s="176"/>
    </row>
    <row r="1742" spans="1:5" ht="15" customHeight="1" x14ac:dyDescent="0.2">
      <c r="A1742" s="176"/>
      <c r="B1742" s="176"/>
      <c r="C1742" s="176"/>
      <c r="D1742" s="176"/>
      <c r="E1742" s="176"/>
    </row>
    <row r="1743" spans="1:5" ht="15" customHeight="1" x14ac:dyDescent="0.2">
      <c r="A1743" s="178" t="s">
        <v>545</v>
      </c>
      <c r="B1743" s="178"/>
      <c r="C1743" s="178"/>
      <c r="D1743" s="178"/>
      <c r="E1743" s="178"/>
    </row>
    <row r="1744" spans="1:5" ht="15" customHeight="1" x14ac:dyDescent="0.2">
      <c r="A1744" s="178"/>
      <c r="B1744" s="178"/>
      <c r="C1744" s="178"/>
      <c r="D1744" s="178"/>
      <c r="E1744" s="178"/>
    </row>
    <row r="1745" spans="1:5" ht="15" customHeight="1" x14ac:dyDescent="0.2">
      <c r="A1745" s="178"/>
      <c r="B1745" s="178"/>
      <c r="C1745" s="178"/>
      <c r="D1745" s="178"/>
      <c r="E1745" s="178"/>
    </row>
    <row r="1746" spans="1:5" ht="15" customHeight="1" x14ac:dyDescent="0.2">
      <c r="A1746" s="178"/>
      <c r="B1746" s="178"/>
      <c r="C1746" s="178"/>
      <c r="D1746" s="178"/>
      <c r="E1746" s="178"/>
    </row>
    <row r="1747" spans="1:5" ht="15" customHeight="1" x14ac:dyDescent="0.2">
      <c r="A1747" s="178"/>
      <c r="B1747" s="178"/>
      <c r="C1747" s="178"/>
      <c r="D1747" s="178"/>
      <c r="E1747" s="178"/>
    </row>
    <row r="1748" spans="1:5" ht="15" customHeight="1" x14ac:dyDescent="0.2">
      <c r="A1748" s="178"/>
      <c r="B1748" s="178"/>
      <c r="C1748" s="178"/>
      <c r="D1748" s="178"/>
      <c r="E1748" s="178"/>
    </row>
    <row r="1749" spans="1:5" ht="15" customHeight="1" x14ac:dyDescent="0.2">
      <c r="A1749" s="178"/>
      <c r="B1749" s="178"/>
      <c r="C1749" s="178"/>
      <c r="D1749" s="178"/>
      <c r="E1749" s="178"/>
    </row>
    <row r="1750" spans="1:5" ht="15" customHeight="1" x14ac:dyDescent="0.2">
      <c r="A1750" s="178"/>
      <c r="B1750" s="178"/>
      <c r="C1750" s="178"/>
      <c r="D1750" s="178"/>
      <c r="E1750" s="178"/>
    </row>
    <row r="1751" spans="1:5" ht="15" customHeight="1" x14ac:dyDescent="0.2">
      <c r="A1751" s="178"/>
      <c r="B1751" s="178"/>
      <c r="C1751" s="178"/>
      <c r="D1751" s="178"/>
      <c r="E1751" s="178"/>
    </row>
    <row r="1752" spans="1:5" ht="15" customHeight="1" x14ac:dyDescent="0.2">
      <c r="A1752" s="178"/>
      <c r="B1752" s="178"/>
      <c r="C1752" s="178"/>
      <c r="D1752" s="178"/>
      <c r="E1752" s="178"/>
    </row>
    <row r="1753" spans="1:5" ht="15" customHeight="1" x14ac:dyDescent="0.2">
      <c r="A1753" s="178"/>
      <c r="B1753" s="178"/>
      <c r="C1753" s="178"/>
      <c r="D1753" s="178"/>
      <c r="E1753" s="178"/>
    </row>
    <row r="1754" spans="1:5" ht="15" customHeight="1" x14ac:dyDescent="0.2"/>
    <row r="1755" spans="1:5" ht="15" customHeight="1" x14ac:dyDescent="0.25">
      <c r="A1755" s="38" t="s">
        <v>17</v>
      </c>
      <c r="B1755" s="39"/>
      <c r="C1755" s="39"/>
      <c r="D1755" s="39"/>
      <c r="E1755" s="56"/>
    </row>
    <row r="1756" spans="1:5" ht="15" customHeight="1" x14ac:dyDescent="0.2">
      <c r="A1756" s="40" t="s">
        <v>74</v>
      </c>
      <c r="B1756" s="118"/>
      <c r="C1756" s="118"/>
      <c r="D1756" s="118"/>
      <c r="E1756" s="56" t="s">
        <v>75</v>
      </c>
    </row>
    <row r="1757" spans="1:5" ht="15" customHeight="1" x14ac:dyDescent="0.2"/>
    <row r="1758" spans="1:5" ht="15" customHeight="1" x14ac:dyDescent="0.2">
      <c r="B1758" s="44" t="s">
        <v>39</v>
      </c>
      <c r="C1758" s="45" t="s">
        <v>40</v>
      </c>
      <c r="D1758" s="60" t="s">
        <v>41</v>
      </c>
      <c r="E1758" s="47" t="s">
        <v>42</v>
      </c>
    </row>
    <row r="1759" spans="1:5" ht="15" customHeight="1" x14ac:dyDescent="0.2">
      <c r="B1759" s="48">
        <v>883</v>
      </c>
      <c r="C1759" s="62"/>
      <c r="D1759" s="110" t="s">
        <v>76</v>
      </c>
      <c r="E1759" s="76">
        <v>-180000</v>
      </c>
    </row>
    <row r="1760" spans="1:5" ht="15" customHeight="1" x14ac:dyDescent="0.2">
      <c r="B1760" s="48">
        <v>880</v>
      </c>
      <c r="C1760" s="62"/>
      <c r="D1760" s="110" t="s">
        <v>76</v>
      </c>
      <c r="E1760" s="76">
        <v>-20000</v>
      </c>
    </row>
    <row r="1761" spans="1:5" ht="15" customHeight="1" x14ac:dyDescent="0.2">
      <c r="B1761" s="48">
        <v>883</v>
      </c>
      <c r="C1761" s="62"/>
      <c r="D1761" s="63" t="s">
        <v>230</v>
      </c>
      <c r="E1761" s="76">
        <v>180000</v>
      </c>
    </row>
    <row r="1762" spans="1:5" ht="15" customHeight="1" x14ac:dyDescent="0.2">
      <c r="B1762" s="48">
        <v>880</v>
      </c>
      <c r="C1762" s="62"/>
      <c r="D1762" s="63" t="s">
        <v>230</v>
      </c>
      <c r="E1762" s="76">
        <v>20000</v>
      </c>
    </row>
    <row r="1763" spans="1:5" ht="15" customHeight="1" x14ac:dyDescent="0.2">
      <c r="B1763" s="165"/>
      <c r="C1763" s="53" t="s">
        <v>44</v>
      </c>
      <c r="D1763" s="66"/>
      <c r="E1763" s="67">
        <f>SUM(E1759:E1762)</f>
        <v>0</v>
      </c>
    </row>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5">
      <c r="A1770" s="80" t="s">
        <v>503</v>
      </c>
    </row>
    <row r="1771" spans="1:5" ht="15" customHeight="1" x14ac:dyDescent="0.2">
      <c r="A1771" s="176" t="s">
        <v>268</v>
      </c>
      <c r="B1771" s="176"/>
      <c r="C1771" s="176"/>
      <c r="D1771" s="176"/>
      <c r="E1771" s="176"/>
    </row>
    <row r="1772" spans="1:5" ht="15" customHeight="1" x14ac:dyDescent="0.2">
      <c r="A1772" s="176"/>
      <c r="B1772" s="176"/>
      <c r="C1772" s="176"/>
      <c r="D1772" s="176"/>
      <c r="E1772" s="176"/>
    </row>
    <row r="1773" spans="1:5" ht="15" customHeight="1" x14ac:dyDescent="0.2">
      <c r="A1773" s="178" t="s">
        <v>546</v>
      </c>
      <c r="B1773" s="178"/>
      <c r="C1773" s="178"/>
      <c r="D1773" s="178"/>
      <c r="E1773" s="178"/>
    </row>
    <row r="1774" spans="1:5" ht="15" customHeight="1" x14ac:dyDescent="0.2">
      <c r="A1774" s="178"/>
      <c r="B1774" s="178"/>
      <c r="C1774" s="178"/>
      <c r="D1774" s="178"/>
      <c r="E1774" s="178"/>
    </row>
    <row r="1775" spans="1:5" ht="15" customHeight="1" x14ac:dyDescent="0.2">
      <c r="A1775" s="178"/>
      <c r="B1775" s="178"/>
      <c r="C1775" s="178"/>
      <c r="D1775" s="178"/>
      <c r="E1775" s="178"/>
    </row>
    <row r="1776" spans="1:5" ht="15" customHeight="1" x14ac:dyDescent="0.2">
      <c r="A1776" s="178"/>
      <c r="B1776" s="178"/>
      <c r="C1776" s="178"/>
      <c r="D1776" s="178"/>
      <c r="E1776" s="178"/>
    </row>
    <row r="1777" spans="1:5" ht="15" customHeight="1" x14ac:dyDescent="0.2">
      <c r="A1777" s="178"/>
      <c r="B1777" s="178"/>
      <c r="C1777" s="178"/>
      <c r="D1777" s="178"/>
      <c r="E1777" s="178"/>
    </row>
    <row r="1778" spans="1:5" ht="15" customHeight="1" x14ac:dyDescent="0.2">
      <c r="A1778" s="178"/>
      <c r="B1778" s="178"/>
      <c r="C1778" s="178"/>
      <c r="D1778" s="178"/>
      <c r="E1778" s="178"/>
    </row>
    <row r="1779" spans="1:5" ht="15" customHeight="1" x14ac:dyDescent="0.2">
      <c r="A1779" s="178"/>
      <c r="B1779" s="178"/>
      <c r="C1779" s="178"/>
      <c r="D1779" s="178"/>
      <c r="E1779" s="178"/>
    </row>
    <row r="1780" spans="1:5" ht="15" customHeight="1" x14ac:dyDescent="0.2">
      <c r="A1780" s="178"/>
      <c r="B1780" s="178"/>
      <c r="C1780" s="178"/>
      <c r="D1780" s="178"/>
      <c r="E1780" s="178"/>
    </row>
    <row r="1781" spans="1:5" ht="15" customHeight="1" x14ac:dyDescent="0.2">
      <c r="A1781" s="178"/>
      <c r="B1781" s="178"/>
      <c r="C1781" s="178"/>
      <c r="D1781" s="178"/>
      <c r="E1781" s="178"/>
    </row>
    <row r="1782" spans="1:5" ht="15" customHeight="1" x14ac:dyDescent="0.2">
      <c r="A1782" s="178"/>
      <c r="B1782" s="178"/>
      <c r="C1782" s="178"/>
      <c r="D1782" s="178"/>
      <c r="E1782" s="178"/>
    </row>
    <row r="1783" spans="1:5" ht="15" customHeight="1" x14ac:dyDescent="0.2">
      <c r="A1783" s="121"/>
      <c r="B1783" s="121"/>
      <c r="C1783" s="121"/>
      <c r="D1783" s="121"/>
      <c r="E1783" s="121"/>
    </row>
    <row r="1784" spans="1:5" ht="15" customHeight="1" x14ac:dyDescent="0.25">
      <c r="A1784" s="38" t="s">
        <v>17</v>
      </c>
      <c r="B1784" s="39"/>
      <c r="C1784" s="39"/>
      <c r="D1784" s="39"/>
      <c r="E1784" s="56"/>
    </row>
    <row r="1785" spans="1:5" ht="15" customHeight="1" x14ac:dyDescent="0.2">
      <c r="A1785" s="40" t="s">
        <v>74</v>
      </c>
      <c r="B1785" s="118"/>
      <c r="C1785" s="118"/>
      <c r="D1785" s="118"/>
      <c r="E1785" s="56" t="s">
        <v>75</v>
      </c>
    </row>
    <row r="1786" spans="1:5" ht="15" customHeight="1" x14ac:dyDescent="0.2">
      <c r="A1786" s="40"/>
      <c r="B1786" s="56"/>
      <c r="C1786" s="39"/>
      <c r="D1786" s="39"/>
      <c r="E1786" s="43"/>
    </row>
    <row r="1787" spans="1:5" ht="15" customHeight="1" x14ac:dyDescent="0.2">
      <c r="A1787" s="108"/>
      <c r="B1787" s="44" t="s">
        <v>39</v>
      </c>
      <c r="C1787" s="45" t="s">
        <v>40</v>
      </c>
      <c r="D1787" s="60" t="s">
        <v>41</v>
      </c>
      <c r="E1787" s="47" t="s">
        <v>42</v>
      </c>
    </row>
    <row r="1788" spans="1:5" ht="15" customHeight="1" x14ac:dyDescent="0.2">
      <c r="A1788" s="108"/>
      <c r="B1788" s="48">
        <v>880</v>
      </c>
      <c r="C1788" s="62"/>
      <c r="D1788" s="110" t="s">
        <v>76</v>
      </c>
      <c r="E1788" s="104">
        <v>-481000</v>
      </c>
    </row>
    <row r="1789" spans="1:5" ht="15" customHeight="1" x14ac:dyDescent="0.2">
      <c r="A1789" s="105"/>
      <c r="B1789" s="165"/>
      <c r="C1789" s="53" t="s">
        <v>44</v>
      </c>
      <c r="D1789" s="66"/>
      <c r="E1789" s="67">
        <f>SUM(E1788:E1788)</f>
        <v>-481000</v>
      </c>
    </row>
    <row r="1790" spans="1:5" ht="15" customHeight="1" x14ac:dyDescent="0.2"/>
    <row r="1791" spans="1:5" ht="15" customHeight="1" x14ac:dyDescent="0.25">
      <c r="A1791" s="38" t="s">
        <v>17</v>
      </c>
      <c r="B1791" s="39"/>
      <c r="C1791" s="39"/>
      <c r="D1791" s="39"/>
      <c r="E1791" s="39"/>
    </row>
    <row r="1792" spans="1:5" ht="15" customHeight="1" x14ac:dyDescent="0.2">
      <c r="A1792" s="40" t="s">
        <v>37</v>
      </c>
      <c r="B1792" s="39"/>
      <c r="C1792" s="39"/>
      <c r="D1792" s="39"/>
      <c r="E1792" s="42" t="s">
        <v>38</v>
      </c>
    </row>
    <row r="1793" spans="1:5" ht="15" customHeight="1" x14ac:dyDescent="0.25">
      <c r="A1793" s="38"/>
      <c r="B1793" s="56"/>
      <c r="C1793" s="39"/>
      <c r="D1793" s="39"/>
      <c r="E1793" s="43"/>
    </row>
    <row r="1794" spans="1:5" ht="15" customHeight="1" x14ac:dyDescent="0.2">
      <c r="A1794" s="108"/>
      <c r="B1794" s="108"/>
      <c r="C1794" s="45" t="s">
        <v>40</v>
      </c>
      <c r="D1794" s="82" t="s">
        <v>53</v>
      </c>
      <c r="E1794" s="47" t="s">
        <v>42</v>
      </c>
    </row>
    <row r="1795" spans="1:5" ht="15" customHeight="1" x14ac:dyDescent="0.2">
      <c r="A1795" s="99"/>
      <c r="B1795" s="109"/>
      <c r="C1795" s="132">
        <v>6409</v>
      </c>
      <c r="D1795" s="110" t="s">
        <v>113</v>
      </c>
      <c r="E1795" s="133">
        <v>481000</v>
      </c>
    </row>
    <row r="1796" spans="1:5" ht="15" customHeight="1" x14ac:dyDescent="0.2">
      <c r="A1796" s="134"/>
      <c r="B1796" s="135"/>
      <c r="C1796" s="53" t="s">
        <v>44</v>
      </c>
      <c r="D1796" s="54"/>
      <c r="E1796" s="55">
        <f>E1795</f>
        <v>481000</v>
      </c>
    </row>
    <row r="1797" spans="1:5" ht="15" customHeight="1" x14ac:dyDescent="0.2"/>
    <row r="1798" spans="1:5" ht="15" customHeight="1" x14ac:dyDescent="0.2"/>
    <row r="1799" spans="1:5" ht="15" customHeight="1" x14ac:dyDescent="0.25">
      <c r="A1799" s="80" t="s">
        <v>504</v>
      </c>
    </row>
    <row r="1800" spans="1:5" ht="15" customHeight="1" x14ac:dyDescent="0.2">
      <c r="A1800" s="179" t="s">
        <v>34</v>
      </c>
      <c r="B1800" s="179"/>
      <c r="C1800" s="179"/>
      <c r="D1800" s="179"/>
      <c r="E1800" s="179"/>
    </row>
    <row r="1801" spans="1:5" ht="15" customHeight="1" x14ac:dyDescent="0.2">
      <c r="A1801" s="178" t="s">
        <v>547</v>
      </c>
      <c r="B1801" s="178"/>
      <c r="C1801" s="178"/>
      <c r="D1801" s="178"/>
      <c r="E1801" s="178"/>
    </row>
    <row r="1802" spans="1:5" ht="15" customHeight="1" x14ac:dyDescent="0.2">
      <c r="A1802" s="178"/>
      <c r="B1802" s="178"/>
      <c r="C1802" s="178"/>
      <c r="D1802" s="178"/>
      <c r="E1802" s="178"/>
    </row>
    <row r="1803" spans="1:5" ht="15" customHeight="1" x14ac:dyDescent="0.2">
      <c r="A1803" s="178"/>
      <c r="B1803" s="178"/>
      <c r="C1803" s="178"/>
      <c r="D1803" s="178"/>
      <c r="E1803" s="178"/>
    </row>
    <row r="1804" spans="1:5" ht="15" customHeight="1" x14ac:dyDescent="0.2">
      <c r="A1804" s="178"/>
      <c r="B1804" s="178"/>
      <c r="C1804" s="178"/>
      <c r="D1804" s="178"/>
      <c r="E1804" s="178"/>
    </row>
    <row r="1805" spans="1:5" ht="15" customHeight="1" x14ac:dyDescent="0.2">
      <c r="A1805" s="178"/>
      <c r="B1805" s="178"/>
      <c r="C1805" s="178"/>
      <c r="D1805" s="178"/>
      <c r="E1805" s="178"/>
    </row>
    <row r="1806" spans="1:5" ht="15" customHeight="1" x14ac:dyDescent="0.2">
      <c r="A1806" s="178"/>
      <c r="B1806" s="178"/>
      <c r="C1806" s="178"/>
      <c r="D1806" s="178"/>
      <c r="E1806" s="178"/>
    </row>
    <row r="1807" spans="1:5" ht="15" customHeight="1" x14ac:dyDescent="0.2">
      <c r="A1807" s="178"/>
      <c r="B1807" s="178"/>
      <c r="C1807" s="178"/>
      <c r="D1807" s="178"/>
      <c r="E1807" s="178"/>
    </row>
    <row r="1808" spans="1:5" ht="15" customHeight="1" x14ac:dyDescent="0.2">
      <c r="A1808" s="178"/>
      <c r="B1808" s="178"/>
      <c r="C1808" s="178"/>
      <c r="D1808" s="178"/>
      <c r="E1808" s="178"/>
    </row>
    <row r="1809" spans="1:5" ht="15" customHeight="1" x14ac:dyDescent="0.2">
      <c r="A1809" s="178"/>
      <c r="B1809" s="178"/>
      <c r="C1809" s="178"/>
      <c r="D1809" s="178"/>
      <c r="E1809" s="178"/>
    </row>
    <row r="1810" spans="1:5" ht="15" customHeight="1" x14ac:dyDescent="0.2">
      <c r="A1810" s="178"/>
      <c r="B1810" s="178"/>
      <c r="C1810" s="178"/>
      <c r="D1810" s="178"/>
      <c r="E1810" s="178"/>
    </row>
    <row r="1811" spans="1:5" ht="15" customHeight="1" x14ac:dyDescent="0.2">
      <c r="A1811" s="121"/>
      <c r="B1811" s="121"/>
      <c r="C1811" s="121"/>
      <c r="D1811" s="121"/>
      <c r="E1811" s="121"/>
    </row>
    <row r="1812" spans="1:5" ht="15" customHeight="1" x14ac:dyDescent="0.25">
      <c r="A1812" s="38" t="s">
        <v>1</v>
      </c>
      <c r="B1812" s="39"/>
      <c r="C1812" s="39"/>
      <c r="D1812" s="39"/>
      <c r="E1812" s="39"/>
    </row>
    <row r="1813" spans="1:5" ht="15" customHeight="1" x14ac:dyDescent="0.2">
      <c r="A1813" s="40" t="s">
        <v>37</v>
      </c>
      <c r="E1813" t="s">
        <v>38</v>
      </c>
    </row>
    <row r="1814" spans="1:5" ht="15" customHeight="1" x14ac:dyDescent="0.25">
      <c r="B1814" s="38"/>
      <c r="C1814" s="39"/>
      <c r="D1814" s="39"/>
      <c r="E1814" s="43"/>
    </row>
    <row r="1815" spans="1:5" ht="15" customHeight="1" x14ac:dyDescent="0.2">
      <c r="A1815" s="108"/>
      <c r="B1815" s="108"/>
      <c r="C1815" s="45" t="s">
        <v>40</v>
      </c>
      <c r="D1815" s="46" t="s">
        <v>41</v>
      </c>
      <c r="E1815" s="44" t="s">
        <v>42</v>
      </c>
    </row>
    <row r="1816" spans="1:5" ht="15" customHeight="1" x14ac:dyDescent="0.2">
      <c r="A1816" s="99"/>
      <c r="B1816" s="116"/>
      <c r="C1816" s="62"/>
      <c r="D1816" s="117" t="s">
        <v>73</v>
      </c>
      <c r="E1816" s="76">
        <f>97407.22+1655922.82</f>
        <v>1753330.04</v>
      </c>
    </row>
    <row r="1817" spans="1:5" ht="15" customHeight="1" x14ac:dyDescent="0.2">
      <c r="A1817" s="99"/>
      <c r="B1817" s="116"/>
      <c r="C1817" s="77" t="s">
        <v>44</v>
      </c>
      <c r="D1817" s="78"/>
      <c r="E1817" s="79">
        <f>SUM(E1816:E1816)</f>
        <v>1753330.04</v>
      </c>
    </row>
    <row r="1818" spans="1:5" ht="15" customHeight="1" x14ac:dyDescent="0.2">
      <c r="A1818" s="99"/>
      <c r="B1818" s="116"/>
      <c r="C1818" s="122"/>
      <c r="D1818" s="70"/>
      <c r="E1818" s="123"/>
    </row>
    <row r="1819" spans="1:5" ht="15" customHeight="1" x14ac:dyDescent="0.2">
      <c r="A1819" s="99"/>
      <c r="B1819" s="116"/>
      <c r="C1819" s="122"/>
      <c r="D1819" s="70"/>
      <c r="E1819" s="123"/>
    </row>
    <row r="1820" spans="1:5" ht="15" customHeight="1" x14ac:dyDescent="0.2">
      <c r="A1820" s="99"/>
      <c r="B1820" s="116"/>
      <c r="C1820" s="122"/>
      <c r="D1820" s="70"/>
      <c r="E1820" s="123"/>
    </row>
    <row r="1821" spans="1:5" ht="15" customHeight="1" x14ac:dyDescent="0.2">
      <c r="A1821" s="99"/>
      <c r="B1821" s="116"/>
      <c r="C1821" s="122"/>
      <c r="D1821" s="70"/>
      <c r="E1821" s="123"/>
    </row>
    <row r="1822" spans="1:5" ht="15" customHeight="1" x14ac:dyDescent="0.25">
      <c r="A1822" s="69" t="s">
        <v>17</v>
      </c>
      <c r="B1822" s="70"/>
      <c r="C1822" s="70"/>
      <c r="D1822" s="56"/>
      <c r="E1822" s="56"/>
    </row>
    <row r="1823" spans="1:5" ht="15" customHeight="1" x14ac:dyDescent="0.2">
      <c r="A1823" s="57" t="s">
        <v>64</v>
      </c>
      <c r="B1823" s="70"/>
      <c r="C1823" s="70"/>
      <c r="D1823" s="70"/>
      <c r="E1823" s="71" t="s">
        <v>80</v>
      </c>
    </row>
    <row r="1824" spans="1:5" ht="15" customHeight="1" x14ac:dyDescent="0.2">
      <c r="A1824" s="72"/>
      <c r="B1824" s="96"/>
      <c r="C1824" s="70"/>
      <c r="D1824" s="72"/>
      <c r="E1824" s="97"/>
    </row>
    <row r="1825" spans="1:5" ht="15" customHeight="1" x14ac:dyDescent="0.2">
      <c r="B1825" s="108"/>
      <c r="C1825" s="44" t="s">
        <v>40</v>
      </c>
      <c r="D1825" s="82" t="s">
        <v>53</v>
      </c>
      <c r="E1825" s="44" t="s">
        <v>42</v>
      </c>
    </row>
    <row r="1826" spans="1:5" ht="15" customHeight="1" x14ac:dyDescent="0.2">
      <c r="B1826" s="124"/>
      <c r="C1826" s="62">
        <v>2143</v>
      </c>
      <c r="D1826" s="110" t="s">
        <v>66</v>
      </c>
      <c r="E1826" s="76">
        <v>-50000</v>
      </c>
    </row>
    <row r="1827" spans="1:5" ht="15" customHeight="1" x14ac:dyDescent="0.2">
      <c r="B1827" s="124"/>
      <c r="C1827" s="62">
        <v>3121</v>
      </c>
      <c r="D1827" s="110" t="s">
        <v>81</v>
      </c>
      <c r="E1827" s="76">
        <f>50000+97407.22+1655922.82</f>
        <v>1803330.04</v>
      </c>
    </row>
    <row r="1828" spans="1:5" ht="15" customHeight="1" x14ac:dyDescent="0.2">
      <c r="B1828" s="115"/>
      <c r="C1828" s="77" t="s">
        <v>44</v>
      </c>
      <c r="D1828" s="85"/>
      <c r="E1828" s="86">
        <f>SUM(E1826:E1827)</f>
        <v>1753330.04</v>
      </c>
    </row>
    <row r="1829" spans="1:5" ht="15" customHeight="1" x14ac:dyDescent="0.2"/>
    <row r="1830" spans="1:5" ht="15" customHeight="1" x14ac:dyDescent="0.2"/>
    <row r="1831" spans="1:5" ht="15" customHeight="1" x14ac:dyDescent="0.25">
      <c r="A1831" s="80" t="s">
        <v>505</v>
      </c>
    </row>
    <row r="1832" spans="1:5" ht="15" customHeight="1" x14ac:dyDescent="0.2">
      <c r="A1832" s="179" t="s">
        <v>34</v>
      </c>
      <c r="B1832" s="179"/>
      <c r="C1832" s="179"/>
      <c r="D1832" s="179"/>
      <c r="E1832" s="179"/>
    </row>
    <row r="1833" spans="1:5" ht="15" customHeight="1" x14ac:dyDescent="0.2">
      <c r="A1833" s="178" t="s">
        <v>548</v>
      </c>
      <c r="B1833" s="178"/>
      <c r="C1833" s="178"/>
      <c r="D1833" s="178"/>
      <c r="E1833" s="178"/>
    </row>
    <row r="1834" spans="1:5" ht="15" customHeight="1" x14ac:dyDescent="0.2">
      <c r="A1834" s="178"/>
      <c r="B1834" s="178"/>
      <c r="C1834" s="178"/>
      <c r="D1834" s="178"/>
      <c r="E1834" s="178"/>
    </row>
    <row r="1835" spans="1:5" ht="15" customHeight="1" x14ac:dyDescent="0.2">
      <c r="A1835" s="178"/>
      <c r="B1835" s="178"/>
      <c r="C1835" s="178"/>
      <c r="D1835" s="178"/>
      <c r="E1835" s="178"/>
    </row>
    <row r="1836" spans="1:5" ht="15" customHeight="1" x14ac:dyDescent="0.2">
      <c r="A1836" s="178"/>
      <c r="B1836" s="178"/>
      <c r="C1836" s="178"/>
      <c r="D1836" s="178"/>
      <c r="E1836" s="178"/>
    </row>
    <row r="1837" spans="1:5" ht="15" customHeight="1" x14ac:dyDescent="0.2">
      <c r="A1837" s="178"/>
      <c r="B1837" s="178"/>
      <c r="C1837" s="178"/>
      <c r="D1837" s="178"/>
      <c r="E1837" s="178"/>
    </row>
    <row r="1838" spans="1:5" ht="15" customHeight="1" x14ac:dyDescent="0.2">
      <c r="A1838" s="178"/>
      <c r="B1838" s="178"/>
      <c r="C1838" s="178"/>
      <c r="D1838" s="178"/>
      <c r="E1838" s="178"/>
    </row>
    <row r="1839" spans="1:5" ht="15" customHeight="1" x14ac:dyDescent="0.2">
      <c r="A1839" s="178"/>
      <c r="B1839" s="178"/>
      <c r="C1839" s="178"/>
      <c r="D1839" s="178"/>
      <c r="E1839" s="178"/>
    </row>
    <row r="1840" spans="1:5" ht="15" customHeight="1" x14ac:dyDescent="0.2">
      <c r="A1840" s="178"/>
      <c r="B1840" s="178"/>
      <c r="C1840" s="178"/>
      <c r="D1840" s="178"/>
      <c r="E1840" s="178"/>
    </row>
    <row r="1841" spans="1:5" ht="15" customHeight="1" x14ac:dyDescent="0.2">
      <c r="A1841" s="121"/>
      <c r="B1841" s="121"/>
      <c r="C1841" s="121"/>
      <c r="D1841" s="121"/>
      <c r="E1841" s="121"/>
    </row>
    <row r="1842" spans="1:5" ht="15" customHeight="1" x14ac:dyDescent="0.25">
      <c r="A1842" s="38" t="s">
        <v>1</v>
      </c>
      <c r="B1842" s="39"/>
      <c r="C1842" s="39"/>
      <c r="D1842" s="39"/>
      <c r="E1842" s="39"/>
    </row>
    <row r="1843" spans="1:5" ht="15" customHeight="1" x14ac:dyDescent="0.2">
      <c r="A1843" s="40" t="s">
        <v>37</v>
      </c>
      <c r="E1843" t="s">
        <v>38</v>
      </c>
    </row>
    <row r="1844" spans="1:5" ht="15" customHeight="1" x14ac:dyDescent="0.25">
      <c r="B1844" s="38"/>
      <c r="C1844" s="39"/>
      <c r="D1844" s="39"/>
      <c r="E1844" s="43"/>
    </row>
    <row r="1845" spans="1:5" ht="15" customHeight="1" x14ac:dyDescent="0.2">
      <c r="A1845" s="108"/>
      <c r="B1845" s="108"/>
      <c r="C1845" s="45" t="s">
        <v>40</v>
      </c>
      <c r="D1845" s="46" t="s">
        <v>41</v>
      </c>
      <c r="E1845" s="44" t="s">
        <v>42</v>
      </c>
    </row>
    <row r="1846" spans="1:5" ht="15" customHeight="1" x14ac:dyDescent="0.2">
      <c r="A1846" s="99"/>
      <c r="B1846" s="116"/>
      <c r="C1846" s="62"/>
      <c r="D1846" s="117" t="s">
        <v>73</v>
      </c>
      <c r="E1846" s="76">
        <v>967986.8</v>
      </c>
    </row>
    <row r="1847" spans="1:5" ht="15" customHeight="1" x14ac:dyDescent="0.2">
      <c r="A1847" s="99"/>
      <c r="B1847" s="116"/>
      <c r="C1847" s="77" t="s">
        <v>44</v>
      </c>
      <c r="D1847" s="78"/>
      <c r="E1847" s="79">
        <f>SUM(E1846:E1846)</f>
        <v>967986.8</v>
      </c>
    </row>
    <row r="1848" spans="1:5" ht="15" customHeight="1" x14ac:dyDescent="0.2"/>
    <row r="1849" spans="1:5" ht="15" customHeight="1" x14ac:dyDescent="0.25">
      <c r="A1849" s="69" t="s">
        <v>17</v>
      </c>
      <c r="B1849" s="70"/>
      <c r="C1849" s="70"/>
      <c r="D1849" s="56"/>
      <c r="E1849" s="56"/>
    </row>
    <row r="1850" spans="1:5" ht="15" customHeight="1" x14ac:dyDescent="0.2">
      <c r="A1850" s="57" t="s">
        <v>87</v>
      </c>
      <c r="B1850" s="39"/>
      <c r="C1850" s="39"/>
      <c r="D1850" s="39"/>
      <c r="E1850" s="42" t="s">
        <v>88</v>
      </c>
    </row>
    <row r="1851" spans="1:5" ht="15" customHeight="1" x14ac:dyDescent="0.2">
      <c r="A1851" s="72"/>
      <c r="B1851" s="96"/>
      <c r="C1851" s="70"/>
      <c r="D1851" s="72"/>
      <c r="E1851" s="97"/>
    </row>
    <row r="1852" spans="1:5" ht="15" customHeight="1" x14ac:dyDescent="0.2">
      <c r="B1852" s="108"/>
      <c r="C1852" s="44" t="s">
        <v>40</v>
      </c>
      <c r="D1852" s="82" t="s">
        <v>53</v>
      </c>
      <c r="E1852" s="44" t="s">
        <v>42</v>
      </c>
    </row>
    <row r="1853" spans="1:5" ht="15" customHeight="1" x14ac:dyDescent="0.2">
      <c r="B1853" s="124"/>
      <c r="C1853" s="62">
        <v>3122</v>
      </c>
      <c r="D1853" s="110" t="s">
        <v>81</v>
      </c>
      <c r="E1853" s="76">
        <v>967986.8</v>
      </c>
    </row>
    <row r="1854" spans="1:5" ht="15" customHeight="1" x14ac:dyDescent="0.2">
      <c r="B1854" s="115"/>
      <c r="C1854" s="77" t="s">
        <v>44</v>
      </c>
      <c r="D1854" s="85"/>
      <c r="E1854" s="86">
        <f>SUM(E1853:E1853)</f>
        <v>967986.8</v>
      </c>
    </row>
    <row r="1855" spans="1:5" ht="15" customHeight="1" x14ac:dyDescent="0.2"/>
    <row r="1856" spans="1:5" ht="15" customHeight="1" x14ac:dyDescent="0.2"/>
    <row r="1857" spans="1:5" ht="15" customHeight="1" x14ac:dyDescent="0.25">
      <c r="A1857" s="80" t="s">
        <v>506</v>
      </c>
    </row>
    <row r="1858" spans="1:5" ht="15" customHeight="1" x14ac:dyDescent="0.2">
      <c r="A1858" s="179" t="s">
        <v>34</v>
      </c>
      <c r="B1858" s="179"/>
      <c r="C1858" s="179"/>
      <c r="D1858" s="179"/>
      <c r="E1858" s="179"/>
    </row>
    <row r="1859" spans="1:5" ht="15" customHeight="1" x14ac:dyDescent="0.2">
      <c r="A1859" s="178" t="s">
        <v>549</v>
      </c>
      <c r="B1859" s="178"/>
      <c r="C1859" s="178"/>
      <c r="D1859" s="178"/>
      <c r="E1859" s="178"/>
    </row>
    <row r="1860" spans="1:5" ht="15" customHeight="1" x14ac:dyDescent="0.2">
      <c r="A1860" s="178"/>
      <c r="B1860" s="178"/>
      <c r="C1860" s="178"/>
      <c r="D1860" s="178"/>
      <c r="E1860" s="178"/>
    </row>
    <row r="1861" spans="1:5" ht="15" customHeight="1" x14ac:dyDescent="0.2">
      <c r="A1861" s="178"/>
      <c r="B1861" s="178"/>
      <c r="C1861" s="178"/>
      <c r="D1861" s="178"/>
      <c r="E1861" s="178"/>
    </row>
    <row r="1862" spans="1:5" ht="15" customHeight="1" x14ac:dyDescent="0.2">
      <c r="A1862" s="178"/>
      <c r="B1862" s="178"/>
      <c r="C1862" s="178"/>
      <c r="D1862" s="178"/>
      <c r="E1862" s="178"/>
    </row>
    <row r="1863" spans="1:5" ht="15" customHeight="1" x14ac:dyDescent="0.2">
      <c r="A1863" s="178"/>
      <c r="B1863" s="178"/>
      <c r="C1863" s="178"/>
      <c r="D1863" s="178"/>
      <c r="E1863" s="178"/>
    </row>
    <row r="1864" spans="1:5" ht="15" customHeight="1" x14ac:dyDescent="0.2">
      <c r="A1864" s="178"/>
      <c r="B1864" s="178"/>
      <c r="C1864" s="178"/>
      <c r="D1864" s="178"/>
      <c r="E1864" s="178"/>
    </row>
    <row r="1865" spans="1:5" ht="15" customHeight="1" x14ac:dyDescent="0.2">
      <c r="A1865" s="178"/>
      <c r="B1865" s="178"/>
      <c r="C1865" s="178"/>
      <c r="D1865" s="178"/>
      <c r="E1865" s="178"/>
    </row>
    <row r="1866" spans="1:5" ht="15" customHeight="1" x14ac:dyDescent="0.2">
      <c r="A1866" s="178"/>
      <c r="B1866" s="178"/>
      <c r="C1866" s="178"/>
      <c r="D1866" s="178"/>
      <c r="E1866" s="178"/>
    </row>
    <row r="1867" spans="1:5" ht="15" customHeight="1" x14ac:dyDescent="0.2">
      <c r="A1867" s="121"/>
      <c r="B1867" s="121"/>
      <c r="C1867" s="121"/>
      <c r="D1867" s="121"/>
      <c r="E1867" s="121"/>
    </row>
    <row r="1868" spans="1:5" ht="15" customHeight="1" x14ac:dyDescent="0.2">
      <c r="A1868" s="121"/>
      <c r="B1868" s="121"/>
      <c r="C1868" s="121"/>
      <c r="D1868" s="121"/>
      <c r="E1868" s="121"/>
    </row>
    <row r="1869" spans="1:5" ht="15" customHeight="1" x14ac:dyDescent="0.2">
      <c r="A1869" s="121"/>
      <c r="B1869" s="121"/>
      <c r="C1869" s="121"/>
      <c r="D1869" s="121"/>
      <c r="E1869" s="121"/>
    </row>
    <row r="1870" spans="1:5" ht="15" customHeight="1" x14ac:dyDescent="0.2">
      <c r="A1870" s="121"/>
      <c r="B1870" s="121"/>
      <c r="C1870" s="121"/>
      <c r="D1870" s="121"/>
      <c r="E1870" s="121"/>
    </row>
    <row r="1871" spans="1:5" ht="15" customHeight="1" x14ac:dyDescent="0.2">
      <c r="A1871" s="121"/>
      <c r="B1871" s="121"/>
      <c r="C1871" s="121"/>
      <c r="D1871" s="121"/>
      <c r="E1871" s="121"/>
    </row>
    <row r="1872" spans="1:5" ht="15" customHeight="1" x14ac:dyDescent="0.2">
      <c r="A1872" s="121"/>
      <c r="B1872" s="121"/>
      <c r="C1872" s="121"/>
      <c r="D1872" s="121"/>
      <c r="E1872" s="121"/>
    </row>
    <row r="1873" spans="1:5" ht="15" customHeight="1" x14ac:dyDescent="0.2">
      <c r="A1873" s="121"/>
      <c r="B1873" s="121"/>
      <c r="C1873" s="121"/>
      <c r="D1873" s="121"/>
      <c r="E1873" s="121"/>
    </row>
    <row r="1874" spans="1:5" ht="15" customHeight="1" x14ac:dyDescent="0.25">
      <c r="A1874" s="38" t="s">
        <v>1</v>
      </c>
      <c r="B1874" s="39"/>
      <c r="C1874" s="39"/>
      <c r="D1874" s="39"/>
      <c r="E1874" s="39"/>
    </row>
    <row r="1875" spans="1:5" ht="15" customHeight="1" x14ac:dyDescent="0.2">
      <c r="A1875" s="40" t="s">
        <v>37</v>
      </c>
      <c r="E1875" t="s">
        <v>38</v>
      </c>
    </row>
    <row r="1876" spans="1:5" ht="15" customHeight="1" x14ac:dyDescent="0.25">
      <c r="B1876" s="38"/>
      <c r="C1876" s="39"/>
      <c r="D1876" s="39"/>
      <c r="E1876" s="43"/>
    </row>
    <row r="1877" spans="1:5" ht="15" customHeight="1" x14ac:dyDescent="0.2">
      <c r="A1877" s="108"/>
      <c r="B1877" s="108"/>
      <c r="C1877" s="45" t="s">
        <v>40</v>
      </c>
      <c r="D1877" s="46" t="s">
        <v>41</v>
      </c>
      <c r="E1877" s="44" t="s">
        <v>42</v>
      </c>
    </row>
    <row r="1878" spans="1:5" ht="15" customHeight="1" x14ac:dyDescent="0.2">
      <c r="A1878" s="99"/>
      <c r="B1878" s="116"/>
      <c r="C1878" s="62"/>
      <c r="D1878" s="117" t="s">
        <v>73</v>
      </c>
      <c r="E1878" s="76">
        <v>525921.6</v>
      </c>
    </row>
    <row r="1879" spans="1:5" ht="15" customHeight="1" x14ac:dyDescent="0.2">
      <c r="A1879" s="99"/>
      <c r="B1879" s="116"/>
      <c r="C1879" s="77" t="s">
        <v>44</v>
      </c>
      <c r="D1879" s="78"/>
      <c r="E1879" s="79">
        <f>SUM(E1878:E1878)</f>
        <v>525921.6</v>
      </c>
    </row>
    <row r="1880" spans="1:5" ht="15" customHeight="1" x14ac:dyDescent="0.2"/>
    <row r="1881" spans="1:5" ht="15" customHeight="1" x14ac:dyDescent="0.25">
      <c r="A1881" s="69" t="s">
        <v>17</v>
      </c>
      <c r="B1881" s="70"/>
      <c r="C1881" s="70"/>
      <c r="D1881" s="56"/>
      <c r="E1881" s="56"/>
    </row>
    <row r="1882" spans="1:5" ht="15" customHeight="1" x14ac:dyDescent="0.2">
      <c r="A1882" s="57" t="s">
        <v>87</v>
      </c>
      <c r="B1882" s="39"/>
      <c r="C1882" s="39"/>
      <c r="D1882" s="39"/>
      <c r="E1882" s="42" t="s">
        <v>88</v>
      </c>
    </row>
    <row r="1883" spans="1:5" ht="15" customHeight="1" x14ac:dyDescent="0.2">
      <c r="A1883" s="72"/>
      <c r="B1883" s="96"/>
      <c r="C1883" s="70"/>
      <c r="D1883" s="72"/>
      <c r="E1883" s="97"/>
    </row>
    <row r="1884" spans="1:5" ht="15" customHeight="1" x14ac:dyDescent="0.2">
      <c r="B1884" s="108"/>
      <c r="C1884" s="44" t="s">
        <v>40</v>
      </c>
      <c r="D1884" s="82" t="s">
        <v>53</v>
      </c>
      <c r="E1884" s="44" t="s">
        <v>42</v>
      </c>
    </row>
    <row r="1885" spans="1:5" ht="15" customHeight="1" x14ac:dyDescent="0.2">
      <c r="B1885" s="124"/>
      <c r="C1885" s="62">
        <v>3133</v>
      </c>
      <c r="D1885" s="110" t="s">
        <v>81</v>
      </c>
      <c r="E1885" s="76">
        <v>525921.6</v>
      </c>
    </row>
    <row r="1886" spans="1:5" ht="15" customHeight="1" x14ac:dyDescent="0.2">
      <c r="B1886" s="115"/>
      <c r="C1886" s="77" t="s">
        <v>44</v>
      </c>
      <c r="D1886" s="85"/>
      <c r="E1886" s="86">
        <f>SUM(E1885:E1885)</f>
        <v>525921.6</v>
      </c>
    </row>
    <row r="1887" spans="1:5" ht="15" customHeight="1" x14ac:dyDescent="0.2"/>
    <row r="1888" spans="1:5"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sheetData>
  <mergeCells count="148">
    <mergeCell ref="A1832:E1832"/>
    <mergeCell ref="A1833:E1840"/>
    <mergeCell ref="A1858:E1858"/>
    <mergeCell ref="A1859:E1866"/>
    <mergeCell ref="A1741:E1742"/>
    <mergeCell ref="A1743:E1753"/>
    <mergeCell ref="A1771:E1772"/>
    <mergeCell ref="A1773:E1782"/>
    <mergeCell ref="A1800:E1800"/>
    <mergeCell ref="A1801:E1810"/>
    <mergeCell ref="A1667:E1668"/>
    <mergeCell ref="A1669:E1678"/>
    <mergeCell ref="A1690:E1691"/>
    <mergeCell ref="A1692:E1700"/>
    <mergeCell ref="A1719:E1720"/>
    <mergeCell ref="A1721:E1729"/>
    <mergeCell ref="A1594:E1595"/>
    <mergeCell ref="A1596:E1604"/>
    <mergeCell ref="A1615:E1616"/>
    <mergeCell ref="A1617:E1627"/>
    <mergeCell ref="A1640:E1641"/>
    <mergeCell ref="A1642:E1651"/>
    <mergeCell ref="A1521:E1522"/>
    <mergeCell ref="A1523:E1531"/>
    <mergeCell ref="A1543:E1544"/>
    <mergeCell ref="A1545:E1553"/>
    <mergeCell ref="A1571:E1572"/>
    <mergeCell ref="A1573:E1581"/>
    <mergeCell ref="A1447:E1448"/>
    <mergeCell ref="A1449:E1456"/>
    <mergeCell ref="A1468:E1469"/>
    <mergeCell ref="A1470:E1478"/>
    <mergeCell ref="A1490:E1491"/>
    <mergeCell ref="A1492:E1501"/>
    <mergeCell ref="A1383:E1384"/>
    <mergeCell ref="A1385:E1392"/>
    <mergeCell ref="A1406:E1407"/>
    <mergeCell ref="A1408:E1415"/>
    <mergeCell ref="A1427:E1428"/>
    <mergeCell ref="A1429:E1435"/>
    <mergeCell ref="A1323:E1324"/>
    <mergeCell ref="A1325:E1331"/>
    <mergeCell ref="A1343:E1344"/>
    <mergeCell ref="A1345:E1350"/>
    <mergeCell ref="A1364:E1365"/>
    <mergeCell ref="A1366:E1371"/>
    <mergeCell ref="A1251:E1252"/>
    <mergeCell ref="A1253:E1258"/>
    <mergeCell ref="A1270:E1271"/>
    <mergeCell ref="A1272:E1279"/>
    <mergeCell ref="A1303:E1304"/>
    <mergeCell ref="A1305:E1310"/>
    <mergeCell ref="A1183:E1184"/>
    <mergeCell ref="A1185:E1191"/>
    <mergeCell ref="A1209:E1210"/>
    <mergeCell ref="A1211:E1216"/>
    <mergeCell ref="A1228:E1229"/>
    <mergeCell ref="A1230:E1235"/>
    <mergeCell ref="A1094:E1095"/>
    <mergeCell ref="A1096:E1106"/>
    <mergeCell ref="A1129:E1130"/>
    <mergeCell ref="A1131:E1137"/>
    <mergeCell ref="A1155:E1157"/>
    <mergeCell ref="A1158:E1165"/>
    <mergeCell ref="A973:E973"/>
    <mergeCell ref="A974:E980"/>
    <mergeCell ref="A1003:E1004"/>
    <mergeCell ref="A1005:E1013"/>
    <mergeCell ref="A1043:E1044"/>
    <mergeCell ref="A1045:E1051"/>
    <mergeCell ref="A916:E916"/>
    <mergeCell ref="A917:E917"/>
    <mergeCell ref="A918:E924"/>
    <mergeCell ref="A946:E946"/>
    <mergeCell ref="A947:E947"/>
    <mergeCell ref="A948:E954"/>
    <mergeCell ref="A850:E850"/>
    <mergeCell ref="A851:E851"/>
    <mergeCell ref="A852:E859"/>
    <mergeCell ref="A887:E887"/>
    <mergeCell ref="A888:E888"/>
    <mergeCell ref="A889:E896"/>
    <mergeCell ref="A772:E772"/>
    <mergeCell ref="A773:E780"/>
    <mergeCell ref="A798:E798"/>
    <mergeCell ref="A799:E806"/>
    <mergeCell ref="A824:E824"/>
    <mergeCell ref="A825:E832"/>
    <mergeCell ref="A687:E687"/>
    <mergeCell ref="A688:E695"/>
    <mergeCell ref="A713:E713"/>
    <mergeCell ref="A714:E722"/>
    <mergeCell ref="A746:E746"/>
    <mergeCell ref="A747:E754"/>
    <mergeCell ref="A608:E608"/>
    <mergeCell ref="A609:E616"/>
    <mergeCell ref="A634:E634"/>
    <mergeCell ref="A635:E641"/>
    <mergeCell ref="A659:E659"/>
    <mergeCell ref="A660:E668"/>
    <mergeCell ref="A530:E530"/>
    <mergeCell ref="A531:E538"/>
    <mergeCell ref="A556:E556"/>
    <mergeCell ref="A557:E564"/>
    <mergeCell ref="A582:E582"/>
    <mergeCell ref="A583:E590"/>
    <mergeCell ref="A452:E452"/>
    <mergeCell ref="A453:E459"/>
    <mergeCell ref="A479:E479"/>
    <mergeCell ref="A480:E486"/>
    <mergeCell ref="A504:E504"/>
    <mergeCell ref="A505:E512"/>
    <mergeCell ref="A374:E374"/>
    <mergeCell ref="A375:E382"/>
    <mergeCell ref="A400:E400"/>
    <mergeCell ref="A401:E408"/>
    <mergeCell ref="A426:E426"/>
    <mergeCell ref="A427:E434"/>
    <mergeCell ref="A278:E278"/>
    <mergeCell ref="A279:E286"/>
    <mergeCell ref="A315:E315"/>
    <mergeCell ref="A316:E325"/>
    <mergeCell ref="A343:E343"/>
    <mergeCell ref="A344:E351"/>
    <mergeCell ref="A194:E194"/>
    <mergeCell ref="A195:E202"/>
    <mergeCell ref="A225:E225"/>
    <mergeCell ref="A226:E234"/>
    <mergeCell ref="A252:E252"/>
    <mergeCell ref="A253:E260"/>
    <mergeCell ref="A108:E115"/>
    <mergeCell ref="A133:E133"/>
    <mergeCell ref="A134:E134"/>
    <mergeCell ref="A135:E141"/>
    <mergeCell ref="A167:E167"/>
    <mergeCell ref="A168:E176"/>
    <mergeCell ref="A55:E55"/>
    <mergeCell ref="A56:E56"/>
    <mergeCell ref="A57:E62"/>
    <mergeCell ref="A80:E87"/>
    <mergeCell ref="A106:E106"/>
    <mergeCell ref="A107:E107"/>
    <mergeCell ref="A2:E2"/>
    <mergeCell ref="A3:E3"/>
    <mergeCell ref="A4:E8"/>
    <mergeCell ref="A24:E24"/>
    <mergeCell ref="A25:E25"/>
    <mergeCell ref="A26:E31"/>
  </mergeCells>
  <pageMargins left="0.98425196850393704" right="0.98425196850393704" top="0.98425196850393704" bottom="0.98425196850393704" header="0.51181102362204722" footer="0.51181102362204722"/>
  <pageSetup paperSize="9" scale="92" firstPageNumber="74" orientation="portrait" useFirstPageNumber="1" r:id="rId1"/>
  <headerFooter alignWithMargins="0">
    <oddHeader>&amp;C&amp;"Arial,Kurzíva"Příloha č. 3: Rozpočtové změny č. 792/18 - 861/18 schválené Radou Olomouckého kraje 29.10.2018</oddHeader>
    <oddFooter xml:space="preserve">&amp;L&amp;"Arial,Kurzíva"Zastupitelstvo OK 17.12.2018
5.1. - Rozpočet Olomouckého kraje 2018 - rozpočtové změny 
Příloha č.3: Rozpočtové změny č. 792/18 - 861/18 schválené Radou Olomouckého kraje 29.10.2018&amp;R&amp;"Arial,Kurzíva"Strana &amp;P (celkem 188)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0"/>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3.28515625" bestFit="1" customWidth="1"/>
  </cols>
  <sheetData>
    <row r="1" spans="1:5" ht="15" customHeight="1" x14ac:dyDescent="0.25">
      <c r="A1" s="35" t="s">
        <v>558</v>
      </c>
    </row>
    <row r="2" spans="1:5" ht="15" customHeight="1" x14ac:dyDescent="0.2">
      <c r="A2" s="179" t="s">
        <v>34</v>
      </c>
      <c r="B2" s="179"/>
      <c r="C2" s="179"/>
      <c r="D2" s="179"/>
      <c r="E2" s="179"/>
    </row>
    <row r="3" spans="1:5" ht="15" customHeight="1" x14ac:dyDescent="0.2">
      <c r="A3" s="179" t="s">
        <v>49</v>
      </c>
      <c r="B3" s="179"/>
      <c r="C3" s="179"/>
      <c r="D3" s="179"/>
      <c r="E3" s="179"/>
    </row>
    <row r="4" spans="1:5" ht="15" customHeight="1" x14ac:dyDescent="0.2">
      <c r="A4" s="178" t="s">
        <v>559</v>
      </c>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178"/>
      <c r="B9" s="178"/>
      <c r="C9" s="178"/>
      <c r="D9" s="178"/>
      <c r="E9" s="178"/>
    </row>
    <row r="10" spans="1:5" ht="15" customHeight="1" x14ac:dyDescent="0.2">
      <c r="A10" s="178"/>
      <c r="B10" s="178"/>
      <c r="C10" s="178"/>
      <c r="D10" s="178"/>
      <c r="E10" s="178"/>
    </row>
    <row r="11" spans="1:5" ht="15" customHeight="1" x14ac:dyDescent="0.2">
      <c r="A11" s="68"/>
      <c r="B11" s="68"/>
      <c r="C11" s="68"/>
      <c r="D11" s="68"/>
      <c r="E11" s="68"/>
    </row>
    <row r="12" spans="1:5" ht="15" customHeight="1" x14ac:dyDescent="0.25">
      <c r="A12" s="69" t="s">
        <v>1</v>
      </c>
      <c r="B12" s="70"/>
      <c r="C12" s="70"/>
      <c r="D12" s="70"/>
      <c r="E12" s="70"/>
    </row>
    <row r="13" spans="1:5" ht="15" customHeight="1" x14ac:dyDescent="0.2">
      <c r="A13" s="57" t="s">
        <v>51</v>
      </c>
      <c r="B13" s="39"/>
      <c r="C13" s="39"/>
      <c r="D13" s="39"/>
      <c r="E13" s="42" t="s">
        <v>52</v>
      </c>
    </row>
    <row r="14" spans="1:5" ht="15" customHeight="1" x14ac:dyDescent="0.25">
      <c r="A14" s="92"/>
      <c r="B14" s="69"/>
      <c r="C14" s="70"/>
      <c r="D14" s="70"/>
      <c r="E14" s="73"/>
    </row>
    <row r="15" spans="1:5" ht="15" customHeight="1" x14ac:dyDescent="0.2">
      <c r="B15" s="44" t="s">
        <v>39</v>
      </c>
      <c r="C15" s="44" t="s">
        <v>40</v>
      </c>
      <c r="D15" s="74" t="s">
        <v>41</v>
      </c>
      <c r="E15" s="44" t="s">
        <v>42</v>
      </c>
    </row>
    <row r="16" spans="1:5" ht="15" customHeight="1" x14ac:dyDescent="0.2">
      <c r="B16" s="93">
        <v>103533063</v>
      </c>
      <c r="C16" s="94"/>
      <c r="D16" s="50" t="s">
        <v>43</v>
      </c>
      <c r="E16" s="76">
        <v>8833083.4299999997</v>
      </c>
    </row>
    <row r="17" spans="1:5" ht="15" customHeight="1" x14ac:dyDescent="0.2">
      <c r="B17" s="93">
        <v>103133063</v>
      </c>
      <c r="C17" s="94"/>
      <c r="D17" s="50" t="s">
        <v>43</v>
      </c>
      <c r="E17" s="76">
        <v>1558779.47</v>
      </c>
    </row>
    <row r="18" spans="1:5" ht="15" customHeight="1" x14ac:dyDescent="0.2">
      <c r="B18" s="95"/>
      <c r="C18" s="77" t="s">
        <v>44</v>
      </c>
      <c r="D18" s="78"/>
      <c r="E18" s="79">
        <f>SUM(E16:E17)</f>
        <v>10391862.9</v>
      </c>
    </row>
    <row r="19" spans="1:5" ht="15" customHeight="1" x14ac:dyDescent="0.25">
      <c r="A19" s="80"/>
      <c r="B19" s="81"/>
      <c r="C19" s="81"/>
      <c r="D19" s="81"/>
      <c r="E19" s="81"/>
    </row>
    <row r="20" spans="1:5" ht="15" customHeight="1" x14ac:dyDescent="0.25">
      <c r="A20" s="69" t="s">
        <v>17</v>
      </c>
      <c r="B20" s="70"/>
      <c r="C20" s="70"/>
      <c r="D20" s="70"/>
      <c r="E20" s="92"/>
    </row>
    <row r="21" spans="1:5" ht="15" customHeight="1" x14ac:dyDescent="0.2">
      <c r="A21" s="57" t="s">
        <v>51</v>
      </c>
      <c r="B21" s="39"/>
      <c r="C21" s="39"/>
      <c r="D21" s="39"/>
      <c r="E21" s="71" t="s">
        <v>52</v>
      </c>
    </row>
    <row r="22" spans="1:5" ht="15" customHeight="1" x14ac:dyDescent="0.25">
      <c r="A22" s="92"/>
      <c r="B22" s="69"/>
      <c r="C22" s="70"/>
      <c r="D22" s="70"/>
      <c r="E22" s="73"/>
    </row>
    <row r="23" spans="1:5" ht="15" customHeight="1" x14ac:dyDescent="0.2">
      <c r="B23" s="44" t="s">
        <v>39</v>
      </c>
      <c r="C23" s="44" t="s">
        <v>40</v>
      </c>
      <c r="D23" s="74" t="s">
        <v>41</v>
      </c>
      <c r="E23" s="44" t="s">
        <v>42</v>
      </c>
    </row>
    <row r="24" spans="1:5" ht="15" customHeight="1" x14ac:dyDescent="0.2">
      <c r="B24" s="93">
        <v>103533063</v>
      </c>
      <c r="C24" s="94"/>
      <c r="D24" s="63" t="s">
        <v>47</v>
      </c>
      <c r="E24" s="76">
        <v>8833083.4299999997</v>
      </c>
    </row>
    <row r="25" spans="1:5" ht="15" customHeight="1" x14ac:dyDescent="0.2">
      <c r="B25" s="93">
        <v>103133063</v>
      </c>
      <c r="C25" s="94"/>
      <c r="D25" s="63" t="s">
        <v>47</v>
      </c>
      <c r="E25" s="76">
        <v>1558779.47</v>
      </c>
    </row>
    <row r="26" spans="1:5" ht="15" customHeight="1" x14ac:dyDescent="0.2">
      <c r="B26" s="95"/>
      <c r="C26" s="77" t="s">
        <v>44</v>
      </c>
      <c r="D26" s="78"/>
      <c r="E26" s="79">
        <f>SUM(E24:E25)</f>
        <v>10391862.9</v>
      </c>
    </row>
    <row r="27" spans="1:5" ht="15" customHeight="1" x14ac:dyDescent="0.2"/>
    <row r="28" spans="1:5" ht="15" customHeight="1" x14ac:dyDescent="0.2"/>
    <row r="29" spans="1:5" ht="15" customHeight="1" x14ac:dyDescent="0.25">
      <c r="A29" s="35" t="s">
        <v>560</v>
      </c>
    </row>
    <row r="30" spans="1:5" ht="15" customHeight="1" x14ac:dyDescent="0.2">
      <c r="A30" s="179" t="s">
        <v>34</v>
      </c>
      <c r="B30" s="179"/>
      <c r="C30" s="179"/>
      <c r="D30" s="179"/>
      <c r="E30" s="179"/>
    </row>
    <row r="31" spans="1:5" ht="15" customHeight="1" x14ac:dyDescent="0.2">
      <c r="A31" s="179" t="s">
        <v>49</v>
      </c>
      <c r="B31" s="179"/>
      <c r="C31" s="179"/>
      <c r="D31" s="179"/>
      <c r="E31" s="179"/>
    </row>
    <row r="32" spans="1:5" ht="15" customHeight="1" x14ac:dyDescent="0.2">
      <c r="A32" s="178" t="s">
        <v>561</v>
      </c>
      <c r="B32" s="178"/>
      <c r="C32" s="178"/>
      <c r="D32" s="178"/>
      <c r="E32" s="178"/>
    </row>
    <row r="33" spans="1:5" ht="15" customHeight="1" x14ac:dyDescent="0.2">
      <c r="A33" s="178"/>
      <c r="B33" s="178"/>
      <c r="C33" s="178"/>
      <c r="D33" s="178"/>
      <c r="E33" s="178"/>
    </row>
    <row r="34" spans="1:5" ht="15" customHeight="1" x14ac:dyDescent="0.2">
      <c r="A34" s="178"/>
      <c r="B34" s="178"/>
      <c r="C34" s="178"/>
      <c r="D34" s="178"/>
      <c r="E34" s="178"/>
    </row>
    <row r="35" spans="1:5" ht="15" customHeight="1" x14ac:dyDescent="0.2">
      <c r="A35" s="178"/>
      <c r="B35" s="178"/>
      <c r="C35" s="178"/>
      <c r="D35" s="178"/>
      <c r="E35" s="178"/>
    </row>
    <row r="36" spans="1:5" ht="15" customHeight="1" x14ac:dyDescent="0.2">
      <c r="A36" s="178"/>
      <c r="B36" s="178"/>
      <c r="C36" s="178"/>
      <c r="D36" s="178"/>
      <c r="E36" s="178"/>
    </row>
    <row r="37" spans="1:5" ht="15" customHeight="1" x14ac:dyDescent="0.2">
      <c r="A37" s="68"/>
      <c r="B37" s="68"/>
      <c r="C37" s="68"/>
      <c r="D37" s="68"/>
      <c r="E37" s="68"/>
    </row>
    <row r="38" spans="1:5" ht="15" customHeight="1" x14ac:dyDescent="0.25">
      <c r="A38" s="69" t="s">
        <v>1</v>
      </c>
      <c r="B38" s="70"/>
      <c r="C38" s="70"/>
      <c r="D38" s="70"/>
      <c r="E38" s="70"/>
    </row>
    <row r="39" spans="1:5" ht="15" customHeight="1" x14ac:dyDescent="0.2">
      <c r="A39" s="57" t="s">
        <v>51</v>
      </c>
      <c r="B39" s="70"/>
      <c r="C39" s="70"/>
      <c r="D39" s="70"/>
      <c r="E39" s="71" t="s">
        <v>52</v>
      </c>
    </row>
    <row r="40" spans="1:5" ht="15" customHeight="1" x14ac:dyDescent="0.25">
      <c r="A40" s="72"/>
      <c r="B40" s="69"/>
      <c r="C40" s="70"/>
      <c r="D40" s="70"/>
      <c r="E40" s="73"/>
    </row>
    <row r="41" spans="1:5" ht="15" customHeight="1" x14ac:dyDescent="0.2">
      <c r="B41" s="44" t="s">
        <v>39</v>
      </c>
      <c r="C41" s="44" t="s">
        <v>40</v>
      </c>
      <c r="D41" s="74" t="s">
        <v>41</v>
      </c>
      <c r="E41" s="45" t="s">
        <v>42</v>
      </c>
    </row>
    <row r="42" spans="1:5" ht="15" customHeight="1" x14ac:dyDescent="0.2">
      <c r="B42" s="48">
        <v>33155</v>
      </c>
      <c r="C42" s="75"/>
      <c r="D42" s="50" t="s">
        <v>43</v>
      </c>
      <c r="E42" s="76">
        <v>83666000</v>
      </c>
    </row>
    <row r="43" spans="1:5" ht="15" customHeight="1" x14ac:dyDescent="0.2">
      <c r="B43" s="52"/>
      <c r="C43" s="77" t="s">
        <v>44</v>
      </c>
      <c r="D43" s="78"/>
      <c r="E43" s="79">
        <f>SUM(E42:E42)</f>
        <v>83666000</v>
      </c>
    </row>
    <row r="44" spans="1:5" ht="15" customHeight="1" x14ac:dyDescent="0.25">
      <c r="A44" s="80"/>
      <c r="B44" s="81"/>
      <c r="C44" s="81"/>
      <c r="D44" s="81"/>
      <c r="E44" s="81"/>
    </row>
    <row r="45" spans="1:5" ht="15" customHeight="1" x14ac:dyDescent="0.25">
      <c r="A45" s="38" t="s">
        <v>17</v>
      </c>
      <c r="B45" s="39"/>
      <c r="C45" s="39"/>
      <c r="D45" s="39"/>
      <c r="E45" s="56"/>
    </row>
    <row r="46" spans="1:5" ht="15" customHeight="1" x14ac:dyDescent="0.2">
      <c r="A46" s="57" t="s">
        <v>51</v>
      </c>
      <c r="B46" s="39"/>
      <c r="C46" s="39"/>
      <c r="D46" s="39"/>
      <c r="E46" s="71" t="s">
        <v>52</v>
      </c>
    </row>
    <row r="47" spans="1:5" ht="15" customHeight="1" x14ac:dyDescent="0.2"/>
    <row r="48" spans="1:5" ht="15" customHeight="1" x14ac:dyDescent="0.2">
      <c r="A48" s="147" t="s">
        <v>174</v>
      </c>
      <c r="E48" s="148">
        <v>83666000</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562</v>
      </c>
    </row>
    <row r="55" spans="1:5" ht="15" customHeight="1" x14ac:dyDescent="0.2">
      <c r="A55" s="179" t="s">
        <v>34</v>
      </c>
      <c r="B55" s="179"/>
      <c r="C55" s="179"/>
      <c r="D55" s="179"/>
      <c r="E55" s="179"/>
    </row>
    <row r="56" spans="1:5" ht="15" customHeight="1" x14ac:dyDescent="0.2">
      <c r="A56" s="179" t="s">
        <v>49</v>
      </c>
      <c r="B56" s="179"/>
      <c r="C56" s="179"/>
      <c r="D56" s="179"/>
      <c r="E56" s="179"/>
    </row>
    <row r="57" spans="1:5" ht="15" customHeight="1" x14ac:dyDescent="0.2">
      <c r="A57" s="178" t="s">
        <v>563</v>
      </c>
      <c r="B57" s="178"/>
      <c r="C57" s="178"/>
      <c r="D57" s="178"/>
      <c r="E57" s="178"/>
    </row>
    <row r="58" spans="1:5" ht="15" customHeight="1" x14ac:dyDescent="0.2">
      <c r="A58" s="178"/>
      <c r="B58" s="178"/>
      <c r="C58" s="178"/>
      <c r="D58" s="178"/>
      <c r="E58" s="178"/>
    </row>
    <row r="59" spans="1:5" ht="15" customHeight="1" x14ac:dyDescent="0.2">
      <c r="A59" s="178"/>
      <c r="B59" s="178"/>
      <c r="C59" s="178"/>
      <c r="D59" s="178"/>
      <c r="E59" s="178"/>
    </row>
    <row r="60" spans="1:5" ht="15" customHeight="1" x14ac:dyDescent="0.2">
      <c r="A60" s="178"/>
      <c r="B60" s="178"/>
      <c r="C60" s="178"/>
      <c r="D60" s="178"/>
      <c r="E60" s="178"/>
    </row>
    <row r="61" spans="1:5" ht="15" customHeight="1" x14ac:dyDescent="0.2">
      <c r="A61" s="178"/>
      <c r="B61" s="178"/>
      <c r="C61" s="178"/>
      <c r="D61" s="178"/>
      <c r="E61" s="178"/>
    </row>
    <row r="62" spans="1:5" ht="15" customHeight="1" x14ac:dyDescent="0.2">
      <c r="A62" s="178"/>
      <c r="B62" s="178"/>
      <c r="C62" s="178"/>
      <c r="D62" s="178"/>
      <c r="E62" s="178"/>
    </row>
    <row r="63" spans="1:5" ht="15" customHeight="1" x14ac:dyDescent="0.2">
      <c r="A63" s="68"/>
      <c r="B63" s="68"/>
      <c r="C63" s="68"/>
      <c r="D63" s="68"/>
      <c r="E63" s="68"/>
    </row>
    <row r="64" spans="1:5" ht="15" customHeight="1" x14ac:dyDescent="0.25">
      <c r="A64" s="69" t="s">
        <v>1</v>
      </c>
      <c r="B64" s="70"/>
      <c r="C64" s="70"/>
      <c r="D64" s="70"/>
      <c r="E64" s="70"/>
    </row>
    <row r="65" spans="1:5" ht="15" customHeight="1" x14ac:dyDescent="0.2">
      <c r="A65" s="57" t="s">
        <v>51</v>
      </c>
      <c r="B65" s="70"/>
      <c r="C65" s="70"/>
      <c r="D65" s="70"/>
      <c r="E65" s="71" t="s">
        <v>52</v>
      </c>
    </row>
    <row r="66" spans="1:5" ht="15" customHeight="1" x14ac:dyDescent="0.25">
      <c r="A66" s="72"/>
      <c r="B66" s="69"/>
      <c r="C66" s="70"/>
      <c r="D66" s="70"/>
      <c r="E66" s="73"/>
    </row>
    <row r="67" spans="1:5" ht="15" customHeight="1" x14ac:dyDescent="0.2">
      <c r="B67" s="44" t="s">
        <v>39</v>
      </c>
      <c r="C67" s="44" t="s">
        <v>40</v>
      </c>
      <c r="D67" s="74" t="s">
        <v>41</v>
      </c>
      <c r="E67" s="47" t="s">
        <v>42</v>
      </c>
    </row>
    <row r="68" spans="1:5" ht="15" customHeight="1" x14ac:dyDescent="0.2">
      <c r="B68" s="48">
        <v>33034</v>
      </c>
      <c r="C68" s="75"/>
      <c r="D68" s="50" t="s">
        <v>43</v>
      </c>
      <c r="E68" s="76">
        <v>728864</v>
      </c>
    </row>
    <row r="69" spans="1:5" ht="15" customHeight="1" x14ac:dyDescent="0.2">
      <c r="B69" s="52"/>
      <c r="C69" s="77" t="s">
        <v>44</v>
      </c>
      <c r="D69" s="78"/>
      <c r="E69" s="79">
        <f>SUM(E68:E68)</f>
        <v>728864</v>
      </c>
    </row>
    <row r="70" spans="1:5" ht="15" customHeight="1" x14ac:dyDescent="0.25">
      <c r="A70" s="80"/>
      <c r="B70" s="81"/>
      <c r="C70" s="81"/>
      <c r="D70" s="81"/>
      <c r="E70" s="81"/>
    </row>
    <row r="71" spans="1:5" ht="15" customHeight="1" x14ac:dyDescent="0.25">
      <c r="A71" s="69" t="s">
        <v>17</v>
      </c>
      <c r="B71" s="70"/>
      <c r="C71" s="70"/>
      <c r="D71" s="70"/>
      <c r="E71" s="72"/>
    </row>
    <row r="72" spans="1:5" ht="15" customHeight="1" x14ac:dyDescent="0.2">
      <c r="A72" s="57" t="s">
        <v>51</v>
      </c>
      <c r="B72" s="70"/>
      <c r="C72" s="70"/>
      <c r="D72" s="70"/>
      <c r="E72" s="71" t="s">
        <v>52</v>
      </c>
    </row>
    <row r="73" spans="1:5" ht="15" customHeight="1" x14ac:dyDescent="0.2"/>
    <row r="74" spans="1:5" ht="15" customHeight="1" x14ac:dyDescent="0.2">
      <c r="B74" s="44" t="s">
        <v>39</v>
      </c>
      <c r="C74" s="44" t="s">
        <v>40</v>
      </c>
      <c r="D74" s="82" t="s">
        <v>41</v>
      </c>
      <c r="E74" s="44"/>
    </row>
    <row r="75" spans="1:5" ht="15" customHeight="1" x14ac:dyDescent="0.2">
      <c r="B75" s="48">
        <v>33034</v>
      </c>
      <c r="C75" s="75"/>
      <c r="D75" s="63" t="s">
        <v>47</v>
      </c>
      <c r="E75" s="76">
        <v>728864</v>
      </c>
    </row>
    <row r="76" spans="1:5" ht="15" customHeight="1" x14ac:dyDescent="0.2">
      <c r="A76" s="83"/>
      <c r="B76" s="84"/>
      <c r="C76" s="77" t="s">
        <v>44</v>
      </c>
      <c r="D76" s="85"/>
      <c r="E76" s="86">
        <f>SUM(E75:E75)</f>
        <v>728864</v>
      </c>
    </row>
    <row r="77" spans="1:5" ht="15" customHeight="1" x14ac:dyDescent="0.2"/>
    <row r="78" spans="1:5" ht="15" customHeight="1" x14ac:dyDescent="0.2"/>
    <row r="79" spans="1:5" ht="15" customHeight="1" x14ac:dyDescent="0.25">
      <c r="A79" s="35" t="s">
        <v>564</v>
      </c>
    </row>
    <row r="80" spans="1:5" ht="15" customHeight="1" x14ac:dyDescent="0.2">
      <c r="A80" s="179" t="s">
        <v>59</v>
      </c>
      <c r="B80" s="179"/>
      <c r="C80" s="179"/>
      <c r="D80" s="179"/>
      <c r="E80" s="179"/>
    </row>
    <row r="81" spans="1:5" ht="15" customHeight="1" x14ac:dyDescent="0.2">
      <c r="A81" s="178" t="s">
        <v>565</v>
      </c>
      <c r="B81" s="178"/>
      <c r="C81" s="178"/>
      <c r="D81" s="178"/>
      <c r="E81" s="178"/>
    </row>
    <row r="82" spans="1:5" ht="15" customHeight="1" x14ac:dyDescent="0.2">
      <c r="A82" s="178"/>
      <c r="B82" s="178"/>
      <c r="C82" s="178"/>
      <c r="D82" s="178"/>
      <c r="E82" s="178"/>
    </row>
    <row r="83" spans="1:5" ht="15" customHeight="1" x14ac:dyDescent="0.2">
      <c r="A83" s="178"/>
      <c r="B83" s="178"/>
      <c r="C83" s="178"/>
      <c r="D83" s="178"/>
      <c r="E83" s="178"/>
    </row>
    <row r="84" spans="1:5" ht="15" customHeight="1" x14ac:dyDescent="0.2">
      <c r="A84" s="178"/>
      <c r="B84" s="178"/>
      <c r="C84" s="178"/>
      <c r="D84" s="178"/>
      <c r="E84" s="178"/>
    </row>
    <row r="85" spans="1:5" ht="15" customHeight="1" x14ac:dyDescent="0.2">
      <c r="A85" s="178"/>
      <c r="B85" s="178"/>
      <c r="C85" s="178"/>
      <c r="D85" s="178"/>
      <c r="E85" s="178"/>
    </row>
    <row r="86" spans="1:5" ht="15" customHeight="1" x14ac:dyDescent="0.2">
      <c r="A86" s="178"/>
      <c r="B86" s="178"/>
      <c r="C86" s="178"/>
      <c r="D86" s="178"/>
      <c r="E86" s="178"/>
    </row>
    <row r="87" spans="1:5" ht="15" customHeight="1" x14ac:dyDescent="0.2">
      <c r="A87" s="178"/>
      <c r="B87" s="178"/>
      <c r="C87" s="178"/>
      <c r="D87" s="178"/>
      <c r="E87" s="178"/>
    </row>
    <row r="88" spans="1:5" ht="15" customHeight="1" x14ac:dyDescent="0.2">
      <c r="A88" s="178"/>
      <c r="B88" s="178"/>
      <c r="C88" s="178"/>
      <c r="D88" s="178"/>
      <c r="E88" s="178"/>
    </row>
    <row r="89" spans="1:5" ht="15" customHeight="1" x14ac:dyDescent="0.2"/>
    <row r="90" spans="1:5" ht="15" customHeight="1" x14ac:dyDescent="0.25">
      <c r="A90" s="69" t="s">
        <v>1</v>
      </c>
      <c r="B90" s="70"/>
      <c r="C90" s="70"/>
      <c r="D90" s="70"/>
      <c r="E90" s="70"/>
    </row>
    <row r="91" spans="1:5" ht="15" customHeight="1" x14ac:dyDescent="0.2">
      <c r="A91" s="57" t="s">
        <v>51</v>
      </c>
      <c r="B91" s="70"/>
      <c r="C91" s="70"/>
      <c r="D91" s="70"/>
      <c r="E91" s="71" t="s">
        <v>52</v>
      </c>
    </row>
    <row r="92" spans="1:5" ht="15" customHeight="1" x14ac:dyDescent="0.25">
      <c r="A92" s="72"/>
      <c r="B92" s="69"/>
      <c r="C92" s="70"/>
      <c r="D92" s="70"/>
      <c r="E92" s="73"/>
    </row>
    <row r="93" spans="1:5" ht="15" customHeight="1" x14ac:dyDescent="0.2">
      <c r="B93" s="44" t="s">
        <v>39</v>
      </c>
      <c r="C93" s="44" t="s">
        <v>40</v>
      </c>
      <c r="D93" s="74" t="s">
        <v>41</v>
      </c>
      <c r="E93" s="44" t="s">
        <v>42</v>
      </c>
    </row>
    <row r="94" spans="1:5" ht="15" customHeight="1" x14ac:dyDescent="0.2">
      <c r="B94" s="48">
        <v>33070</v>
      </c>
      <c r="C94" s="75"/>
      <c r="D94" s="50" t="s">
        <v>43</v>
      </c>
      <c r="E94" s="76">
        <v>-7920</v>
      </c>
    </row>
    <row r="95" spans="1:5" ht="15" customHeight="1" x14ac:dyDescent="0.2">
      <c r="B95" s="52"/>
      <c r="C95" s="77" t="s">
        <v>44</v>
      </c>
      <c r="D95" s="78"/>
      <c r="E95" s="79">
        <f>SUM(E94:E94)</f>
        <v>-7920</v>
      </c>
    </row>
    <row r="96" spans="1:5" ht="15" customHeight="1" x14ac:dyDescent="0.25">
      <c r="A96" s="80"/>
      <c r="B96" s="81"/>
      <c r="C96" s="81"/>
      <c r="D96" s="81"/>
      <c r="E96" s="81"/>
    </row>
    <row r="97" spans="1:5" ht="15" customHeight="1" x14ac:dyDescent="0.25">
      <c r="A97" s="69" t="s">
        <v>17</v>
      </c>
      <c r="B97" s="70"/>
      <c r="C97" s="70"/>
      <c r="D97" s="70"/>
      <c r="E97" s="72"/>
    </row>
    <row r="98" spans="1:5" ht="15" customHeight="1" x14ac:dyDescent="0.2">
      <c r="A98" s="57" t="s">
        <v>51</v>
      </c>
      <c r="B98" s="70"/>
      <c r="C98" s="70"/>
      <c r="D98" s="70"/>
      <c r="E98" s="71" t="s">
        <v>52</v>
      </c>
    </row>
    <row r="99" spans="1:5" ht="15" customHeight="1" x14ac:dyDescent="0.2">
      <c r="A99" s="72"/>
      <c r="B99" s="96"/>
      <c r="C99" s="70"/>
      <c r="D99" s="81"/>
      <c r="E99" s="97"/>
    </row>
    <row r="100" spans="1:5" ht="15" customHeight="1" x14ac:dyDescent="0.2">
      <c r="B100" s="98"/>
      <c r="C100" s="44" t="s">
        <v>40</v>
      </c>
      <c r="D100" s="87" t="s">
        <v>53</v>
      </c>
      <c r="E100" s="44" t="s">
        <v>42</v>
      </c>
    </row>
    <row r="101" spans="1:5" ht="15" customHeight="1" x14ac:dyDescent="0.2">
      <c r="B101" s="99"/>
      <c r="C101" s="88">
        <v>3113</v>
      </c>
      <c r="D101" s="117" t="s">
        <v>117</v>
      </c>
      <c r="E101" s="76">
        <v>-7920</v>
      </c>
    </row>
    <row r="102" spans="1:5" ht="15" customHeight="1" x14ac:dyDescent="0.2">
      <c r="B102" s="83"/>
      <c r="C102" s="77" t="s">
        <v>44</v>
      </c>
      <c r="D102" s="85"/>
      <c r="E102" s="86">
        <f>SUM(E101:E101)</f>
        <v>-7920</v>
      </c>
    </row>
    <row r="103" spans="1:5" ht="15" customHeight="1" x14ac:dyDescent="0.2"/>
    <row r="104" spans="1:5" ht="15" customHeight="1" x14ac:dyDescent="0.2"/>
    <row r="105" spans="1:5" ht="15" customHeight="1" x14ac:dyDescent="0.2"/>
    <row r="106" spans="1:5" ht="15" customHeight="1" x14ac:dyDescent="0.25">
      <c r="A106" s="35" t="s">
        <v>566</v>
      </c>
    </row>
    <row r="107" spans="1:5" ht="15" customHeight="1" x14ac:dyDescent="0.2">
      <c r="A107" s="179" t="s">
        <v>34</v>
      </c>
      <c r="B107" s="179"/>
      <c r="C107" s="179"/>
      <c r="D107" s="179"/>
      <c r="E107" s="179"/>
    </row>
    <row r="108" spans="1:5" ht="15" customHeight="1" x14ac:dyDescent="0.2">
      <c r="A108" s="179" t="s">
        <v>443</v>
      </c>
      <c r="B108" s="179"/>
      <c r="C108" s="179"/>
      <c r="D108" s="179"/>
      <c r="E108" s="179"/>
    </row>
    <row r="109" spans="1:5" ht="15" customHeight="1" x14ac:dyDescent="0.2">
      <c r="A109" s="177" t="s">
        <v>567</v>
      </c>
      <c r="B109" s="177"/>
      <c r="C109" s="177"/>
      <c r="D109" s="177"/>
      <c r="E109" s="177"/>
    </row>
    <row r="110" spans="1:5" ht="15" customHeight="1" x14ac:dyDescent="0.2">
      <c r="A110" s="177"/>
      <c r="B110" s="177"/>
      <c r="C110" s="177"/>
      <c r="D110" s="177"/>
      <c r="E110" s="177"/>
    </row>
    <row r="111" spans="1:5" ht="15" customHeight="1" x14ac:dyDescent="0.2">
      <c r="A111" s="177"/>
      <c r="B111" s="177"/>
      <c r="C111" s="177"/>
      <c r="D111" s="177"/>
      <c r="E111" s="177"/>
    </row>
    <row r="112" spans="1:5" ht="15" customHeight="1" x14ac:dyDescent="0.2">
      <c r="A112" s="177"/>
      <c r="B112" s="177"/>
      <c r="C112" s="177"/>
      <c r="D112" s="177"/>
      <c r="E112" s="177"/>
    </row>
    <row r="113" spans="1:5" ht="15" customHeight="1" x14ac:dyDescent="0.2">
      <c r="A113" s="177"/>
      <c r="B113" s="177"/>
      <c r="C113" s="177"/>
      <c r="D113" s="177"/>
      <c r="E113" s="177"/>
    </row>
    <row r="114" spans="1:5" ht="15" customHeight="1" x14ac:dyDescent="0.2">
      <c r="A114" s="177"/>
      <c r="B114" s="177"/>
      <c r="C114" s="177"/>
      <c r="D114" s="177"/>
      <c r="E114" s="177"/>
    </row>
    <row r="115" spans="1:5" ht="15" customHeight="1" x14ac:dyDescent="0.2">
      <c r="A115" s="177"/>
      <c r="B115" s="177"/>
      <c r="C115" s="177"/>
      <c r="D115" s="177"/>
      <c r="E115" s="177"/>
    </row>
    <row r="116" spans="1:5" ht="15" customHeight="1" x14ac:dyDescent="0.2">
      <c r="A116" s="144"/>
      <c r="B116" s="154"/>
      <c r="C116" s="144"/>
      <c r="D116" s="144"/>
      <c r="E116" s="144"/>
    </row>
    <row r="117" spans="1:5" ht="15" customHeight="1" x14ac:dyDescent="0.25">
      <c r="A117" s="69" t="s">
        <v>1</v>
      </c>
      <c r="B117" s="155"/>
      <c r="C117" s="70"/>
      <c r="D117" s="70"/>
      <c r="E117" s="70"/>
    </row>
    <row r="118" spans="1:5" ht="15" customHeight="1" x14ac:dyDescent="0.2">
      <c r="A118" s="57" t="s">
        <v>87</v>
      </c>
      <c r="B118" s="70"/>
      <c r="C118" s="70"/>
      <c r="D118" s="70"/>
      <c r="E118" s="71" t="s">
        <v>88</v>
      </c>
    </row>
    <row r="119" spans="1:5" ht="15" customHeight="1" x14ac:dyDescent="0.25">
      <c r="A119" s="56"/>
      <c r="B119" s="156"/>
      <c r="C119" s="39"/>
      <c r="D119" s="39"/>
      <c r="E119" s="43"/>
    </row>
    <row r="120" spans="1:5" ht="15" customHeight="1" x14ac:dyDescent="0.2">
      <c r="B120" s="45" t="s">
        <v>39</v>
      </c>
      <c r="C120" s="45" t="s">
        <v>40</v>
      </c>
      <c r="D120" s="46" t="s">
        <v>41</v>
      </c>
      <c r="E120" s="47" t="s">
        <v>42</v>
      </c>
    </row>
    <row r="121" spans="1:5" ht="15" customHeight="1" x14ac:dyDescent="0.2">
      <c r="B121" s="102">
        <v>107117968</v>
      </c>
      <c r="C121" s="49"/>
      <c r="D121" s="117" t="s">
        <v>187</v>
      </c>
      <c r="E121" s="76">
        <v>317774.75</v>
      </c>
    </row>
    <row r="122" spans="1:5" ht="15" customHeight="1" x14ac:dyDescent="0.2">
      <c r="B122" s="102">
        <v>107517969</v>
      </c>
      <c r="C122" s="49"/>
      <c r="D122" s="117" t="s">
        <v>187</v>
      </c>
      <c r="E122" s="76">
        <v>5402170.75</v>
      </c>
    </row>
    <row r="123" spans="1:5" ht="15" customHeight="1" x14ac:dyDescent="0.2">
      <c r="B123" s="157"/>
      <c r="C123" s="53" t="s">
        <v>44</v>
      </c>
      <c r="D123" s="54"/>
      <c r="E123" s="55">
        <f>SUM(E121:E122)</f>
        <v>5719945.5</v>
      </c>
    </row>
    <row r="124" spans="1:5" ht="15" customHeight="1" x14ac:dyDescent="0.2"/>
    <row r="125" spans="1:5" ht="15" customHeight="1" x14ac:dyDescent="0.25">
      <c r="A125" s="38" t="s">
        <v>17</v>
      </c>
      <c r="B125" s="39"/>
      <c r="C125" s="39"/>
      <c r="D125" s="39"/>
      <c r="E125" s="39"/>
    </row>
    <row r="126" spans="1:5" ht="15" customHeight="1" x14ac:dyDescent="0.2">
      <c r="A126" s="40" t="s">
        <v>37</v>
      </c>
      <c r="B126" s="39"/>
      <c r="C126" s="39"/>
      <c r="D126" s="39"/>
      <c r="E126" s="42" t="s">
        <v>38</v>
      </c>
    </row>
    <row r="127" spans="1:5" ht="15" customHeight="1" x14ac:dyDescent="0.2"/>
    <row r="128" spans="1:5" ht="15" customHeight="1" x14ac:dyDescent="0.2">
      <c r="C128" s="45" t="s">
        <v>40</v>
      </c>
      <c r="D128" s="46" t="s">
        <v>41</v>
      </c>
      <c r="E128" s="47" t="s">
        <v>42</v>
      </c>
    </row>
    <row r="129" spans="1:5" ht="15" customHeight="1" x14ac:dyDescent="0.2">
      <c r="C129" s="132"/>
      <c r="D129" s="117" t="s">
        <v>188</v>
      </c>
      <c r="E129" s="76">
        <v>5719945.5</v>
      </c>
    </row>
    <row r="130" spans="1:5" ht="15" customHeight="1" x14ac:dyDescent="0.2">
      <c r="C130" s="53" t="s">
        <v>44</v>
      </c>
      <c r="D130" s="54"/>
      <c r="E130" s="55">
        <f>SUM(E129:E129)</f>
        <v>5719945.5</v>
      </c>
    </row>
    <row r="131" spans="1:5" ht="15" customHeight="1" x14ac:dyDescent="0.2"/>
    <row r="132" spans="1:5" ht="15" customHeight="1" x14ac:dyDescent="0.2"/>
    <row r="133" spans="1:5" ht="15" customHeight="1" x14ac:dyDescent="0.25">
      <c r="A133" s="35" t="s">
        <v>568</v>
      </c>
    </row>
    <row r="134" spans="1:5" ht="15" customHeight="1" x14ac:dyDescent="0.2">
      <c r="A134" s="179" t="s">
        <v>34</v>
      </c>
      <c r="B134" s="179"/>
      <c r="C134" s="179"/>
      <c r="D134" s="179"/>
      <c r="E134" s="179"/>
    </row>
    <row r="135" spans="1:5" ht="15" customHeight="1" x14ac:dyDescent="0.2">
      <c r="A135" s="179" t="s">
        <v>443</v>
      </c>
      <c r="B135" s="179"/>
      <c r="C135" s="179"/>
      <c r="D135" s="179"/>
      <c r="E135" s="179"/>
    </row>
    <row r="136" spans="1:5" ht="15" customHeight="1" x14ac:dyDescent="0.2">
      <c r="A136" s="177" t="s">
        <v>569</v>
      </c>
      <c r="B136" s="177"/>
      <c r="C136" s="177"/>
      <c r="D136" s="177"/>
      <c r="E136" s="177"/>
    </row>
    <row r="137" spans="1:5" ht="15" customHeight="1" x14ac:dyDescent="0.2">
      <c r="A137" s="177"/>
      <c r="B137" s="177"/>
      <c r="C137" s="177"/>
      <c r="D137" s="177"/>
      <c r="E137" s="177"/>
    </row>
    <row r="138" spans="1:5" ht="15" customHeight="1" x14ac:dyDescent="0.2">
      <c r="A138" s="177"/>
      <c r="B138" s="177"/>
      <c r="C138" s="177"/>
      <c r="D138" s="177"/>
      <c r="E138" s="177"/>
    </row>
    <row r="139" spans="1:5" ht="15" customHeight="1" x14ac:dyDescent="0.2">
      <c r="A139" s="177"/>
      <c r="B139" s="177"/>
      <c r="C139" s="177"/>
      <c r="D139" s="177"/>
      <c r="E139" s="177"/>
    </row>
    <row r="140" spans="1:5" ht="15" customHeight="1" x14ac:dyDescent="0.2">
      <c r="A140" s="177"/>
      <c r="B140" s="177"/>
      <c r="C140" s="177"/>
      <c r="D140" s="177"/>
      <c r="E140" s="177"/>
    </row>
    <row r="141" spans="1:5" ht="15" customHeight="1" x14ac:dyDescent="0.2">
      <c r="A141" s="177"/>
      <c r="B141" s="177"/>
      <c r="C141" s="177"/>
      <c r="D141" s="177"/>
      <c r="E141" s="177"/>
    </row>
    <row r="142" spans="1:5" ht="15" customHeight="1" x14ac:dyDescent="0.2">
      <c r="A142" s="177"/>
      <c r="B142" s="177"/>
      <c r="C142" s="177"/>
      <c r="D142" s="177"/>
      <c r="E142" s="177"/>
    </row>
    <row r="143" spans="1:5" ht="15" customHeight="1" x14ac:dyDescent="0.2">
      <c r="A143" s="144"/>
      <c r="B143" s="154"/>
      <c r="C143" s="144"/>
      <c r="D143" s="144"/>
      <c r="E143" s="144"/>
    </row>
    <row r="144" spans="1:5" ht="15" customHeight="1" x14ac:dyDescent="0.25">
      <c r="A144" s="69" t="s">
        <v>1</v>
      </c>
      <c r="B144" s="155"/>
      <c r="C144" s="70"/>
      <c r="D144" s="70"/>
      <c r="E144" s="70"/>
    </row>
    <row r="145" spans="1:5" ht="15" customHeight="1" x14ac:dyDescent="0.2">
      <c r="A145" s="57" t="s">
        <v>87</v>
      </c>
      <c r="B145" s="70"/>
      <c r="C145" s="70"/>
      <c r="D145" s="70"/>
      <c r="E145" s="71" t="s">
        <v>88</v>
      </c>
    </row>
    <row r="146" spans="1:5" ht="15" customHeight="1" x14ac:dyDescent="0.25">
      <c r="A146" s="56"/>
      <c r="B146" s="156"/>
      <c r="C146" s="39"/>
      <c r="D146" s="39"/>
      <c r="E146" s="43"/>
    </row>
    <row r="147" spans="1:5" ht="15" customHeight="1" x14ac:dyDescent="0.2">
      <c r="B147" s="45" t="s">
        <v>39</v>
      </c>
      <c r="C147" s="45" t="s">
        <v>40</v>
      </c>
      <c r="D147" s="46" t="s">
        <v>41</v>
      </c>
      <c r="E147" s="47" t="s">
        <v>42</v>
      </c>
    </row>
    <row r="148" spans="1:5" ht="15" customHeight="1" x14ac:dyDescent="0.2">
      <c r="B148" s="102">
        <v>107117968</v>
      </c>
      <c r="C148" s="49"/>
      <c r="D148" s="117" t="s">
        <v>187</v>
      </c>
      <c r="E148" s="76">
        <v>3244132.43</v>
      </c>
    </row>
    <row r="149" spans="1:5" ht="15" customHeight="1" x14ac:dyDescent="0.2">
      <c r="B149" s="102">
        <v>107517969</v>
      </c>
      <c r="C149" s="49"/>
      <c r="D149" s="117" t="s">
        <v>187</v>
      </c>
      <c r="E149" s="76">
        <v>55150251.25</v>
      </c>
    </row>
    <row r="150" spans="1:5" ht="15" customHeight="1" x14ac:dyDescent="0.2">
      <c r="B150" s="157"/>
      <c r="C150" s="53" t="s">
        <v>44</v>
      </c>
      <c r="D150" s="54"/>
      <c r="E150" s="55">
        <f>SUM(E148:E149)</f>
        <v>58394383.68</v>
      </c>
    </row>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8" t="s">
        <v>17</v>
      </c>
      <c r="B158" s="39"/>
      <c r="C158" s="39"/>
      <c r="D158" s="39"/>
      <c r="E158" s="39"/>
    </row>
    <row r="159" spans="1:5" ht="15" customHeight="1" x14ac:dyDescent="0.2">
      <c r="A159" s="40" t="s">
        <v>37</v>
      </c>
      <c r="B159" s="39"/>
      <c r="C159" s="39"/>
      <c r="D159" s="39"/>
      <c r="E159" s="42" t="s">
        <v>38</v>
      </c>
    </row>
    <row r="160" spans="1:5" ht="15" customHeight="1" x14ac:dyDescent="0.2"/>
    <row r="161" spans="1:5" ht="15" customHeight="1" x14ac:dyDescent="0.2">
      <c r="C161" s="45" t="s">
        <v>40</v>
      </c>
      <c r="D161" s="46" t="s">
        <v>41</v>
      </c>
      <c r="E161" s="47" t="s">
        <v>42</v>
      </c>
    </row>
    <row r="162" spans="1:5" ht="15" customHeight="1" x14ac:dyDescent="0.2">
      <c r="C162" s="132"/>
      <c r="D162" s="117" t="s">
        <v>188</v>
      </c>
      <c r="E162" s="76">
        <v>58394383.68</v>
      </c>
    </row>
    <row r="163" spans="1:5" ht="15" customHeight="1" x14ac:dyDescent="0.2">
      <c r="C163" s="53" t="s">
        <v>44</v>
      </c>
      <c r="D163" s="54"/>
      <c r="E163" s="55">
        <f>SUM(E162:E162)</f>
        <v>58394383.68</v>
      </c>
    </row>
    <row r="164" spans="1:5" ht="15" customHeight="1" x14ac:dyDescent="0.2"/>
    <row r="165" spans="1:5" ht="15" customHeight="1" x14ac:dyDescent="0.2"/>
    <row r="166" spans="1:5" ht="15" customHeight="1" x14ac:dyDescent="0.25">
      <c r="A166" s="35" t="s">
        <v>570</v>
      </c>
    </row>
    <row r="167" spans="1:5" ht="15" customHeight="1" x14ac:dyDescent="0.2">
      <c r="A167" s="179" t="s">
        <v>34</v>
      </c>
      <c r="B167" s="179"/>
      <c r="C167" s="179"/>
      <c r="D167" s="179"/>
      <c r="E167" s="179"/>
    </row>
    <row r="168" spans="1:5" ht="15" customHeight="1" x14ac:dyDescent="0.2">
      <c r="A168" s="179" t="s">
        <v>443</v>
      </c>
      <c r="B168" s="179"/>
      <c r="C168" s="179"/>
      <c r="D168" s="179"/>
      <c r="E168" s="179"/>
    </row>
    <row r="169" spans="1:5" ht="15" customHeight="1" x14ac:dyDescent="0.2">
      <c r="A169" s="177" t="s">
        <v>571</v>
      </c>
      <c r="B169" s="177"/>
      <c r="C169" s="177"/>
      <c r="D169" s="177"/>
      <c r="E169" s="177"/>
    </row>
    <row r="170" spans="1:5" ht="15" customHeight="1" x14ac:dyDescent="0.2">
      <c r="A170" s="177"/>
      <c r="B170" s="177"/>
      <c r="C170" s="177"/>
      <c r="D170" s="177"/>
      <c r="E170" s="177"/>
    </row>
    <row r="171" spans="1:5" ht="15" customHeight="1" x14ac:dyDescent="0.2">
      <c r="A171" s="177"/>
      <c r="B171" s="177"/>
      <c r="C171" s="177"/>
      <c r="D171" s="177"/>
      <c r="E171" s="177"/>
    </row>
    <row r="172" spans="1:5" ht="15" customHeight="1" x14ac:dyDescent="0.2">
      <c r="A172" s="177"/>
      <c r="B172" s="177"/>
      <c r="C172" s="177"/>
      <c r="D172" s="177"/>
      <c r="E172" s="177"/>
    </row>
    <row r="173" spans="1:5" ht="15" customHeight="1" x14ac:dyDescent="0.2">
      <c r="A173" s="177"/>
      <c r="B173" s="177"/>
      <c r="C173" s="177"/>
      <c r="D173" s="177"/>
      <c r="E173" s="177"/>
    </row>
    <row r="174" spans="1:5" ht="15" customHeight="1" x14ac:dyDescent="0.2">
      <c r="A174" s="177"/>
      <c r="B174" s="177"/>
      <c r="C174" s="177"/>
      <c r="D174" s="177"/>
      <c r="E174" s="177"/>
    </row>
    <row r="175" spans="1:5" ht="15" customHeight="1" x14ac:dyDescent="0.2">
      <c r="A175" s="177"/>
      <c r="B175" s="177"/>
      <c r="C175" s="177"/>
      <c r="D175" s="177"/>
      <c r="E175" s="177"/>
    </row>
    <row r="176" spans="1:5" ht="15" customHeight="1" x14ac:dyDescent="0.2">
      <c r="A176" s="177"/>
      <c r="B176" s="177"/>
      <c r="C176" s="177"/>
      <c r="D176" s="177"/>
      <c r="E176" s="177"/>
    </row>
    <row r="177" spans="1:5" ht="15" customHeight="1" x14ac:dyDescent="0.2">
      <c r="A177" s="144"/>
      <c r="B177" s="154"/>
      <c r="C177" s="144"/>
      <c r="D177" s="144"/>
      <c r="E177" s="144"/>
    </row>
    <row r="178" spans="1:5" ht="15" customHeight="1" x14ac:dyDescent="0.25">
      <c r="A178" s="69" t="s">
        <v>1</v>
      </c>
      <c r="B178" s="155"/>
      <c r="C178" s="70"/>
      <c r="D178" s="70"/>
      <c r="E178" s="70"/>
    </row>
    <row r="179" spans="1:5" ht="15" customHeight="1" x14ac:dyDescent="0.2">
      <c r="A179" s="57" t="s">
        <v>87</v>
      </c>
      <c r="B179" s="70"/>
      <c r="C179" s="70"/>
      <c r="D179" s="70"/>
      <c r="E179" s="71" t="s">
        <v>88</v>
      </c>
    </row>
    <row r="180" spans="1:5" ht="15" customHeight="1" x14ac:dyDescent="0.25">
      <c r="A180" s="56"/>
      <c r="B180" s="156"/>
      <c r="C180" s="39"/>
      <c r="D180" s="39"/>
      <c r="E180" s="43"/>
    </row>
    <row r="181" spans="1:5" ht="15" customHeight="1" x14ac:dyDescent="0.2">
      <c r="B181" s="45" t="s">
        <v>39</v>
      </c>
      <c r="C181" s="45" t="s">
        <v>40</v>
      </c>
      <c r="D181" s="46" t="s">
        <v>41</v>
      </c>
      <c r="E181" s="47" t="s">
        <v>42</v>
      </c>
    </row>
    <row r="182" spans="1:5" ht="15" customHeight="1" x14ac:dyDescent="0.2">
      <c r="B182" s="102">
        <v>107117968</v>
      </c>
      <c r="C182" s="49"/>
      <c r="D182" s="117" t="s">
        <v>187</v>
      </c>
      <c r="E182" s="76">
        <v>1474905.3</v>
      </c>
    </row>
    <row r="183" spans="1:5" ht="15" customHeight="1" x14ac:dyDescent="0.2">
      <c r="B183" s="102">
        <v>107517969</v>
      </c>
      <c r="C183" s="49"/>
      <c r="D183" s="117" t="s">
        <v>187</v>
      </c>
      <c r="E183" s="76">
        <v>25073390.100000001</v>
      </c>
    </row>
    <row r="184" spans="1:5" ht="15" customHeight="1" x14ac:dyDescent="0.2">
      <c r="B184" s="157"/>
      <c r="C184" s="53" t="s">
        <v>44</v>
      </c>
      <c r="D184" s="54"/>
      <c r="E184" s="55">
        <f>SUM(E182:E183)</f>
        <v>26548295.400000002</v>
      </c>
    </row>
    <row r="185" spans="1:5" ht="15" customHeight="1" x14ac:dyDescent="0.2"/>
    <row r="186" spans="1:5" ht="15" customHeight="1" x14ac:dyDescent="0.25">
      <c r="A186" s="38" t="s">
        <v>17</v>
      </c>
      <c r="B186" s="39"/>
      <c r="C186" s="39"/>
      <c r="D186" s="39"/>
      <c r="E186" s="39"/>
    </row>
    <row r="187" spans="1:5" ht="15" customHeight="1" x14ac:dyDescent="0.2">
      <c r="A187" s="40" t="s">
        <v>37</v>
      </c>
      <c r="B187" s="39"/>
      <c r="C187" s="39"/>
      <c r="D187" s="39"/>
      <c r="E187" s="42" t="s">
        <v>38</v>
      </c>
    </row>
    <row r="188" spans="1:5" ht="15" customHeight="1" x14ac:dyDescent="0.2"/>
    <row r="189" spans="1:5" ht="15" customHeight="1" x14ac:dyDescent="0.2">
      <c r="C189" s="45" t="s">
        <v>40</v>
      </c>
      <c r="D189" s="46" t="s">
        <v>41</v>
      </c>
      <c r="E189" s="47" t="s">
        <v>42</v>
      </c>
    </row>
    <row r="190" spans="1:5" ht="15" customHeight="1" x14ac:dyDescent="0.2">
      <c r="C190" s="132"/>
      <c r="D190" s="117" t="s">
        <v>188</v>
      </c>
      <c r="E190" s="76">
        <v>26548295.399999999</v>
      </c>
    </row>
    <row r="191" spans="1:5" ht="15" customHeight="1" x14ac:dyDescent="0.2">
      <c r="C191" s="53" t="s">
        <v>44</v>
      </c>
      <c r="D191" s="54"/>
      <c r="E191" s="55">
        <f>SUM(E190:E190)</f>
        <v>26548295.399999999</v>
      </c>
    </row>
    <row r="192" spans="1:5" ht="15" customHeight="1" x14ac:dyDescent="0.2"/>
    <row r="193" spans="1:5" ht="15" customHeight="1" x14ac:dyDescent="0.2"/>
    <row r="194" spans="1:5" ht="15" customHeight="1" x14ac:dyDescent="0.25">
      <c r="A194" s="35" t="s">
        <v>572</v>
      </c>
    </row>
    <row r="195" spans="1:5" ht="15" customHeight="1" x14ac:dyDescent="0.2">
      <c r="A195" s="179" t="s">
        <v>34</v>
      </c>
      <c r="B195" s="179"/>
      <c r="C195" s="179"/>
      <c r="D195" s="179"/>
      <c r="E195" s="179"/>
    </row>
    <row r="196" spans="1:5" ht="15" customHeight="1" x14ac:dyDescent="0.2">
      <c r="A196" s="179" t="s">
        <v>443</v>
      </c>
      <c r="B196" s="179"/>
      <c r="C196" s="179"/>
      <c r="D196" s="179"/>
      <c r="E196" s="179"/>
    </row>
    <row r="197" spans="1:5" ht="15" customHeight="1" x14ac:dyDescent="0.2">
      <c r="A197" s="177" t="s">
        <v>573</v>
      </c>
      <c r="B197" s="177"/>
      <c r="C197" s="177"/>
      <c r="D197" s="177"/>
      <c r="E197" s="177"/>
    </row>
    <row r="198" spans="1:5" ht="15" customHeight="1" x14ac:dyDescent="0.2">
      <c r="A198" s="177"/>
      <c r="B198" s="177"/>
      <c r="C198" s="177"/>
      <c r="D198" s="177"/>
      <c r="E198" s="177"/>
    </row>
    <row r="199" spans="1:5" ht="15" customHeight="1" x14ac:dyDescent="0.2">
      <c r="A199" s="177"/>
      <c r="B199" s="177"/>
      <c r="C199" s="177"/>
      <c r="D199" s="177"/>
      <c r="E199" s="177"/>
    </row>
    <row r="200" spans="1:5" ht="15" customHeight="1" x14ac:dyDescent="0.2">
      <c r="A200" s="177"/>
      <c r="B200" s="177"/>
      <c r="C200" s="177"/>
      <c r="D200" s="177"/>
      <c r="E200" s="177"/>
    </row>
    <row r="201" spans="1:5" ht="15" customHeight="1" x14ac:dyDescent="0.2">
      <c r="A201" s="177"/>
      <c r="B201" s="177"/>
      <c r="C201" s="177"/>
      <c r="D201" s="177"/>
      <c r="E201" s="177"/>
    </row>
    <row r="202" spans="1:5" ht="15" customHeight="1" x14ac:dyDescent="0.2">
      <c r="A202" s="177"/>
      <c r="B202" s="177"/>
      <c r="C202" s="177"/>
      <c r="D202" s="177"/>
      <c r="E202" s="177"/>
    </row>
    <row r="203" spans="1:5" ht="15" customHeight="1" x14ac:dyDescent="0.2">
      <c r="A203" s="177"/>
      <c r="B203" s="177"/>
      <c r="C203" s="177"/>
      <c r="D203" s="177"/>
      <c r="E203" s="177"/>
    </row>
    <row r="204" spans="1:5" ht="15" customHeight="1" x14ac:dyDescent="0.2">
      <c r="A204" s="177"/>
      <c r="B204" s="177"/>
      <c r="C204" s="177"/>
      <c r="D204" s="177"/>
      <c r="E204" s="177"/>
    </row>
    <row r="205" spans="1:5" ht="15" customHeight="1" x14ac:dyDescent="0.2">
      <c r="A205" s="177"/>
      <c r="B205" s="177"/>
      <c r="C205" s="177"/>
      <c r="D205" s="177"/>
      <c r="E205" s="177"/>
    </row>
    <row r="206" spans="1:5" ht="15" customHeight="1" x14ac:dyDescent="0.2">
      <c r="A206" s="144"/>
      <c r="B206" s="154"/>
      <c r="C206" s="144"/>
      <c r="D206" s="144"/>
      <c r="E206" s="144"/>
    </row>
    <row r="207" spans="1:5" ht="15" customHeight="1" x14ac:dyDescent="0.2">
      <c r="A207" s="144"/>
      <c r="B207" s="154"/>
      <c r="C207" s="144"/>
      <c r="D207" s="144"/>
      <c r="E207" s="144"/>
    </row>
    <row r="208" spans="1:5" ht="15" customHeight="1" x14ac:dyDescent="0.2">
      <c r="A208" s="144"/>
      <c r="B208" s="154"/>
      <c r="C208" s="144"/>
      <c r="D208" s="144"/>
      <c r="E208" s="144"/>
    </row>
    <row r="209" spans="1:5" ht="15" customHeight="1" x14ac:dyDescent="0.2">
      <c r="A209" s="144"/>
      <c r="B209" s="154"/>
      <c r="C209" s="144"/>
      <c r="D209" s="144"/>
      <c r="E209" s="144"/>
    </row>
    <row r="210" spans="1:5" ht="15" customHeight="1" x14ac:dyDescent="0.25">
      <c r="A210" s="69" t="s">
        <v>1</v>
      </c>
      <c r="B210" s="155"/>
      <c r="C210" s="70"/>
      <c r="D210" s="70"/>
      <c r="E210" s="70"/>
    </row>
    <row r="211" spans="1:5" ht="15" customHeight="1" x14ac:dyDescent="0.2">
      <c r="A211" s="57" t="s">
        <v>64</v>
      </c>
      <c r="B211" s="70"/>
      <c r="C211" s="70"/>
      <c r="D211" s="70"/>
      <c r="E211" s="71" t="s">
        <v>80</v>
      </c>
    </row>
    <row r="212" spans="1:5" ht="15" customHeight="1" x14ac:dyDescent="0.25">
      <c r="A212" s="56"/>
      <c r="B212" s="156"/>
      <c r="C212" s="39"/>
      <c r="D212" s="39"/>
      <c r="E212" s="43"/>
    </row>
    <row r="213" spans="1:5" ht="15" customHeight="1" x14ac:dyDescent="0.2">
      <c r="B213" s="45" t="s">
        <v>39</v>
      </c>
      <c r="C213" s="45" t="s">
        <v>40</v>
      </c>
      <c r="D213" s="46" t="s">
        <v>41</v>
      </c>
      <c r="E213" s="47" t="s">
        <v>42</v>
      </c>
    </row>
    <row r="214" spans="1:5" ht="15" customHeight="1" x14ac:dyDescent="0.2">
      <c r="B214" s="102">
        <v>107517016</v>
      </c>
      <c r="C214" s="49"/>
      <c r="D214" s="50" t="s">
        <v>43</v>
      </c>
      <c r="E214" s="76">
        <v>586970.09</v>
      </c>
    </row>
    <row r="215" spans="1:5" ht="15" customHeight="1" x14ac:dyDescent="0.2">
      <c r="B215" s="102">
        <v>107117015</v>
      </c>
      <c r="C215" s="49"/>
      <c r="D215" s="50" t="s">
        <v>43</v>
      </c>
      <c r="E215" s="76">
        <v>34527.65</v>
      </c>
    </row>
    <row r="216" spans="1:5" ht="15" customHeight="1" x14ac:dyDescent="0.2">
      <c r="B216" s="102">
        <v>107117968</v>
      </c>
      <c r="C216" s="49"/>
      <c r="D216" s="117" t="s">
        <v>187</v>
      </c>
      <c r="E216" s="76">
        <v>60125.96</v>
      </c>
    </row>
    <row r="217" spans="1:5" ht="15" customHeight="1" x14ac:dyDescent="0.2">
      <c r="B217" s="102">
        <v>107517969</v>
      </c>
      <c r="C217" s="49"/>
      <c r="D217" s="117" t="s">
        <v>187</v>
      </c>
      <c r="E217" s="76">
        <v>1022141.34</v>
      </c>
    </row>
    <row r="218" spans="1:5" ht="15" customHeight="1" x14ac:dyDescent="0.2">
      <c r="B218" s="157"/>
      <c r="C218" s="53" t="s">
        <v>44</v>
      </c>
      <c r="D218" s="54"/>
      <c r="E218" s="55">
        <f>SUM(E214:E217)</f>
        <v>1703765.04</v>
      </c>
    </row>
    <row r="219" spans="1:5" ht="15" customHeight="1" x14ac:dyDescent="0.2"/>
    <row r="220" spans="1:5" ht="15" customHeight="1" x14ac:dyDescent="0.25">
      <c r="A220" s="38" t="s">
        <v>17</v>
      </c>
      <c r="B220" s="39"/>
      <c r="C220" s="39"/>
      <c r="D220" s="39"/>
      <c r="E220" s="39"/>
    </row>
    <row r="221" spans="1:5" ht="15" customHeight="1" x14ac:dyDescent="0.2">
      <c r="A221" s="40" t="s">
        <v>37</v>
      </c>
      <c r="B221" s="39"/>
      <c r="C221" s="39"/>
      <c r="D221" s="39"/>
      <c r="E221" s="42" t="s">
        <v>38</v>
      </c>
    </row>
    <row r="222" spans="1:5" ht="15" customHeight="1" x14ac:dyDescent="0.2"/>
    <row r="223" spans="1:5" ht="15" customHeight="1" x14ac:dyDescent="0.2">
      <c r="C223" s="45" t="s">
        <v>40</v>
      </c>
      <c r="D223" s="46" t="s">
        <v>41</v>
      </c>
      <c r="E223" s="47" t="s">
        <v>42</v>
      </c>
    </row>
    <row r="224" spans="1:5" ht="15" customHeight="1" x14ac:dyDescent="0.2">
      <c r="C224" s="132"/>
      <c r="D224" s="117" t="s">
        <v>188</v>
      </c>
      <c r="E224" s="76">
        <v>951587.31</v>
      </c>
    </row>
    <row r="225" spans="1:5" ht="15" customHeight="1" x14ac:dyDescent="0.2">
      <c r="C225" s="53" t="s">
        <v>44</v>
      </c>
      <c r="D225" s="54"/>
      <c r="E225" s="55">
        <f>SUM(E224:E224)</f>
        <v>951587.31</v>
      </c>
    </row>
    <row r="226" spans="1:5" ht="15" customHeight="1" x14ac:dyDescent="0.2"/>
    <row r="227" spans="1:5" ht="15" customHeight="1" x14ac:dyDescent="0.2">
      <c r="C227" s="44" t="s">
        <v>40</v>
      </c>
      <c r="D227" s="82" t="s">
        <v>53</v>
      </c>
      <c r="E227" s="44" t="s">
        <v>42</v>
      </c>
    </row>
    <row r="228" spans="1:5" ht="15" customHeight="1" x14ac:dyDescent="0.2">
      <c r="C228" s="62">
        <v>6409</v>
      </c>
      <c r="D228" s="112" t="s">
        <v>113</v>
      </c>
      <c r="E228" s="76">
        <v>752177.73</v>
      </c>
    </row>
    <row r="229" spans="1:5" ht="15" customHeight="1" x14ac:dyDescent="0.2">
      <c r="C229" s="77" t="s">
        <v>44</v>
      </c>
      <c r="D229" s="85"/>
      <c r="E229" s="86">
        <f>SUM(E228:E228)</f>
        <v>752177.73</v>
      </c>
    </row>
    <row r="230" spans="1:5" ht="15" customHeight="1" x14ac:dyDescent="0.2"/>
    <row r="231" spans="1:5" ht="15" customHeight="1" x14ac:dyDescent="0.2"/>
    <row r="232" spans="1:5" ht="15" customHeight="1" x14ac:dyDescent="0.25">
      <c r="A232" s="35" t="s">
        <v>574</v>
      </c>
    </row>
    <row r="233" spans="1:5" ht="15" customHeight="1" x14ac:dyDescent="0.2">
      <c r="A233" s="179" t="s">
        <v>34</v>
      </c>
      <c r="B233" s="179"/>
      <c r="C233" s="179"/>
      <c r="D233" s="179"/>
      <c r="E233" s="179"/>
    </row>
    <row r="234" spans="1:5" ht="15" customHeight="1" x14ac:dyDescent="0.2">
      <c r="A234" s="179" t="s">
        <v>185</v>
      </c>
      <c r="B234" s="179"/>
      <c r="C234" s="179"/>
      <c r="D234" s="179"/>
      <c r="E234" s="179"/>
    </row>
    <row r="235" spans="1:5" ht="15" customHeight="1" x14ac:dyDescent="0.2">
      <c r="A235" s="177" t="s">
        <v>575</v>
      </c>
      <c r="B235" s="177"/>
      <c r="C235" s="177"/>
      <c r="D235" s="177"/>
      <c r="E235" s="177"/>
    </row>
    <row r="236" spans="1:5" ht="15" customHeight="1" x14ac:dyDescent="0.2">
      <c r="A236" s="177"/>
      <c r="B236" s="177"/>
      <c r="C236" s="177"/>
      <c r="D236" s="177"/>
      <c r="E236" s="177"/>
    </row>
    <row r="237" spans="1:5" ht="15" customHeight="1" x14ac:dyDescent="0.2">
      <c r="A237" s="177"/>
      <c r="B237" s="177"/>
      <c r="C237" s="177"/>
      <c r="D237" s="177"/>
      <c r="E237" s="177"/>
    </row>
    <row r="238" spans="1:5" ht="15" customHeight="1" x14ac:dyDescent="0.2">
      <c r="A238" s="177"/>
      <c r="B238" s="177"/>
      <c r="C238" s="177"/>
      <c r="D238" s="177"/>
      <c r="E238" s="177"/>
    </row>
    <row r="239" spans="1:5" ht="15" customHeight="1" x14ac:dyDescent="0.2">
      <c r="A239" s="177"/>
      <c r="B239" s="177"/>
      <c r="C239" s="177"/>
      <c r="D239" s="177"/>
      <c r="E239" s="177"/>
    </row>
    <row r="240" spans="1:5" ht="15" customHeight="1" x14ac:dyDescent="0.2">
      <c r="A240" s="177"/>
      <c r="B240" s="177"/>
      <c r="C240" s="177"/>
      <c r="D240" s="177"/>
      <c r="E240" s="177"/>
    </row>
    <row r="241" spans="1:5" ht="15" customHeight="1" x14ac:dyDescent="0.2">
      <c r="A241" s="177"/>
      <c r="B241" s="177"/>
      <c r="C241" s="177"/>
      <c r="D241" s="177"/>
      <c r="E241" s="177"/>
    </row>
    <row r="242" spans="1:5" ht="15" customHeight="1" x14ac:dyDescent="0.2">
      <c r="A242" s="144"/>
      <c r="B242" s="154"/>
      <c r="C242" s="144"/>
      <c r="D242" s="144"/>
      <c r="E242" s="144"/>
    </row>
    <row r="243" spans="1:5" ht="15" customHeight="1" x14ac:dyDescent="0.25">
      <c r="A243" s="69" t="s">
        <v>1</v>
      </c>
      <c r="B243" s="155"/>
      <c r="C243" s="70"/>
      <c r="D243" s="70"/>
      <c r="E243" s="70"/>
    </row>
    <row r="244" spans="1:5" ht="15" customHeight="1" x14ac:dyDescent="0.2">
      <c r="A244" s="57" t="s">
        <v>64</v>
      </c>
      <c r="B244" s="70"/>
      <c r="C244" s="70"/>
      <c r="D244" s="70"/>
      <c r="E244" s="71" t="s">
        <v>80</v>
      </c>
    </row>
    <row r="245" spans="1:5" ht="15" customHeight="1" x14ac:dyDescent="0.25">
      <c r="A245" s="56"/>
      <c r="B245" s="156"/>
      <c r="C245" s="39"/>
      <c r="D245" s="39"/>
      <c r="E245" s="43"/>
    </row>
    <row r="246" spans="1:5" ht="15" customHeight="1" x14ac:dyDescent="0.2">
      <c r="B246" s="45" t="s">
        <v>39</v>
      </c>
      <c r="C246" s="45" t="s">
        <v>40</v>
      </c>
      <c r="D246" s="46" t="s">
        <v>41</v>
      </c>
      <c r="E246" s="47" t="s">
        <v>42</v>
      </c>
    </row>
    <row r="247" spans="1:5" ht="15" customHeight="1" x14ac:dyDescent="0.2">
      <c r="B247" s="102">
        <v>106515011</v>
      </c>
      <c r="C247" s="49"/>
      <c r="D247" s="50" t="s">
        <v>43</v>
      </c>
      <c r="E247" s="76">
        <v>374328</v>
      </c>
    </row>
    <row r="248" spans="1:5" ht="15" customHeight="1" x14ac:dyDescent="0.2">
      <c r="B248" s="157"/>
      <c r="C248" s="53" t="s">
        <v>44</v>
      </c>
      <c r="D248" s="54"/>
      <c r="E248" s="55">
        <f>SUM(E247:E247)</f>
        <v>374328</v>
      </c>
    </row>
    <row r="249" spans="1:5" ht="15" customHeight="1" x14ac:dyDescent="0.2"/>
    <row r="250" spans="1:5" ht="15" customHeight="1" x14ac:dyDescent="0.25">
      <c r="A250" s="69" t="s">
        <v>17</v>
      </c>
      <c r="B250" s="70"/>
      <c r="C250" s="70"/>
      <c r="D250" s="56"/>
      <c r="E250" s="56"/>
    </row>
    <row r="251" spans="1:5" ht="15" customHeight="1" x14ac:dyDescent="0.2">
      <c r="A251" s="57" t="s">
        <v>64</v>
      </c>
      <c r="B251" s="39"/>
      <c r="C251" s="39"/>
      <c r="D251" s="39"/>
      <c r="E251" s="71" t="s">
        <v>80</v>
      </c>
    </row>
    <row r="252" spans="1:5" ht="15" customHeight="1" x14ac:dyDescent="0.25">
      <c r="A252" s="38"/>
      <c r="B252" s="39"/>
      <c r="C252" s="39"/>
      <c r="D252" s="39"/>
      <c r="E252" s="56"/>
    </row>
    <row r="253" spans="1:5" ht="15" customHeight="1" x14ac:dyDescent="0.25">
      <c r="A253" s="38"/>
      <c r="B253" s="39"/>
      <c r="C253" s="45" t="s">
        <v>40</v>
      </c>
      <c r="D253" s="82" t="s">
        <v>53</v>
      </c>
      <c r="E253" s="44" t="s">
        <v>42</v>
      </c>
    </row>
    <row r="254" spans="1:5" ht="15" customHeight="1" x14ac:dyDescent="0.25">
      <c r="A254" s="38"/>
      <c r="B254" s="39"/>
      <c r="C254" s="62">
        <v>3147</v>
      </c>
      <c r="D254" s="110" t="s">
        <v>66</v>
      </c>
      <c r="E254" s="120">
        <v>374328</v>
      </c>
    </row>
    <row r="255" spans="1:5" ht="15" customHeight="1" x14ac:dyDescent="0.25">
      <c r="A255" s="38"/>
      <c r="B255" s="39"/>
      <c r="C255" s="53" t="s">
        <v>44</v>
      </c>
      <c r="D255" s="54"/>
      <c r="E255" s="55">
        <f>SUM(E254:E254)</f>
        <v>374328</v>
      </c>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5">
      <c r="A261" s="35" t="s">
        <v>576</v>
      </c>
    </row>
    <row r="262" spans="1:5" ht="15" customHeight="1" x14ac:dyDescent="0.2">
      <c r="A262" s="179" t="s">
        <v>34</v>
      </c>
      <c r="B262" s="179"/>
      <c r="C262" s="179"/>
      <c r="D262" s="179"/>
      <c r="E262" s="179"/>
    </row>
    <row r="263" spans="1:5" ht="15" customHeight="1" x14ac:dyDescent="0.2">
      <c r="A263" s="179" t="s">
        <v>443</v>
      </c>
      <c r="B263" s="179"/>
      <c r="C263" s="179"/>
      <c r="D263" s="179"/>
      <c r="E263" s="179"/>
    </row>
    <row r="264" spans="1:5" ht="15" customHeight="1" x14ac:dyDescent="0.2">
      <c r="A264" s="177" t="s">
        <v>577</v>
      </c>
      <c r="B264" s="177"/>
      <c r="C264" s="177"/>
      <c r="D264" s="177"/>
      <c r="E264" s="177"/>
    </row>
    <row r="265" spans="1:5" ht="15" customHeight="1" x14ac:dyDescent="0.2">
      <c r="A265" s="177"/>
      <c r="B265" s="177"/>
      <c r="C265" s="177"/>
      <c r="D265" s="177"/>
      <c r="E265" s="177"/>
    </row>
    <row r="266" spans="1:5" ht="15" customHeight="1" x14ac:dyDescent="0.2">
      <c r="A266" s="177"/>
      <c r="B266" s="177"/>
      <c r="C266" s="177"/>
      <c r="D266" s="177"/>
      <c r="E266" s="177"/>
    </row>
    <row r="267" spans="1:5" ht="15" customHeight="1" x14ac:dyDescent="0.2">
      <c r="A267" s="177"/>
      <c r="B267" s="177"/>
      <c r="C267" s="177"/>
      <c r="D267" s="177"/>
      <c r="E267" s="177"/>
    </row>
    <row r="268" spans="1:5" ht="15" customHeight="1" x14ac:dyDescent="0.2">
      <c r="A268" s="177"/>
      <c r="B268" s="177"/>
      <c r="C268" s="177"/>
      <c r="D268" s="177"/>
      <c r="E268" s="177"/>
    </row>
    <row r="269" spans="1:5" ht="15" customHeight="1" x14ac:dyDescent="0.2">
      <c r="A269" s="177"/>
      <c r="B269" s="177"/>
      <c r="C269" s="177"/>
      <c r="D269" s="177"/>
      <c r="E269" s="177"/>
    </row>
    <row r="270" spans="1:5" ht="15" customHeight="1" x14ac:dyDescent="0.2">
      <c r="A270" s="177"/>
      <c r="B270" s="177"/>
      <c r="C270" s="177"/>
      <c r="D270" s="177"/>
      <c r="E270" s="177"/>
    </row>
    <row r="271" spans="1:5" ht="15" customHeight="1" x14ac:dyDescent="0.2">
      <c r="A271" s="177"/>
      <c r="B271" s="177"/>
      <c r="C271" s="177"/>
      <c r="D271" s="177"/>
      <c r="E271" s="177"/>
    </row>
    <row r="272" spans="1:5" ht="15" customHeight="1" x14ac:dyDescent="0.2">
      <c r="A272" s="144"/>
      <c r="B272" s="154"/>
      <c r="C272" s="144"/>
      <c r="D272" s="144"/>
      <c r="E272" s="144"/>
    </row>
    <row r="273" spans="1:5" ht="15" customHeight="1" x14ac:dyDescent="0.25">
      <c r="A273" s="69" t="s">
        <v>1</v>
      </c>
      <c r="B273" s="155"/>
      <c r="C273" s="70"/>
      <c r="D273" s="70"/>
      <c r="E273" s="70"/>
    </row>
    <row r="274" spans="1:5" ht="15" customHeight="1" x14ac:dyDescent="0.2">
      <c r="A274" s="57" t="s">
        <v>87</v>
      </c>
      <c r="B274" s="70"/>
      <c r="C274" s="70"/>
      <c r="D274" s="70"/>
      <c r="E274" s="71" t="s">
        <v>88</v>
      </c>
    </row>
    <row r="275" spans="1:5" ht="15" customHeight="1" x14ac:dyDescent="0.25">
      <c r="A275" s="56"/>
      <c r="B275" s="156"/>
      <c r="C275" s="39"/>
      <c r="D275" s="39"/>
      <c r="E275" s="43"/>
    </row>
    <row r="276" spans="1:5" ht="15" customHeight="1" x14ac:dyDescent="0.2">
      <c r="B276" s="45" t="s">
        <v>39</v>
      </c>
      <c r="C276" s="45" t="s">
        <v>40</v>
      </c>
      <c r="D276" s="46" t="s">
        <v>41</v>
      </c>
      <c r="E276" s="47" t="s">
        <v>42</v>
      </c>
    </row>
    <row r="277" spans="1:5" ht="15" customHeight="1" x14ac:dyDescent="0.2">
      <c r="B277" s="102">
        <v>107117968</v>
      </c>
      <c r="C277" s="49"/>
      <c r="D277" s="117" t="s">
        <v>187</v>
      </c>
      <c r="E277" s="76">
        <v>382351.11</v>
      </c>
    </row>
    <row r="278" spans="1:5" ht="15" customHeight="1" x14ac:dyDescent="0.2">
      <c r="B278" s="102">
        <v>107517969</v>
      </c>
      <c r="C278" s="49"/>
      <c r="D278" s="117" t="s">
        <v>187</v>
      </c>
      <c r="E278" s="76">
        <v>6499968.9500000002</v>
      </c>
    </row>
    <row r="279" spans="1:5" ht="15" customHeight="1" x14ac:dyDescent="0.2">
      <c r="B279" s="157"/>
      <c r="C279" s="53" t="s">
        <v>44</v>
      </c>
      <c r="D279" s="54"/>
      <c r="E279" s="55">
        <f>SUM(E277:E278)</f>
        <v>6882320.0600000005</v>
      </c>
    </row>
    <row r="280" spans="1:5" ht="15" customHeight="1" x14ac:dyDescent="0.2"/>
    <row r="281" spans="1:5" ht="15" customHeight="1" x14ac:dyDescent="0.25">
      <c r="A281" s="38" t="s">
        <v>17</v>
      </c>
      <c r="B281" s="39"/>
      <c r="C281" s="39"/>
      <c r="D281" s="39"/>
      <c r="E281" s="39"/>
    </row>
    <row r="282" spans="1:5" ht="15" customHeight="1" x14ac:dyDescent="0.2">
      <c r="A282" s="40" t="s">
        <v>37</v>
      </c>
      <c r="B282" s="39"/>
      <c r="C282" s="39"/>
      <c r="D282" s="39"/>
      <c r="E282" s="42" t="s">
        <v>38</v>
      </c>
    </row>
    <row r="283" spans="1:5" ht="15" customHeight="1" x14ac:dyDescent="0.2"/>
    <row r="284" spans="1:5" ht="15" customHeight="1" x14ac:dyDescent="0.2">
      <c r="C284" s="45" t="s">
        <v>40</v>
      </c>
      <c r="D284" s="46" t="s">
        <v>41</v>
      </c>
      <c r="E284" s="47" t="s">
        <v>42</v>
      </c>
    </row>
    <row r="285" spans="1:5" ht="15" customHeight="1" x14ac:dyDescent="0.2">
      <c r="C285" s="132"/>
      <c r="D285" s="117" t="s">
        <v>188</v>
      </c>
      <c r="E285" s="76">
        <v>6882320.0599999996</v>
      </c>
    </row>
    <row r="286" spans="1:5" ht="15" customHeight="1" x14ac:dyDescent="0.2">
      <c r="C286" s="53" t="s">
        <v>44</v>
      </c>
      <c r="D286" s="54"/>
      <c r="E286" s="55">
        <f>SUM(E285:E285)</f>
        <v>6882320.0599999996</v>
      </c>
    </row>
    <row r="287" spans="1:5" ht="15" customHeight="1" x14ac:dyDescent="0.2"/>
    <row r="288" spans="1:5" ht="15" customHeight="1" x14ac:dyDescent="0.2"/>
    <row r="289" spans="1:5" ht="15" customHeight="1" x14ac:dyDescent="0.25">
      <c r="A289" s="35" t="s">
        <v>578</v>
      </c>
    </row>
    <row r="290" spans="1:5" ht="15" customHeight="1" x14ac:dyDescent="0.2">
      <c r="A290" s="179" t="s">
        <v>34</v>
      </c>
      <c r="B290" s="179"/>
      <c r="C290" s="179"/>
      <c r="D290" s="179"/>
      <c r="E290" s="179"/>
    </row>
    <row r="291" spans="1:5" ht="15" customHeight="1" x14ac:dyDescent="0.2">
      <c r="A291" s="179" t="s">
        <v>437</v>
      </c>
      <c r="B291" s="179"/>
      <c r="C291" s="179"/>
      <c r="D291" s="179"/>
      <c r="E291" s="179"/>
    </row>
    <row r="292" spans="1:5" ht="15" customHeight="1" x14ac:dyDescent="0.2">
      <c r="A292" s="177" t="s">
        <v>654</v>
      </c>
      <c r="B292" s="177"/>
      <c r="C292" s="177"/>
      <c r="D292" s="177"/>
      <c r="E292" s="177"/>
    </row>
    <row r="293" spans="1:5" ht="15" customHeight="1" x14ac:dyDescent="0.2">
      <c r="A293" s="177"/>
      <c r="B293" s="177"/>
      <c r="C293" s="177"/>
      <c r="D293" s="177"/>
      <c r="E293" s="177"/>
    </row>
    <row r="294" spans="1:5" ht="15" customHeight="1" x14ac:dyDescent="0.2">
      <c r="A294" s="177"/>
      <c r="B294" s="177"/>
      <c r="C294" s="177"/>
      <c r="D294" s="177"/>
      <c r="E294" s="177"/>
    </row>
    <row r="295" spans="1:5" ht="15" customHeight="1" x14ac:dyDescent="0.2">
      <c r="A295" s="177"/>
      <c r="B295" s="177"/>
      <c r="C295" s="177"/>
      <c r="D295" s="177"/>
      <c r="E295" s="177"/>
    </row>
    <row r="296" spans="1:5" ht="15" customHeight="1" x14ac:dyDescent="0.2">
      <c r="A296" s="177"/>
      <c r="B296" s="177"/>
      <c r="C296" s="177"/>
      <c r="D296" s="177"/>
      <c r="E296" s="177"/>
    </row>
    <row r="297" spans="1:5" ht="15" customHeight="1" x14ac:dyDescent="0.2">
      <c r="A297" s="177"/>
      <c r="B297" s="177"/>
      <c r="C297" s="177"/>
      <c r="D297" s="177"/>
      <c r="E297" s="177"/>
    </row>
    <row r="298" spans="1:5" ht="15" customHeight="1" x14ac:dyDescent="0.2">
      <c r="A298" s="177"/>
      <c r="B298" s="177"/>
      <c r="C298" s="177"/>
      <c r="D298" s="177"/>
      <c r="E298" s="177"/>
    </row>
    <row r="299" spans="1:5" ht="15" customHeight="1" x14ac:dyDescent="0.2">
      <c r="A299" s="177"/>
      <c r="B299" s="177"/>
      <c r="C299" s="177"/>
      <c r="D299" s="177"/>
      <c r="E299" s="177"/>
    </row>
    <row r="300" spans="1:5" ht="15" customHeight="1" x14ac:dyDescent="0.2">
      <c r="A300" s="177"/>
      <c r="B300" s="177"/>
      <c r="C300" s="177"/>
      <c r="D300" s="177"/>
      <c r="E300" s="177"/>
    </row>
    <row r="301" spans="1:5" ht="15" customHeight="1" x14ac:dyDescent="0.2">
      <c r="A301" s="177"/>
      <c r="B301" s="177"/>
      <c r="C301" s="177"/>
      <c r="D301" s="177"/>
      <c r="E301" s="177"/>
    </row>
    <row r="302" spans="1:5" ht="15" customHeight="1" x14ac:dyDescent="0.2">
      <c r="A302" s="177"/>
      <c r="B302" s="177"/>
      <c r="C302" s="177"/>
      <c r="D302" s="177"/>
      <c r="E302" s="177"/>
    </row>
    <row r="303" spans="1:5" ht="15" customHeight="1" x14ac:dyDescent="0.2">
      <c r="A303" s="144"/>
      <c r="B303" s="154"/>
      <c r="C303" s="144"/>
      <c r="D303" s="144"/>
      <c r="E303" s="144"/>
    </row>
    <row r="304" spans="1:5" ht="15" customHeight="1" x14ac:dyDescent="0.25">
      <c r="A304" s="69" t="s">
        <v>1</v>
      </c>
      <c r="B304" s="155"/>
      <c r="C304" s="70"/>
      <c r="D304" s="70"/>
      <c r="E304" s="70"/>
    </row>
    <row r="305" spans="1:5" ht="15" customHeight="1" x14ac:dyDescent="0.2">
      <c r="A305" s="57" t="s">
        <v>37</v>
      </c>
      <c r="B305" s="155"/>
      <c r="C305" s="70"/>
      <c r="D305" s="70"/>
      <c r="E305" s="71" t="s">
        <v>38</v>
      </c>
    </row>
    <row r="306" spans="1:5" ht="15" customHeight="1" x14ac:dyDescent="0.25">
      <c r="A306" s="56"/>
      <c r="B306" s="156"/>
      <c r="C306" s="39"/>
      <c r="D306" s="39"/>
      <c r="E306" s="43"/>
    </row>
    <row r="307" spans="1:5" ht="15" customHeight="1" x14ac:dyDescent="0.2">
      <c r="B307" s="45" t="s">
        <v>39</v>
      </c>
      <c r="C307" s="45" t="s">
        <v>40</v>
      </c>
      <c r="D307" s="46" t="s">
        <v>41</v>
      </c>
      <c r="E307" s="47" t="s">
        <v>42</v>
      </c>
    </row>
    <row r="308" spans="1:5" ht="15" customHeight="1" x14ac:dyDescent="0.2">
      <c r="B308" s="102">
        <v>107117968</v>
      </c>
      <c r="C308" s="49"/>
      <c r="D308" s="117" t="s">
        <v>187</v>
      </c>
      <c r="E308" s="76">
        <v>149728.73000000001</v>
      </c>
    </row>
    <row r="309" spans="1:5" ht="15" customHeight="1" x14ac:dyDescent="0.2">
      <c r="B309" s="102">
        <v>107517969</v>
      </c>
      <c r="C309" s="49"/>
      <c r="D309" s="117" t="s">
        <v>187</v>
      </c>
      <c r="E309" s="76">
        <v>2545388.36</v>
      </c>
    </row>
    <row r="310" spans="1:5" ht="15" customHeight="1" x14ac:dyDescent="0.2">
      <c r="B310" s="102">
        <v>107117015</v>
      </c>
      <c r="C310" s="49"/>
      <c r="D310" s="50" t="s">
        <v>43</v>
      </c>
      <c r="E310" s="76">
        <v>4806.6499999999996</v>
      </c>
    </row>
    <row r="311" spans="1:5" ht="15" customHeight="1" x14ac:dyDescent="0.2">
      <c r="B311" s="102">
        <v>107517016</v>
      </c>
      <c r="C311" s="49"/>
      <c r="D311" s="174" t="s">
        <v>43</v>
      </c>
      <c r="E311" s="76">
        <v>81713.05</v>
      </c>
    </row>
    <row r="312" spans="1:5" ht="15" customHeight="1" x14ac:dyDescent="0.2">
      <c r="B312" s="157"/>
      <c r="C312" s="53" t="s">
        <v>44</v>
      </c>
      <c r="D312" s="54"/>
      <c r="E312" s="55">
        <f>SUM(E308:E311)</f>
        <v>2781636.7899999996</v>
      </c>
    </row>
    <row r="313" spans="1:5" ht="15" customHeight="1" x14ac:dyDescent="0.2"/>
    <row r="314" spans="1:5" ht="15" customHeight="1" x14ac:dyDescent="0.25">
      <c r="A314" s="38" t="s">
        <v>1</v>
      </c>
      <c r="B314" s="189"/>
      <c r="C314" s="37"/>
      <c r="D314" s="37"/>
      <c r="E314" s="37"/>
    </row>
    <row r="315" spans="1:5" ht="15" customHeight="1" x14ac:dyDescent="0.2">
      <c r="A315" s="40" t="s">
        <v>74</v>
      </c>
      <c r="B315" s="118"/>
      <c r="C315" s="118"/>
      <c r="D315" s="118"/>
      <c r="E315" s="56" t="s">
        <v>75</v>
      </c>
    </row>
    <row r="316" spans="1:5" ht="15" customHeight="1" x14ac:dyDescent="0.2">
      <c r="A316" s="118"/>
      <c r="B316" s="190"/>
      <c r="C316" s="118"/>
      <c r="D316" s="118"/>
      <c r="E316" s="43"/>
    </row>
    <row r="317" spans="1:5" ht="15" customHeight="1" x14ac:dyDescent="0.2">
      <c r="B317" s="108"/>
      <c r="C317" s="171" t="s">
        <v>40</v>
      </c>
      <c r="D317" s="46" t="s">
        <v>41</v>
      </c>
      <c r="E317" s="44" t="s">
        <v>42</v>
      </c>
    </row>
    <row r="318" spans="1:5" ht="15" customHeight="1" x14ac:dyDescent="0.2">
      <c r="B318" s="140"/>
      <c r="C318" s="171">
        <v>6172</v>
      </c>
      <c r="D318" s="117" t="s">
        <v>448</v>
      </c>
      <c r="E318" s="187">
        <v>2781636.8</v>
      </c>
    </row>
    <row r="319" spans="1:5" ht="15" customHeight="1" x14ac:dyDescent="0.2">
      <c r="B319" s="191"/>
      <c r="C319" s="77" t="s">
        <v>44</v>
      </c>
      <c r="D319" s="85"/>
      <c r="E319" s="86">
        <f>SUM(E318:E318)</f>
        <v>2781636.8</v>
      </c>
    </row>
    <row r="320" spans="1:5" ht="15" customHeight="1" x14ac:dyDescent="0.2"/>
    <row r="321" spans="1:5" ht="15" customHeight="1" x14ac:dyDescent="0.25">
      <c r="A321" s="38" t="s">
        <v>17</v>
      </c>
      <c r="B321" s="39"/>
      <c r="C321" s="39"/>
      <c r="D321" s="39"/>
      <c r="E321" s="39"/>
    </row>
    <row r="322" spans="1:5" ht="15" customHeight="1" x14ac:dyDescent="0.2">
      <c r="A322" s="40" t="s">
        <v>74</v>
      </c>
      <c r="B322" s="118"/>
      <c r="C322" s="118"/>
      <c r="D322" s="118"/>
      <c r="E322" s="56" t="s">
        <v>75</v>
      </c>
    </row>
    <row r="323" spans="1:5" ht="15" customHeight="1" x14ac:dyDescent="0.25">
      <c r="A323" s="38"/>
      <c r="B323" s="56"/>
      <c r="C323" s="39"/>
      <c r="D323" s="39"/>
      <c r="E323" s="43"/>
    </row>
    <row r="324" spans="1:5" ht="15" customHeight="1" x14ac:dyDescent="0.2">
      <c r="A324" s="108"/>
      <c r="B324" s="44" t="s">
        <v>39</v>
      </c>
      <c r="C324" s="45" t="s">
        <v>40</v>
      </c>
      <c r="D324" s="60" t="s">
        <v>41</v>
      </c>
      <c r="E324" s="47" t="s">
        <v>42</v>
      </c>
    </row>
    <row r="325" spans="1:5" ht="15" customHeight="1" x14ac:dyDescent="0.2">
      <c r="A325" s="130"/>
      <c r="B325" s="102">
        <v>107117968</v>
      </c>
      <c r="C325" s="62"/>
      <c r="D325" s="110" t="s">
        <v>439</v>
      </c>
      <c r="E325" s="76">
        <v>149728.73000000001</v>
      </c>
    </row>
    <row r="326" spans="1:5" ht="15" customHeight="1" x14ac:dyDescent="0.2">
      <c r="A326" s="130"/>
      <c r="B326" s="102">
        <v>107517969</v>
      </c>
      <c r="C326" s="62"/>
      <c r="D326" s="110" t="s">
        <v>439</v>
      </c>
      <c r="E326" s="76">
        <v>2545388.36</v>
      </c>
    </row>
    <row r="327" spans="1:5" ht="15" customHeight="1" x14ac:dyDescent="0.2">
      <c r="A327" s="130"/>
      <c r="B327" s="102">
        <v>107117015</v>
      </c>
      <c r="C327" s="62"/>
      <c r="D327" s="63" t="s">
        <v>177</v>
      </c>
      <c r="E327" s="76">
        <v>4806.6499999999996</v>
      </c>
    </row>
    <row r="328" spans="1:5" ht="15" customHeight="1" x14ac:dyDescent="0.2">
      <c r="A328" s="130"/>
      <c r="B328" s="102">
        <v>107517016</v>
      </c>
      <c r="C328" s="62"/>
      <c r="D328" s="63" t="s">
        <v>177</v>
      </c>
      <c r="E328" s="76">
        <v>81713.05</v>
      </c>
    </row>
    <row r="329" spans="1:5" ht="15" customHeight="1" x14ac:dyDescent="0.2">
      <c r="A329" s="134"/>
      <c r="B329" s="165"/>
      <c r="C329" s="53" t="s">
        <v>44</v>
      </c>
      <c r="D329" s="66"/>
      <c r="E329" s="67">
        <f>SUM(E325:E328)</f>
        <v>2781636.7899999996</v>
      </c>
    </row>
    <row r="330" spans="1:5" ht="15" customHeight="1" x14ac:dyDescent="0.25">
      <c r="A330" s="38"/>
      <c r="B330" s="56"/>
      <c r="C330" s="39"/>
      <c r="D330" s="39"/>
      <c r="E330" s="43"/>
    </row>
    <row r="331" spans="1:5" ht="15" customHeight="1" x14ac:dyDescent="0.25">
      <c r="A331" s="69" t="s">
        <v>17</v>
      </c>
      <c r="B331" s="155"/>
      <c r="C331" s="70"/>
      <c r="D331" s="70"/>
      <c r="E331" s="56"/>
    </row>
    <row r="332" spans="1:5" ht="15" customHeight="1" x14ac:dyDescent="0.2">
      <c r="A332" s="57" t="s">
        <v>37</v>
      </c>
      <c r="B332" s="155"/>
      <c r="C332" s="70"/>
      <c r="D332" s="70"/>
      <c r="E332" t="s">
        <v>38</v>
      </c>
    </row>
    <row r="333" spans="1:5" ht="15" customHeight="1" x14ac:dyDescent="0.2">
      <c r="A333" s="57"/>
      <c r="B333" s="155"/>
      <c r="C333" s="70"/>
      <c r="D333" s="70"/>
    </row>
    <row r="334" spans="1:5" ht="15" customHeight="1" x14ac:dyDescent="0.2">
      <c r="A334" s="57"/>
      <c r="B334" s="155"/>
      <c r="C334" s="45" t="s">
        <v>40</v>
      </c>
      <c r="D334" s="46" t="s">
        <v>41</v>
      </c>
      <c r="E334" s="47" t="s">
        <v>42</v>
      </c>
    </row>
    <row r="335" spans="1:5" ht="15" customHeight="1" x14ac:dyDescent="0.2">
      <c r="A335" s="57"/>
      <c r="B335" s="155"/>
      <c r="C335" s="132"/>
      <c r="D335" s="117" t="s">
        <v>188</v>
      </c>
      <c r="E335" s="76">
        <v>2695117.1</v>
      </c>
    </row>
    <row r="336" spans="1:5" ht="15" customHeight="1" x14ac:dyDescent="0.2">
      <c r="A336" s="57"/>
      <c r="B336" s="155"/>
      <c r="C336" s="53" t="s">
        <v>44</v>
      </c>
      <c r="D336" s="54"/>
      <c r="E336" s="79">
        <f>SUM(E335:E335)</f>
        <v>2695117.1</v>
      </c>
    </row>
    <row r="337" spans="1:7" ht="15" customHeight="1" x14ac:dyDescent="0.2"/>
    <row r="338" spans="1:7" ht="15" customHeight="1" x14ac:dyDescent="0.2">
      <c r="C338" s="44" t="s">
        <v>40</v>
      </c>
      <c r="D338" s="82" t="s">
        <v>53</v>
      </c>
      <c r="E338" s="44" t="s">
        <v>42</v>
      </c>
    </row>
    <row r="339" spans="1:7" ht="15" customHeight="1" x14ac:dyDescent="0.2">
      <c r="C339" s="62">
        <v>6409</v>
      </c>
      <c r="D339" s="112" t="s">
        <v>113</v>
      </c>
      <c r="E339" s="76">
        <v>86519.7</v>
      </c>
    </row>
    <row r="340" spans="1:7" ht="15" customHeight="1" x14ac:dyDescent="0.2">
      <c r="C340" s="77" t="s">
        <v>44</v>
      </c>
      <c r="D340" s="85"/>
      <c r="E340" s="86">
        <f>SUM(E339:E339)</f>
        <v>86519.7</v>
      </c>
      <c r="G340" s="91">
        <f>SUM(E336,E340)</f>
        <v>2781636.8000000003</v>
      </c>
    </row>
    <row r="341" spans="1:7" ht="15" customHeight="1" x14ac:dyDescent="0.25">
      <c r="A341" s="35"/>
    </row>
    <row r="342" spans="1:7" ht="15" customHeight="1" x14ac:dyDescent="0.25">
      <c r="A342" s="35"/>
    </row>
    <row r="343" spans="1:7" ht="15" customHeight="1" x14ac:dyDescent="0.25">
      <c r="A343" s="35" t="s">
        <v>579</v>
      </c>
    </row>
    <row r="344" spans="1:7" ht="15" customHeight="1" x14ac:dyDescent="0.2">
      <c r="A344" s="179" t="s">
        <v>34</v>
      </c>
      <c r="B344" s="179"/>
      <c r="C344" s="179"/>
      <c r="D344" s="179"/>
      <c r="E344" s="179"/>
    </row>
    <row r="345" spans="1:7" ht="15" customHeight="1" x14ac:dyDescent="0.2">
      <c r="A345" s="178" t="s">
        <v>655</v>
      </c>
      <c r="B345" s="178"/>
      <c r="C345" s="178"/>
      <c r="D345" s="178"/>
      <c r="E345" s="178"/>
    </row>
    <row r="346" spans="1:7" ht="15" customHeight="1" x14ac:dyDescent="0.2">
      <c r="A346" s="178"/>
      <c r="B346" s="178"/>
      <c r="C346" s="178"/>
      <c r="D346" s="178"/>
      <c r="E346" s="178"/>
    </row>
    <row r="347" spans="1:7" ht="15" customHeight="1" x14ac:dyDescent="0.2">
      <c r="A347" s="178"/>
      <c r="B347" s="178"/>
      <c r="C347" s="178"/>
      <c r="D347" s="178"/>
      <c r="E347" s="178"/>
    </row>
    <row r="348" spans="1:7" ht="15" customHeight="1" x14ac:dyDescent="0.2">
      <c r="A348" s="178"/>
      <c r="B348" s="178"/>
      <c r="C348" s="178"/>
      <c r="D348" s="178"/>
      <c r="E348" s="178"/>
    </row>
    <row r="349" spans="1:7" ht="15" customHeight="1" x14ac:dyDescent="0.2">
      <c r="A349" s="178"/>
      <c r="B349" s="178"/>
      <c r="C349" s="178"/>
      <c r="D349" s="178"/>
      <c r="E349" s="178"/>
    </row>
    <row r="350" spans="1:7" ht="15" customHeight="1" x14ac:dyDescent="0.2">
      <c r="A350" s="178"/>
      <c r="B350" s="178"/>
      <c r="C350" s="178"/>
      <c r="D350" s="178"/>
      <c r="E350" s="178"/>
    </row>
    <row r="351" spans="1:7" ht="15" customHeight="1" x14ac:dyDescent="0.2">
      <c r="A351" s="178"/>
      <c r="B351" s="178"/>
      <c r="C351" s="178"/>
      <c r="D351" s="178"/>
      <c r="E351" s="178"/>
    </row>
    <row r="352" spans="1:7" ht="15" customHeight="1" x14ac:dyDescent="0.2">
      <c r="A352" s="178"/>
      <c r="B352" s="178"/>
      <c r="C352" s="178"/>
      <c r="D352" s="178"/>
      <c r="E352" s="178"/>
    </row>
    <row r="353" spans="1:5" ht="15" customHeight="1" x14ac:dyDescent="0.2"/>
    <row r="354" spans="1:5" ht="15" customHeight="1" x14ac:dyDescent="0.25">
      <c r="A354" s="38" t="s">
        <v>1</v>
      </c>
      <c r="B354" s="39"/>
      <c r="C354" s="39"/>
      <c r="D354" s="39"/>
      <c r="E354" s="39"/>
    </row>
    <row r="355" spans="1:5" ht="15" customHeight="1" x14ac:dyDescent="0.2">
      <c r="A355" s="40" t="s">
        <v>37</v>
      </c>
      <c r="E355" t="s">
        <v>38</v>
      </c>
    </row>
    <row r="356" spans="1:5" ht="15" customHeight="1" x14ac:dyDescent="0.25">
      <c r="B356" s="38"/>
      <c r="C356" s="39"/>
      <c r="D356" s="39"/>
      <c r="E356" s="43"/>
    </row>
    <row r="357" spans="1:5" ht="15" customHeight="1" x14ac:dyDescent="0.2">
      <c r="A357" s="108"/>
      <c r="B357" s="108"/>
      <c r="C357" s="45" t="s">
        <v>40</v>
      </c>
      <c r="D357" s="46" t="s">
        <v>41</v>
      </c>
      <c r="E357" s="44" t="s">
        <v>42</v>
      </c>
    </row>
    <row r="358" spans="1:5" ht="15" customHeight="1" x14ac:dyDescent="0.2">
      <c r="A358" s="99"/>
      <c r="B358" s="116"/>
      <c r="C358" s="62"/>
      <c r="D358" s="117" t="s">
        <v>73</v>
      </c>
      <c r="E358" s="76">
        <v>20745.45</v>
      </c>
    </row>
    <row r="359" spans="1:5" ht="15" customHeight="1" x14ac:dyDescent="0.2">
      <c r="A359" s="99"/>
      <c r="B359" s="116"/>
      <c r="C359" s="77" t="s">
        <v>44</v>
      </c>
      <c r="D359" s="78"/>
      <c r="E359" s="79">
        <f>SUM(E358:E358)</f>
        <v>20745.45</v>
      </c>
    </row>
    <row r="360" spans="1:5" ht="15" customHeight="1" x14ac:dyDescent="0.2">
      <c r="A360" s="72"/>
      <c r="B360" s="72"/>
      <c r="C360" s="72"/>
      <c r="D360" s="72"/>
      <c r="E360" s="72"/>
    </row>
    <row r="361" spans="1:5" ht="15" customHeight="1" x14ac:dyDescent="0.2">
      <c r="A361" s="72"/>
      <c r="B361" s="72"/>
      <c r="C361" s="72"/>
      <c r="D361" s="72"/>
      <c r="E361" s="72"/>
    </row>
    <row r="362" spans="1:5" ht="15" customHeight="1" x14ac:dyDescent="0.2">
      <c r="A362" s="72"/>
      <c r="B362" s="72"/>
      <c r="C362" s="72"/>
      <c r="D362" s="72"/>
      <c r="E362" s="72"/>
    </row>
    <row r="363" spans="1:5" ht="15" customHeight="1" x14ac:dyDescent="0.2">
      <c r="A363" s="72"/>
      <c r="B363" s="72"/>
      <c r="C363" s="72"/>
      <c r="D363" s="72"/>
      <c r="E363" s="72"/>
    </row>
    <row r="364" spans="1:5" ht="15" customHeight="1" x14ac:dyDescent="0.2">
      <c r="A364" s="72"/>
      <c r="B364" s="72"/>
      <c r="C364" s="72"/>
      <c r="D364" s="72"/>
      <c r="E364" s="72"/>
    </row>
    <row r="365" spans="1:5" ht="15" customHeight="1" x14ac:dyDescent="0.2">
      <c r="A365" s="72"/>
      <c r="B365" s="72"/>
      <c r="C365" s="72"/>
      <c r="D365" s="72"/>
      <c r="E365" s="72"/>
    </row>
    <row r="366" spans="1:5" ht="15" customHeight="1" x14ac:dyDescent="0.25">
      <c r="A366" s="69" t="s">
        <v>17</v>
      </c>
      <c r="B366" s="70"/>
      <c r="C366" s="70"/>
      <c r="D366" s="56"/>
      <c r="E366" s="56"/>
    </row>
    <row r="367" spans="1:5" ht="15" customHeight="1" x14ac:dyDescent="0.2">
      <c r="A367" s="40" t="s">
        <v>74</v>
      </c>
      <c r="B367" s="118"/>
      <c r="C367" s="118"/>
      <c r="D367" s="118"/>
      <c r="E367" s="56" t="s">
        <v>75</v>
      </c>
    </row>
    <row r="368" spans="1:5" ht="15" customHeight="1" x14ac:dyDescent="0.2">
      <c r="A368" s="72"/>
      <c r="B368" s="96"/>
      <c r="C368" s="70"/>
      <c r="D368" s="72"/>
      <c r="E368" s="97"/>
    </row>
    <row r="369" spans="1:5" ht="15" customHeight="1" x14ac:dyDescent="0.2">
      <c r="B369" s="45" t="s">
        <v>39</v>
      </c>
      <c r="C369" s="45" t="s">
        <v>40</v>
      </c>
      <c r="D369" s="46" t="s">
        <v>41</v>
      </c>
      <c r="E369" s="47" t="s">
        <v>42</v>
      </c>
    </row>
    <row r="370" spans="1:5" ht="15" customHeight="1" x14ac:dyDescent="0.2">
      <c r="B370" s="119">
        <v>895</v>
      </c>
      <c r="C370" s="103"/>
      <c r="D370" s="110" t="s">
        <v>76</v>
      </c>
      <c r="E370" s="76">
        <v>20745.45</v>
      </c>
    </row>
    <row r="371" spans="1:5" ht="15" customHeight="1" x14ac:dyDescent="0.2">
      <c r="B371" s="119"/>
      <c r="C371" s="53" t="s">
        <v>44</v>
      </c>
      <c r="D371" s="54"/>
      <c r="E371" s="55">
        <f>SUM(E370:E370)</f>
        <v>20745.45</v>
      </c>
    </row>
    <row r="372" spans="1:5" ht="15" customHeight="1" x14ac:dyDescent="0.25">
      <c r="A372" s="35"/>
    </row>
    <row r="373" spans="1:5" ht="15" customHeight="1" x14ac:dyDescent="0.25">
      <c r="A373" s="35"/>
    </row>
    <row r="374" spans="1:5" ht="15" customHeight="1" x14ac:dyDescent="0.25">
      <c r="A374" s="35"/>
    </row>
    <row r="375" spans="1:5" ht="15" customHeight="1" x14ac:dyDescent="0.25">
      <c r="A375" s="35" t="s">
        <v>580</v>
      </c>
    </row>
    <row r="376" spans="1:5" ht="15" customHeight="1" x14ac:dyDescent="0.2">
      <c r="A376" s="179" t="s">
        <v>34</v>
      </c>
      <c r="B376" s="179"/>
      <c r="C376" s="179"/>
      <c r="D376" s="179"/>
      <c r="E376" s="179"/>
    </row>
    <row r="377" spans="1:5" ht="15" customHeight="1" x14ac:dyDescent="0.2">
      <c r="A377" s="178" t="s">
        <v>656</v>
      </c>
      <c r="B377" s="178"/>
      <c r="C377" s="178"/>
      <c r="D377" s="178"/>
      <c r="E377" s="178"/>
    </row>
    <row r="378" spans="1:5" ht="15" customHeight="1" x14ac:dyDescent="0.2">
      <c r="A378" s="178"/>
      <c r="B378" s="178"/>
      <c r="C378" s="178"/>
      <c r="D378" s="178"/>
      <c r="E378" s="178"/>
    </row>
    <row r="379" spans="1:5" ht="15" customHeight="1" x14ac:dyDescent="0.2">
      <c r="A379" s="178"/>
      <c r="B379" s="178"/>
      <c r="C379" s="178"/>
      <c r="D379" s="178"/>
      <c r="E379" s="178"/>
    </row>
    <row r="380" spans="1:5" ht="15" customHeight="1" x14ac:dyDescent="0.2">
      <c r="A380" s="178"/>
      <c r="B380" s="178"/>
      <c r="C380" s="178"/>
      <c r="D380" s="178"/>
      <c r="E380" s="178"/>
    </row>
    <row r="381" spans="1:5" ht="15" customHeight="1" x14ac:dyDescent="0.2">
      <c r="A381" s="178"/>
      <c r="B381" s="178"/>
      <c r="C381" s="178"/>
      <c r="D381" s="178"/>
      <c r="E381" s="178"/>
    </row>
    <row r="382" spans="1:5" ht="15" customHeight="1" x14ac:dyDescent="0.2">
      <c r="A382" s="178"/>
      <c r="B382" s="178"/>
      <c r="C382" s="178"/>
      <c r="D382" s="178"/>
      <c r="E382" s="178"/>
    </row>
    <row r="383" spans="1:5" ht="15" customHeight="1" x14ac:dyDescent="0.2">
      <c r="A383" s="178"/>
      <c r="B383" s="178"/>
      <c r="C383" s="178"/>
      <c r="D383" s="178"/>
      <c r="E383" s="178"/>
    </row>
    <row r="384" spans="1:5" ht="15" customHeight="1" x14ac:dyDescent="0.2">
      <c r="A384" s="178"/>
      <c r="B384" s="178"/>
      <c r="C384" s="178"/>
      <c r="D384" s="178"/>
      <c r="E384" s="178"/>
    </row>
    <row r="385" spans="1:5" ht="15" customHeight="1" x14ac:dyDescent="0.2">
      <c r="A385" s="178"/>
      <c r="B385" s="178"/>
      <c r="C385" s="178"/>
      <c r="D385" s="178"/>
      <c r="E385" s="178"/>
    </row>
    <row r="386" spans="1:5" ht="15" customHeight="1" x14ac:dyDescent="0.2">
      <c r="A386" s="121"/>
      <c r="B386" s="121"/>
      <c r="C386" s="121"/>
      <c r="D386" s="121"/>
      <c r="E386" s="121"/>
    </row>
    <row r="387" spans="1:5" ht="15" customHeight="1" x14ac:dyDescent="0.25">
      <c r="A387" s="38" t="s">
        <v>1</v>
      </c>
      <c r="B387" s="39"/>
      <c r="C387" s="39"/>
      <c r="D387" s="39"/>
      <c r="E387" s="39"/>
    </row>
    <row r="388" spans="1:5" ht="15" customHeight="1" x14ac:dyDescent="0.2">
      <c r="A388" s="40" t="s">
        <v>37</v>
      </c>
      <c r="E388" t="s">
        <v>38</v>
      </c>
    </row>
    <row r="389" spans="1:5" ht="15" customHeight="1" x14ac:dyDescent="0.25">
      <c r="B389" s="38"/>
      <c r="C389" s="39"/>
      <c r="D389" s="39"/>
      <c r="E389" s="43"/>
    </row>
    <row r="390" spans="1:5" ht="15" customHeight="1" x14ac:dyDescent="0.2">
      <c r="A390" s="108"/>
      <c r="B390" s="108"/>
      <c r="C390" s="45" t="s">
        <v>40</v>
      </c>
      <c r="D390" s="46" t="s">
        <v>41</v>
      </c>
      <c r="E390" s="44" t="s">
        <v>42</v>
      </c>
    </row>
    <row r="391" spans="1:5" ht="15" customHeight="1" x14ac:dyDescent="0.2">
      <c r="A391" s="99"/>
      <c r="B391" s="116"/>
      <c r="C391" s="62"/>
      <c r="D391" s="117" t="s">
        <v>73</v>
      </c>
      <c r="E391" s="76">
        <v>1080287.99</v>
      </c>
    </row>
    <row r="392" spans="1:5" ht="15" customHeight="1" x14ac:dyDescent="0.2">
      <c r="A392" s="99"/>
      <c r="B392" s="116"/>
      <c r="C392" s="77" t="s">
        <v>44</v>
      </c>
      <c r="D392" s="78"/>
      <c r="E392" s="79">
        <f>SUM(E391:E391)</f>
        <v>1080287.99</v>
      </c>
    </row>
    <row r="393" spans="1:5" ht="15" customHeight="1" x14ac:dyDescent="0.2">
      <c r="A393" s="72"/>
      <c r="B393" s="72"/>
      <c r="C393" s="72"/>
      <c r="D393" s="72"/>
      <c r="E393" s="72"/>
    </row>
    <row r="394" spans="1:5" ht="15" customHeight="1" x14ac:dyDescent="0.25">
      <c r="A394" s="69" t="s">
        <v>17</v>
      </c>
      <c r="B394" s="70"/>
      <c r="C394" s="70"/>
      <c r="D394" s="56"/>
      <c r="E394" s="56"/>
    </row>
    <row r="395" spans="1:5" ht="15" customHeight="1" x14ac:dyDescent="0.2">
      <c r="A395" s="40" t="s">
        <v>74</v>
      </c>
      <c r="B395" s="118"/>
      <c r="C395" s="118"/>
      <c r="D395" s="118"/>
      <c r="E395" s="56" t="s">
        <v>75</v>
      </c>
    </row>
    <row r="396" spans="1:5" ht="15" customHeight="1" x14ac:dyDescent="0.2">
      <c r="A396" s="72"/>
      <c r="B396" s="96"/>
      <c r="C396" s="70"/>
      <c r="D396" s="72"/>
      <c r="E396" s="97"/>
    </row>
    <row r="397" spans="1:5" ht="15" customHeight="1" x14ac:dyDescent="0.2">
      <c r="B397" s="45" t="s">
        <v>39</v>
      </c>
      <c r="C397" s="45" t="s">
        <v>40</v>
      </c>
      <c r="D397" s="46" t="s">
        <v>41</v>
      </c>
      <c r="E397" s="47" t="s">
        <v>42</v>
      </c>
    </row>
    <row r="398" spans="1:5" ht="15" customHeight="1" x14ac:dyDescent="0.2">
      <c r="B398" s="119">
        <v>895</v>
      </c>
      <c r="C398" s="103"/>
      <c r="D398" s="110" t="s">
        <v>76</v>
      </c>
      <c r="E398" s="76">
        <v>1080287.99</v>
      </c>
    </row>
    <row r="399" spans="1:5" ht="15" customHeight="1" x14ac:dyDescent="0.2">
      <c r="B399" s="119"/>
      <c r="C399" s="53" t="s">
        <v>44</v>
      </c>
      <c r="D399" s="54"/>
      <c r="E399" s="55">
        <f>SUM(E398:E398)</f>
        <v>1080287.99</v>
      </c>
    </row>
    <row r="400" spans="1:5" ht="15" customHeight="1" x14ac:dyDescent="0.25">
      <c r="A400" s="35"/>
    </row>
    <row r="401" spans="1:5" ht="15" customHeight="1" x14ac:dyDescent="0.25">
      <c r="A401" s="35"/>
    </row>
    <row r="402" spans="1:5" ht="15" customHeight="1" x14ac:dyDescent="0.25">
      <c r="A402" s="35" t="s">
        <v>581</v>
      </c>
    </row>
    <row r="403" spans="1:5" ht="15" customHeight="1" x14ac:dyDescent="0.2">
      <c r="A403" s="179" t="s">
        <v>34</v>
      </c>
      <c r="B403" s="179"/>
      <c r="C403" s="179"/>
      <c r="D403" s="179"/>
      <c r="E403" s="179"/>
    </row>
    <row r="404" spans="1:5" ht="15" customHeight="1" x14ac:dyDescent="0.2">
      <c r="A404" s="178" t="s">
        <v>657</v>
      </c>
      <c r="B404" s="178"/>
      <c r="C404" s="178"/>
      <c r="D404" s="178"/>
      <c r="E404" s="178"/>
    </row>
    <row r="405" spans="1:5" ht="15" customHeight="1" x14ac:dyDescent="0.2">
      <c r="A405" s="178"/>
      <c r="B405" s="178"/>
      <c r="C405" s="178"/>
      <c r="D405" s="178"/>
      <c r="E405" s="178"/>
    </row>
    <row r="406" spans="1:5" ht="15" customHeight="1" x14ac:dyDescent="0.2">
      <c r="A406" s="178"/>
      <c r="B406" s="178"/>
      <c r="C406" s="178"/>
      <c r="D406" s="178"/>
      <c r="E406" s="178"/>
    </row>
    <row r="407" spans="1:5" ht="15" customHeight="1" x14ac:dyDescent="0.2">
      <c r="A407" s="178"/>
      <c r="B407" s="178"/>
      <c r="C407" s="178"/>
      <c r="D407" s="178"/>
      <c r="E407" s="178"/>
    </row>
    <row r="408" spans="1:5" ht="15" customHeight="1" x14ac:dyDescent="0.2">
      <c r="A408" s="178"/>
      <c r="B408" s="178"/>
      <c r="C408" s="178"/>
      <c r="D408" s="178"/>
      <c r="E408" s="178"/>
    </row>
    <row r="409" spans="1:5" ht="15" customHeight="1" x14ac:dyDescent="0.2">
      <c r="A409" s="178"/>
      <c r="B409" s="178"/>
      <c r="C409" s="178"/>
      <c r="D409" s="178"/>
      <c r="E409" s="178"/>
    </row>
    <row r="410" spans="1:5" ht="15" customHeight="1" x14ac:dyDescent="0.2">
      <c r="A410" s="178"/>
      <c r="B410" s="178"/>
      <c r="C410" s="178"/>
      <c r="D410" s="178"/>
      <c r="E410" s="178"/>
    </row>
    <row r="411" spans="1:5" ht="15" customHeight="1" x14ac:dyDescent="0.2">
      <c r="A411" s="178"/>
      <c r="B411" s="178"/>
      <c r="C411" s="178"/>
      <c r="D411" s="178"/>
      <c r="E411" s="178"/>
    </row>
    <row r="412" spans="1:5" ht="15" customHeight="1" x14ac:dyDescent="0.2">
      <c r="A412" s="178"/>
      <c r="B412" s="178"/>
      <c r="C412" s="178"/>
      <c r="D412" s="178"/>
      <c r="E412" s="178"/>
    </row>
    <row r="413" spans="1:5" ht="15" customHeight="1" x14ac:dyDescent="0.2"/>
    <row r="414" spans="1:5" ht="15" customHeight="1" x14ac:dyDescent="0.2"/>
    <row r="415" spans="1:5" ht="15" customHeight="1" x14ac:dyDescent="0.2"/>
    <row r="416" spans="1:5" ht="15" customHeight="1" x14ac:dyDescent="0.2"/>
    <row r="417" spans="1:5" ht="15" customHeight="1" x14ac:dyDescent="0.25">
      <c r="A417" s="38" t="s">
        <v>1</v>
      </c>
      <c r="B417" s="39"/>
      <c r="C417" s="39"/>
      <c r="D417" s="39"/>
      <c r="E417" s="39"/>
    </row>
    <row r="418" spans="1:5" ht="15" customHeight="1" x14ac:dyDescent="0.2">
      <c r="A418" s="40" t="s">
        <v>37</v>
      </c>
      <c r="E418" t="s">
        <v>38</v>
      </c>
    </row>
    <row r="419" spans="1:5" ht="15" customHeight="1" x14ac:dyDescent="0.25">
      <c r="B419" s="38"/>
      <c r="C419" s="39"/>
      <c r="D419" s="39"/>
      <c r="E419" s="43"/>
    </row>
    <row r="420" spans="1:5" ht="15" customHeight="1" x14ac:dyDescent="0.2">
      <c r="A420" s="108"/>
      <c r="B420" s="108"/>
      <c r="C420" s="45" t="s">
        <v>40</v>
      </c>
      <c r="D420" s="46" t="s">
        <v>41</v>
      </c>
      <c r="E420" s="44" t="s">
        <v>42</v>
      </c>
    </row>
    <row r="421" spans="1:5" ht="15" customHeight="1" x14ac:dyDescent="0.2">
      <c r="A421" s="99"/>
      <c r="B421" s="116"/>
      <c r="C421" s="62"/>
      <c r="D421" s="117" t="s">
        <v>73</v>
      </c>
      <c r="E421" s="76">
        <v>3424460.4</v>
      </c>
    </row>
    <row r="422" spans="1:5" ht="15" customHeight="1" x14ac:dyDescent="0.2">
      <c r="A422" s="99"/>
      <c r="B422" s="116"/>
      <c r="C422" s="77" t="s">
        <v>44</v>
      </c>
      <c r="D422" s="78"/>
      <c r="E422" s="79">
        <f>SUM(E421:E421)</f>
        <v>3424460.4</v>
      </c>
    </row>
    <row r="423" spans="1:5" ht="15" customHeight="1" x14ac:dyDescent="0.2">
      <c r="A423" s="72"/>
      <c r="B423" s="72"/>
      <c r="C423" s="72"/>
      <c r="D423" s="72"/>
      <c r="E423" s="72"/>
    </row>
    <row r="424" spans="1:5" ht="15" customHeight="1" x14ac:dyDescent="0.25">
      <c r="A424" s="69" t="s">
        <v>17</v>
      </c>
      <c r="B424" s="70"/>
      <c r="C424" s="70"/>
      <c r="D424" s="56"/>
      <c r="E424" s="56"/>
    </row>
    <row r="425" spans="1:5" ht="15" customHeight="1" x14ac:dyDescent="0.2">
      <c r="A425" s="40" t="s">
        <v>74</v>
      </c>
      <c r="B425" s="118"/>
      <c r="C425" s="118"/>
      <c r="D425" s="118"/>
      <c r="E425" s="56" t="s">
        <v>75</v>
      </c>
    </row>
    <row r="426" spans="1:5" ht="15" customHeight="1" x14ac:dyDescent="0.2">
      <c r="A426" s="72"/>
      <c r="B426" s="96"/>
      <c r="C426" s="70"/>
      <c r="D426" s="72"/>
      <c r="E426" s="97"/>
    </row>
    <row r="427" spans="1:5" ht="15" customHeight="1" x14ac:dyDescent="0.2">
      <c r="B427" s="45" t="s">
        <v>39</v>
      </c>
      <c r="C427" s="45" t="s">
        <v>40</v>
      </c>
      <c r="D427" s="46" t="s">
        <v>41</v>
      </c>
      <c r="E427" s="47" t="s">
        <v>42</v>
      </c>
    </row>
    <row r="428" spans="1:5" ht="15" customHeight="1" x14ac:dyDescent="0.2">
      <c r="B428" s="119">
        <v>895</v>
      </c>
      <c r="C428" s="103"/>
      <c r="D428" s="110" t="s">
        <v>76</v>
      </c>
      <c r="E428" s="76">
        <v>3424460.4</v>
      </c>
    </row>
    <row r="429" spans="1:5" ht="15" customHeight="1" x14ac:dyDescent="0.2">
      <c r="B429" s="119"/>
      <c r="C429" s="53" t="s">
        <v>44</v>
      </c>
      <c r="D429" s="54"/>
      <c r="E429" s="55">
        <f>SUM(E428:E428)</f>
        <v>3424460.4</v>
      </c>
    </row>
    <row r="430" spans="1:5" ht="15" customHeight="1" x14ac:dyDescent="0.25">
      <c r="A430" s="35"/>
    </row>
    <row r="431" spans="1:5" ht="15" customHeight="1" x14ac:dyDescent="0.25">
      <c r="A431" s="35"/>
    </row>
    <row r="432" spans="1:5" ht="15" customHeight="1" x14ac:dyDescent="0.25">
      <c r="A432" s="35" t="s">
        <v>582</v>
      </c>
    </row>
    <row r="433" spans="1:5" ht="15" customHeight="1" x14ac:dyDescent="0.2">
      <c r="A433" s="179" t="s">
        <v>34</v>
      </c>
      <c r="B433" s="179"/>
      <c r="C433" s="179"/>
      <c r="D433" s="179"/>
      <c r="E433" s="179"/>
    </row>
    <row r="434" spans="1:5" ht="15" customHeight="1" x14ac:dyDescent="0.2">
      <c r="A434" s="178" t="s">
        <v>658</v>
      </c>
      <c r="B434" s="178"/>
      <c r="C434" s="178"/>
      <c r="D434" s="178"/>
      <c r="E434" s="178"/>
    </row>
    <row r="435" spans="1:5" ht="15" customHeight="1" x14ac:dyDescent="0.2">
      <c r="A435" s="178"/>
      <c r="B435" s="178"/>
      <c r="C435" s="178"/>
      <c r="D435" s="178"/>
      <c r="E435" s="178"/>
    </row>
    <row r="436" spans="1:5" ht="15" customHeight="1" x14ac:dyDescent="0.2">
      <c r="A436" s="178"/>
      <c r="B436" s="178"/>
      <c r="C436" s="178"/>
      <c r="D436" s="178"/>
      <c r="E436" s="178"/>
    </row>
    <row r="437" spans="1:5" ht="15" customHeight="1" x14ac:dyDescent="0.2">
      <c r="A437" s="178"/>
      <c r="B437" s="178"/>
      <c r="C437" s="178"/>
      <c r="D437" s="178"/>
      <c r="E437" s="178"/>
    </row>
    <row r="438" spans="1:5" ht="15" customHeight="1" x14ac:dyDescent="0.2">
      <c r="A438" s="178"/>
      <c r="B438" s="178"/>
      <c r="C438" s="178"/>
      <c r="D438" s="178"/>
      <c r="E438" s="178"/>
    </row>
    <row r="439" spans="1:5" ht="15" customHeight="1" x14ac:dyDescent="0.2">
      <c r="A439" s="178"/>
      <c r="B439" s="178"/>
      <c r="C439" s="178"/>
      <c r="D439" s="178"/>
      <c r="E439" s="178"/>
    </row>
    <row r="440" spans="1:5" ht="15" customHeight="1" x14ac:dyDescent="0.2">
      <c r="A440" s="178"/>
      <c r="B440" s="178"/>
      <c r="C440" s="178"/>
      <c r="D440" s="178"/>
      <c r="E440" s="178"/>
    </row>
    <row r="441" spans="1:5" ht="15" customHeight="1" x14ac:dyDescent="0.2">
      <c r="A441" s="178"/>
      <c r="B441" s="178"/>
      <c r="C441" s="178"/>
      <c r="D441" s="178"/>
      <c r="E441" s="178"/>
    </row>
    <row r="442" spans="1:5" ht="15" customHeight="1" x14ac:dyDescent="0.2">
      <c r="A442" s="178"/>
      <c r="B442" s="178"/>
      <c r="C442" s="178"/>
      <c r="D442" s="178"/>
      <c r="E442" s="178"/>
    </row>
    <row r="443" spans="1:5" ht="15" customHeight="1" x14ac:dyDescent="0.2"/>
    <row r="444" spans="1:5" ht="15" customHeight="1" x14ac:dyDescent="0.25">
      <c r="A444" s="38" t="s">
        <v>1</v>
      </c>
      <c r="B444" s="39"/>
      <c r="C444" s="39"/>
      <c r="D444" s="39"/>
      <c r="E444" s="39"/>
    </row>
    <row r="445" spans="1:5" ht="15" customHeight="1" x14ac:dyDescent="0.2">
      <c r="A445" s="40" t="s">
        <v>37</v>
      </c>
      <c r="E445" t="s">
        <v>38</v>
      </c>
    </row>
    <row r="446" spans="1:5" ht="15" customHeight="1" x14ac:dyDescent="0.25">
      <c r="B446" s="38"/>
      <c r="C446" s="39"/>
      <c r="D446" s="39"/>
      <c r="E446" s="43"/>
    </row>
    <row r="447" spans="1:5" ht="15" customHeight="1" x14ac:dyDescent="0.2">
      <c r="A447" s="108"/>
      <c r="B447" s="108"/>
      <c r="C447" s="45" t="s">
        <v>40</v>
      </c>
      <c r="D447" s="46" t="s">
        <v>41</v>
      </c>
      <c r="E447" s="44" t="s">
        <v>42</v>
      </c>
    </row>
    <row r="448" spans="1:5" ht="15" customHeight="1" x14ac:dyDescent="0.2">
      <c r="A448" s="99"/>
      <c r="B448" s="116"/>
      <c r="C448" s="62"/>
      <c r="D448" s="117" t="s">
        <v>73</v>
      </c>
      <c r="E448" s="76">
        <v>43549.2</v>
      </c>
    </row>
    <row r="449" spans="1:5" ht="15" customHeight="1" x14ac:dyDescent="0.2">
      <c r="A449" s="99"/>
      <c r="B449" s="116"/>
      <c r="C449" s="77" t="s">
        <v>44</v>
      </c>
      <c r="D449" s="78"/>
      <c r="E449" s="79">
        <f>SUM(E448:E448)</f>
        <v>43549.2</v>
      </c>
    </row>
    <row r="450" spans="1:5" ht="15" customHeight="1" x14ac:dyDescent="0.2">
      <c r="A450" s="72"/>
      <c r="B450" s="72"/>
      <c r="C450" s="72"/>
      <c r="D450" s="72"/>
      <c r="E450" s="72"/>
    </row>
    <row r="451" spans="1:5" ht="15" customHeight="1" x14ac:dyDescent="0.25">
      <c r="A451" s="69" t="s">
        <v>17</v>
      </c>
      <c r="B451" s="70"/>
      <c r="C451" s="70"/>
      <c r="D451" s="56"/>
      <c r="E451" s="56"/>
    </row>
    <row r="452" spans="1:5" ht="15" customHeight="1" x14ac:dyDescent="0.2">
      <c r="A452" s="40" t="s">
        <v>74</v>
      </c>
      <c r="B452" s="118"/>
      <c r="C452" s="118"/>
      <c r="D452" s="118"/>
      <c r="E452" s="56" t="s">
        <v>75</v>
      </c>
    </row>
    <row r="453" spans="1:5" ht="15" customHeight="1" x14ac:dyDescent="0.2">
      <c r="A453" s="72"/>
      <c r="B453" s="96"/>
      <c r="C453" s="70"/>
      <c r="D453" s="72"/>
      <c r="E453" s="97"/>
    </row>
    <row r="454" spans="1:5" ht="15" customHeight="1" x14ac:dyDescent="0.2">
      <c r="B454" s="45" t="s">
        <v>39</v>
      </c>
      <c r="C454" s="45" t="s">
        <v>40</v>
      </c>
      <c r="D454" s="46" t="s">
        <v>41</v>
      </c>
      <c r="E454" s="47" t="s">
        <v>42</v>
      </c>
    </row>
    <row r="455" spans="1:5" ht="15" customHeight="1" x14ac:dyDescent="0.2">
      <c r="B455" s="119">
        <v>895</v>
      </c>
      <c r="C455" s="103"/>
      <c r="D455" s="110" t="s">
        <v>76</v>
      </c>
      <c r="E455" s="76">
        <v>43549.2</v>
      </c>
    </row>
    <row r="456" spans="1:5" ht="15" customHeight="1" x14ac:dyDescent="0.2">
      <c r="B456" s="119"/>
      <c r="C456" s="53" t="s">
        <v>44</v>
      </c>
      <c r="D456" s="54"/>
      <c r="E456" s="55">
        <f>SUM(E455:E455)</f>
        <v>43549.2</v>
      </c>
    </row>
    <row r="457" spans="1:5" ht="15" customHeight="1" x14ac:dyDescent="0.25">
      <c r="A457" s="35"/>
    </row>
    <row r="458" spans="1:5" ht="15" customHeight="1" x14ac:dyDescent="0.25">
      <c r="A458" s="35"/>
    </row>
    <row r="459" spans="1:5" ht="15" customHeight="1" x14ac:dyDescent="0.25">
      <c r="A459" s="35" t="s">
        <v>583</v>
      </c>
    </row>
    <row r="460" spans="1:5" ht="15" customHeight="1" x14ac:dyDescent="0.2">
      <c r="A460" s="179" t="s">
        <v>34</v>
      </c>
      <c r="B460" s="179"/>
      <c r="C460" s="179"/>
      <c r="D460" s="179"/>
      <c r="E460" s="179"/>
    </row>
    <row r="461" spans="1:5" ht="15" customHeight="1" x14ac:dyDescent="0.2">
      <c r="A461" s="178" t="s">
        <v>659</v>
      </c>
      <c r="B461" s="178"/>
      <c r="C461" s="178"/>
      <c r="D461" s="178"/>
      <c r="E461" s="178"/>
    </row>
    <row r="462" spans="1:5" ht="15" customHeight="1" x14ac:dyDescent="0.2">
      <c r="A462" s="178"/>
      <c r="B462" s="178"/>
      <c r="C462" s="178"/>
      <c r="D462" s="178"/>
      <c r="E462" s="178"/>
    </row>
    <row r="463" spans="1:5" ht="15" customHeight="1" x14ac:dyDescent="0.2">
      <c r="A463" s="178"/>
      <c r="B463" s="178"/>
      <c r="C463" s="178"/>
      <c r="D463" s="178"/>
      <c r="E463" s="178"/>
    </row>
    <row r="464" spans="1:5" ht="15" customHeight="1" x14ac:dyDescent="0.2">
      <c r="A464" s="178"/>
      <c r="B464" s="178"/>
      <c r="C464" s="178"/>
      <c r="D464" s="178"/>
      <c r="E464" s="178"/>
    </row>
    <row r="465" spans="1:5" ht="15" customHeight="1" x14ac:dyDescent="0.2">
      <c r="A465" s="178"/>
      <c r="B465" s="178"/>
      <c r="C465" s="178"/>
      <c r="D465" s="178"/>
      <c r="E465" s="178"/>
    </row>
    <row r="466" spans="1:5" ht="15" customHeight="1" x14ac:dyDescent="0.2">
      <c r="A466" s="178"/>
      <c r="B466" s="178"/>
      <c r="C466" s="178"/>
      <c r="D466" s="178"/>
      <c r="E466" s="178"/>
    </row>
    <row r="467" spans="1:5" ht="15" customHeight="1" x14ac:dyDescent="0.2">
      <c r="A467" s="178"/>
      <c r="B467" s="178"/>
      <c r="C467" s="178"/>
      <c r="D467" s="178"/>
      <c r="E467" s="178"/>
    </row>
    <row r="468" spans="1:5" ht="15" customHeight="1" x14ac:dyDescent="0.2">
      <c r="A468" s="178"/>
      <c r="B468" s="178"/>
      <c r="C468" s="178"/>
      <c r="D468" s="178"/>
      <c r="E468" s="178"/>
    </row>
    <row r="469" spans="1:5" ht="15" customHeight="1" x14ac:dyDescent="0.2">
      <c r="A469" s="121"/>
      <c r="B469" s="121"/>
      <c r="C469" s="121"/>
      <c r="D469" s="121"/>
      <c r="E469" s="121"/>
    </row>
    <row r="470" spans="1:5" ht="15" customHeight="1" x14ac:dyDescent="0.25">
      <c r="A470" s="38" t="s">
        <v>1</v>
      </c>
      <c r="B470" s="39"/>
      <c r="C470" s="39"/>
      <c r="D470" s="39"/>
      <c r="E470" s="39"/>
    </row>
    <row r="471" spans="1:5" ht="15" customHeight="1" x14ac:dyDescent="0.2">
      <c r="A471" s="40" t="s">
        <v>37</v>
      </c>
      <c r="E471" t="s">
        <v>38</v>
      </c>
    </row>
    <row r="472" spans="1:5" ht="15" customHeight="1" x14ac:dyDescent="0.25">
      <c r="B472" s="38"/>
      <c r="C472" s="39"/>
      <c r="D472" s="39"/>
      <c r="E472" s="43"/>
    </row>
    <row r="473" spans="1:5" ht="15" customHeight="1" x14ac:dyDescent="0.2">
      <c r="A473" s="108"/>
      <c r="B473" s="108"/>
      <c r="C473" s="45" t="s">
        <v>40</v>
      </c>
      <c r="D473" s="46" t="s">
        <v>41</v>
      </c>
      <c r="E473" s="44" t="s">
        <v>42</v>
      </c>
    </row>
    <row r="474" spans="1:5" ht="15" customHeight="1" x14ac:dyDescent="0.2">
      <c r="A474" s="99"/>
      <c r="B474" s="116"/>
      <c r="C474" s="62"/>
      <c r="D474" s="117" t="s">
        <v>73</v>
      </c>
      <c r="E474" s="76">
        <v>2710953.78</v>
      </c>
    </row>
    <row r="475" spans="1:5" ht="15" customHeight="1" x14ac:dyDescent="0.2">
      <c r="A475" s="99"/>
      <c r="B475" s="116"/>
      <c r="C475" s="77" t="s">
        <v>44</v>
      </c>
      <c r="D475" s="78"/>
      <c r="E475" s="79">
        <f>SUM(E474:E474)</f>
        <v>2710953.78</v>
      </c>
    </row>
    <row r="476" spans="1:5" ht="15" customHeight="1" x14ac:dyDescent="0.2">
      <c r="A476" s="99"/>
      <c r="B476" s="116"/>
      <c r="C476" s="122"/>
      <c r="D476" s="70"/>
      <c r="E476" s="123"/>
    </row>
    <row r="477" spans="1:5" ht="15" customHeight="1" x14ac:dyDescent="0.25">
      <c r="A477" s="69" t="s">
        <v>17</v>
      </c>
      <c r="B477" s="70"/>
      <c r="C477" s="70"/>
      <c r="D477" s="56"/>
      <c r="E477" s="56"/>
    </row>
    <row r="478" spans="1:5" ht="15" customHeight="1" x14ac:dyDescent="0.2">
      <c r="A478" s="57" t="s">
        <v>64</v>
      </c>
      <c r="B478" s="70"/>
      <c r="C478" s="70"/>
      <c r="D478" s="70"/>
      <c r="E478" s="71" t="s">
        <v>80</v>
      </c>
    </row>
    <row r="479" spans="1:5" ht="15" customHeight="1" x14ac:dyDescent="0.2">
      <c r="A479" s="72"/>
      <c r="B479" s="96"/>
      <c r="C479" s="70"/>
      <c r="D479" s="72"/>
      <c r="E479" s="97"/>
    </row>
    <row r="480" spans="1:5" ht="15" customHeight="1" x14ac:dyDescent="0.2">
      <c r="B480" s="108"/>
      <c r="C480" s="44" t="s">
        <v>40</v>
      </c>
      <c r="D480" s="82" t="s">
        <v>53</v>
      </c>
      <c r="E480" s="44" t="s">
        <v>42</v>
      </c>
    </row>
    <row r="481" spans="1:5" ht="15" customHeight="1" x14ac:dyDescent="0.2">
      <c r="B481" s="124"/>
      <c r="C481" s="62">
        <v>3121</v>
      </c>
      <c r="D481" s="110" t="s">
        <v>81</v>
      </c>
      <c r="E481" s="76">
        <v>2710953.78</v>
      </c>
    </row>
    <row r="482" spans="1:5" ht="15" customHeight="1" x14ac:dyDescent="0.2">
      <c r="B482" s="115"/>
      <c r="C482" s="77" t="s">
        <v>44</v>
      </c>
      <c r="D482" s="85"/>
      <c r="E482" s="86">
        <f>SUM(E481:E481)</f>
        <v>2710953.78</v>
      </c>
    </row>
    <row r="483" spans="1:5" ht="15" customHeight="1" x14ac:dyDescent="0.2"/>
    <row r="484" spans="1:5" ht="15" customHeight="1" x14ac:dyDescent="0.2"/>
    <row r="485" spans="1:5" ht="15" customHeight="1" x14ac:dyDescent="0.25">
      <c r="A485" s="35" t="s">
        <v>584</v>
      </c>
    </row>
    <row r="486" spans="1:5" ht="15" customHeight="1" x14ac:dyDescent="0.2">
      <c r="A486" s="179" t="s">
        <v>34</v>
      </c>
      <c r="B486" s="179"/>
      <c r="C486" s="179"/>
      <c r="D486" s="179"/>
      <c r="E486" s="179"/>
    </row>
    <row r="487" spans="1:5" ht="15" customHeight="1" x14ac:dyDescent="0.2">
      <c r="A487" s="178" t="s">
        <v>660</v>
      </c>
      <c r="B487" s="178"/>
      <c r="C487" s="178"/>
      <c r="D487" s="178"/>
      <c r="E487" s="178"/>
    </row>
    <row r="488" spans="1:5" ht="15" customHeight="1" x14ac:dyDescent="0.2">
      <c r="A488" s="178"/>
      <c r="B488" s="178"/>
      <c r="C488" s="178"/>
      <c r="D488" s="178"/>
      <c r="E488" s="178"/>
    </row>
    <row r="489" spans="1:5" ht="15" customHeight="1" x14ac:dyDescent="0.2">
      <c r="A489" s="178"/>
      <c r="B489" s="178"/>
      <c r="C489" s="178"/>
      <c r="D489" s="178"/>
      <c r="E489" s="178"/>
    </row>
    <row r="490" spans="1:5" ht="15" customHeight="1" x14ac:dyDescent="0.2">
      <c r="A490" s="178"/>
      <c r="B490" s="178"/>
      <c r="C490" s="178"/>
      <c r="D490" s="178"/>
      <c r="E490" s="178"/>
    </row>
    <row r="491" spans="1:5" ht="15" customHeight="1" x14ac:dyDescent="0.2">
      <c r="A491" s="178"/>
      <c r="B491" s="178"/>
      <c r="C491" s="178"/>
      <c r="D491" s="178"/>
      <c r="E491" s="178"/>
    </row>
    <row r="492" spans="1:5" ht="15" customHeight="1" x14ac:dyDescent="0.2">
      <c r="A492" s="178"/>
      <c r="B492" s="178"/>
      <c r="C492" s="178"/>
      <c r="D492" s="178"/>
      <c r="E492" s="178"/>
    </row>
    <row r="493" spans="1:5" ht="15" customHeight="1" x14ac:dyDescent="0.2">
      <c r="A493" s="178"/>
      <c r="B493" s="178"/>
      <c r="C493" s="178"/>
      <c r="D493" s="178"/>
      <c r="E493" s="178"/>
    </row>
    <row r="494" spans="1:5" ht="15" customHeight="1" x14ac:dyDescent="0.2">
      <c r="A494" s="178"/>
      <c r="B494" s="178"/>
      <c r="C494" s="178"/>
      <c r="D494" s="178"/>
      <c r="E494" s="178"/>
    </row>
    <row r="495" spans="1:5" ht="15" customHeight="1" x14ac:dyDescent="0.2">
      <c r="A495" s="178"/>
      <c r="B495" s="178"/>
      <c r="C495" s="178"/>
      <c r="D495" s="178"/>
      <c r="E495" s="178"/>
    </row>
    <row r="496" spans="1:5" ht="15" customHeight="1" x14ac:dyDescent="0.2">
      <c r="A496" s="121"/>
      <c r="B496" s="121"/>
      <c r="C496" s="121"/>
      <c r="D496" s="121"/>
      <c r="E496" s="121"/>
    </row>
    <row r="497" spans="1:5" ht="15" customHeight="1" x14ac:dyDescent="0.25">
      <c r="A497" s="38" t="s">
        <v>1</v>
      </c>
      <c r="B497" s="39"/>
      <c r="C497" s="39"/>
      <c r="D497" s="39"/>
      <c r="E497" s="39"/>
    </row>
    <row r="498" spans="1:5" ht="15" customHeight="1" x14ac:dyDescent="0.2">
      <c r="A498" s="40" t="s">
        <v>37</v>
      </c>
      <c r="E498" t="s">
        <v>38</v>
      </c>
    </row>
    <row r="499" spans="1:5" ht="15" customHeight="1" x14ac:dyDescent="0.25">
      <c r="B499" s="38"/>
      <c r="C499" s="39"/>
      <c r="D499" s="39"/>
      <c r="E499" s="43"/>
    </row>
    <row r="500" spans="1:5" ht="15" customHeight="1" x14ac:dyDescent="0.2">
      <c r="A500" s="108"/>
      <c r="B500" s="108"/>
      <c r="C500" s="45" t="s">
        <v>40</v>
      </c>
      <c r="D500" s="46" t="s">
        <v>41</v>
      </c>
      <c r="E500" s="44" t="s">
        <v>42</v>
      </c>
    </row>
    <row r="501" spans="1:5" ht="15" customHeight="1" x14ac:dyDescent="0.2">
      <c r="A501" s="99"/>
      <c r="B501" s="116"/>
      <c r="C501" s="62"/>
      <c r="D501" s="117" t="s">
        <v>73</v>
      </c>
      <c r="E501" s="76">
        <v>1467177.03</v>
      </c>
    </row>
    <row r="502" spans="1:5" ht="15" customHeight="1" x14ac:dyDescent="0.2">
      <c r="A502" s="99"/>
      <c r="B502" s="116"/>
      <c r="C502" s="77" t="s">
        <v>44</v>
      </c>
      <c r="D502" s="78"/>
      <c r="E502" s="79">
        <f>SUM(E501:E501)</f>
        <v>1467177.03</v>
      </c>
    </row>
    <row r="503" spans="1:5" ht="15" customHeight="1" x14ac:dyDescent="0.2">
      <c r="A503" s="99"/>
      <c r="B503" s="116"/>
      <c r="C503" s="122"/>
      <c r="D503" s="70"/>
      <c r="E503" s="123"/>
    </row>
    <row r="504" spans="1:5" ht="15" customHeight="1" x14ac:dyDescent="0.25">
      <c r="A504" s="69" t="s">
        <v>17</v>
      </c>
      <c r="B504" s="70"/>
      <c r="C504" s="70"/>
      <c r="D504" s="56"/>
      <c r="E504" s="56"/>
    </row>
    <row r="505" spans="1:5" ht="15" customHeight="1" x14ac:dyDescent="0.2">
      <c r="A505" s="57" t="s">
        <v>64</v>
      </c>
      <c r="B505" s="70"/>
      <c r="C505" s="70"/>
      <c r="D505" s="70"/>
      <c r="E505" s="71" t="s">
        <v>80</v>
      </c>
    </row>
    <row r="506" spans="1:5" ht="15" customHeight="1" x14ac:dyDescent="0.2">
      <c r="A506" s="72"/>
      <c r="B506" s="96"/>
      <c r="C506" s="70"/>
      <c r="D506" s="72"/>
      <c r="E506" s="97"/>
    </row>
    <row r="507" spans="1:5" ht="15" customHeight="1" x14ac:dyDescent="0.2">
      <c r="B507" s="108"/>
      <c r="C507" s="44" t="s">
        <v>40</v>
      </c>
      <c r="D507" s="82" t="s">
        <v>53</v>
      </c>
      <c r="E507" s="44" t="s">
        <v>42</v>
      </c>
    </row>
    <row r="508" spans="1:5" ht="15" customHeight="1" x14ac:dyDescent="0.2">
      <c r="B508" s="124"/>
      <c r="C508" s="62">
        <v>3121</v>
      </c>
      <c r="D508" s="110" t="s">
        <v>66</v>
      </c>
      <c r="E508" s="76">
        <f>78938.59+1341955.94</f>
        <v>1420894.53</v>
      </c>
    </row>
    <row r="509" spans="1:5" ht="15" customHeight="1" x14ac:dyDescent="0.2">
      <c r="B509" s="124"/>
      <c r="C509" s="62">
        <v>3121</v>
      </c>
      <c r="D509" s="110" t="s">
        <v>81</v>
      </c>
      <c r="E509" s="76">
        <f>2571.25+43711.25</f>
        <v>46282.5</v>
      </c>
    </row>
    <row r="510" spans="1:5" ht="15" customHeight="1" x14ac:dyDescent="0.2">
      <c r="B510" s="115"/>
      <c r="C510" s="77" t="s">
        <v>44</v>
      </c>
      <c r="D510" s="85"/>
      <c r="E510" s="86">
        <f>SUM(E508:E509)</f>
        <v>1467177.03</v>
      </c>
    </row>
    <row r="511" spans="1:5" ht="15" customHeight="1" x14ac:dyDescent="0.2"/>
    <row r="512" spans="1:5" ht="15" customHeight="1" x14ac:dyDescent="0.2"/>
    <row r="513" spans="1:5" ht="15" customHeight="1" x14ac:dyDescent="0.2"/>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5" t="s">
        <v>585</v>
      </c>
    </row>
    <row r="523" spans="1:5" ht="15" customHeight="1" x14ac:dyDescent="0.2">
      <c r="A523" s="179" t="s">
        <v>34</v>
      </c>
      <c r="B523" s="179"/>
      <c r="C523" s="179"/>
      <c r="D523" s="179"/>
      <c r="E523" s="179"/>
    </row>
    <row r="524" spans="1:5" ht="15" customHeight="1" x14ac:dyDescent="0.2">
      <c r="A524" s="178" t="s">
        <v>661</v>
      </c>
      <c r="B524" s="178"/>
      <c r="C524" s="178"/>
      <c r="D524" s="178"/>
      <c r="E524" s="178"/>
    </row>
    <row r="525" spans="1:5" ht="15" customHeight="1" x14ac:dyDescent="0.2">
      <c r="A525" s="178"/>
      <c r="B525" s="178"/>
      <c r="C525" s="178"/>
      <c r="D525" s="178"/>
      <c r="E525" s="178"/>
    </row>
    <row r="526" spans="1:5" ht="15" customHeight="1" x14ac:dyDescent="0.2">
      <c r="A526" s="178"/>
      <c r="B526" s="178"/>
      <c r="C526" s="178"/>
      <c r="D526" s="178"/>
      <c r="E526" s="178"/>
    </row>
    <row r="527" spans="1:5" ht="15" customHeight="1" x14ac:dyDescent="0.2">
      <c r="A527" s="178"/>
      <c r="B527" s="178"/>
      <c r="C527" s="178"/>
      <c r="D527" s="178"/>
      <c r="E527" s="178"/>
    </row>
    <row r="528" spans="1:5" ht="15" customHeight="1" x14ac:dyDescent="0.2">
      <c r="A528" s="178"/>
      <c r="B528" s="178"/>
      <c r="C528" s="178"/>
      <c r="D528" s="178"/>
      <c r="E528" s="178"/>
    </row>
    <row r="529" spans="1:5" ht="15" customHeight="1" x14ac:dyDescent="0.2">
      <c r="A529" s="178"/>
      <c r="B529" s="178"/>
      <c r="C529" s="178"/>
      <c r="D529" s="178"/>
      <c r="E529" s="178"/>
    </row>
    <row r="530" spans="1:5" ht="15" customHeight="1" x14ac:dyDescent="0.2">
      <c r="A530" s="178"/>
      <c r="B530" s="178"/>
      <c r="C530" s="178"/>
      <c r="D530" s="178"/>
      <c r="E530" s="178"/>
    </row>
    <row r="531" spans="1:5" ht="15" customHeight="1" x14ac:dyDescent="0.2">
      <c r="A531" s="178"/>
      <c r="B531" s="178"/>
      <c r="C531" s="178"/>
      <c r="D531" s="178"/>
      <c r="E531" s="178"/>
    </row>
    <row r="532" spans="1:5" ht="15" customHeight="1" x14ac:dyDescent="0.2">
      <c r="A532" s="178"/>
      <c r="B532" s="178"/>
      <c r="C532" s="178"/>
      <c r="D532" s="178"/>
      <c r="E532" s="178"/>
    </row>
    <row r="533" spans="1:5" ht="15" customHeight="1" x14ac:dyDescent="0.2">
      <c r="A533" s="178"/>
      <c r="B533" s="178"/>
      <c r="C533" s="178"/>
      <c r="D533" s="178"/>
      <c r="E533" s="178"/>
    </row>
    <row r="534" spans="1:5" ht="15" customHeight="1" x14ac:dyDescent="0.2">
      <c r="A534" s="121"/>
      <c r="B534" s="121"/>
      <c r="C534" s="121"/>
      <c r="D534" s="121"/>
      <c r="E534" s="121"/>
    </row>
    <row r="535" spans="1:5" ht="15" customHeight="1" x14ac:dyDescent="0.25">
      <c r="A535" s="38" t="s">
        <v>1</v>
      </c>
      <c r="B535" s="39"/>
      <c r="C535" s="39"/>
      <c r="D535" s="39"/>
      <c r="E535" s="39"/>
    </row>
    <row r="536" spans="1:5" ht="15" customHeight="1" x14ac:dyDescent="0.2">
      <c r="A536" s="40" t="s">
        <v>37</v>
      </c>
      <c r="E536" t="s">
        <v>38</v>
      </c>
    </row>
    <row r="537" spans="1:5" ht="15" customHeight="1" x14ac:dyDescent="0.25">
      <c r="B537" s="38"/>
      <c r="C537" s="39"/>
      <c r="D537" s="39"/>
      <c r="E537" s="43"/>
    </row>
    <row r="538" spans="1:5" ht="15" customHeight="1" x14ac:dyDescent="0.2">
      <c r="A538" s="108"/>
      <c r="B538" s="108"/>
      <c r="C538" s="45" t="s">
        <v>40</v>
      </c>
      <c r="D538" s="46" t="s">
        <v>41</v>
      </c>
      <c r="E538" s="44" t="s">
        <v>42</v>
      </c>
    </row>
    <row r="539" spans="1:5" ht="15" customHeight="1" x14ac:dyDescent="0.2">
      <c r="A539" s="99"/>
      <c r="B539" s="116"/>
      <c r="C539" s="62"/>
      <c r="D539" s="117" t="s">
        <v>73</v>
      </c>
      <c r="E539" s="76">
        <v>1076306.6200000001</v>
      </c>
    </row>
    <row r="540" spans="1:5" ht="15" customHeight="1" x14ac:dyDescent="0.2">
      <c r="A540" s="99"/>
      <c r="B540" s="116"/>
      <c r="C540" s="77" t="s">
        <v>44</v>
      </c>
      <c r="D540" s="78"/>
      <c r="E540" s="79">
        <f>SUM(E539:E539)</f>
        <v>1076306.6200000001</v>
      </c>
    </row>
    <row r="541" spans="1:5" ht="15" customHeight="1" x14ac:dyDescent="0.2"/>
    <row r="542" spans="1:5" ht="15" customHeight="1" x14ac:dyDescent="0.25">
      <c r="A542" s="69" t="s">
        <v>17</v>
      </c>
      <c r="B542" s="70"/>
      <c r="C542" s="70"/>
      <c r="D542" s="56"/>
      <c r="E542" s="56"/>
    </row>
    <row r="543" spans="1:5" ht="15" customHeight="1" x14ac:dyDescent="0.2">
      <c r="A543" s="57" t="s">
        <v>64</v>
      </c>
      <c r="B543" s="70"/>
      <c r="C543" s="70"/>
      <c r="D543" s="70"/>
      <c r="E543" s="71" t="s">
        <v>80</v>
      </c>
    </row>
    <row r="544" spans="1:5" ht="15" customHeight="1" x14ac:dyDescent="0.2">
      <c r="A544" s="72"/>
      <c r="B544" s="96"/>
      <c r="C544" s="70"/>
      <c r="D544" s="72"/>
      <c r="E544" s="97"/>
    </row>
    <row r="545" spans="1:5" ht="15" customHeight="1" x14ac:dyDescent="0.2">
      <c r="B545" s="108"/>
      <c r="C545" s="44" t="s">
        <v>40</v>
      </c>
      <c r="D545" s="82" t="s">
        <v>53</v>
      </c>
      <c r="E545" s="44" t="s">
        <v>42</v>
      </c>
    </row>
    <row r="546" spans="1:5" ht="15" customHeight="1" x14ac:dyDescent="0.2">
      <c r="B546" s="124"/>
      <c r="C546" s="62">
        <v>3122</v>
      </c>
      <c r="D546" s="110" t="s">
        <v>66</v>
      </c>
      <c r="E546" s="76">
        <f>225729.01+13278.18</f>
        <v>239007.19</v>
      </c>
    </row>
    <row r="547" spans="1:5" ht="15" customHeight="1" x14ac:dyDescent="0.2">
      <c r="B547" s="124"/>
      <c r="C547" s="62">
        <v>3122</v>
      </c>
      <c r="D547" s="110" t="s">
        <v>81</v>
      </c>
      <c r="E547" s="76">
        <f>790782.8+46516.63</f>
        <v>837299.43</v>
      </c>
    </row>
    <row r="548" spans="1:5" ht="15" customHeight="1" x14ac:dyDescent="0.2">
      <c r="B548" s="115"/>
      <c r="C548" s="77" t="s">
        <v>44</v>
      </c>
      <c r="D548" s="85"/>
      <c r="E548" s="86">
        <f>SUM(E546:E547)</f>
        <v>1076306.6200000001</v>
      </c>
    </row>
    <row r="549" spans="1:5" ht="15" customHeight="1" x14ac:dyDescent="0.2"/>
    <row r="550" spans="1:5" ht="15" customHeight="1" x14ac:dyDescent="0.2"/>
    <row r="551" spans="1:5" ht="15" customHeight="1" x14ac:dyDescent="0.25">
      <c r="A551" s="35" t="s">
        <v>586</v>
      </c>
    </row>
    <row r="552" spans="1:5" ht="15" customHeight="1" x14ac:dyDescent="0.2">
      <c r="A552" s="179" t="s">
        <v>34</v>
      </c>
      <c r="B552" s="179"/>
      <c r="C552" s="179"/>
      <c r="D552" s="179"/>
      <c r="E552" s="179"/>
    </row>
    <row r="553" spans="1:5" ht="15" customHeight="1" x14ac:dyDescent="0.2">
      <c r="A553" s="178" t="s">
        <v>662</v>
      </c>
      <c r="B553" s="178"/>
      <c r="C553" s="178"/>
      <c r="D553" s="178"/>
      <c r="E553" s="178"/>
    </row>
    <row r="554" spans="1:5" ht="15" customHeight="1" x14ac:dyDescent="0.2">
      <c r="A554" s="178"/>
      <c r="B554" s="178"/>
      <c r="C554" s="178"/>
      <c r="D554" s="178"/>
      <c r="E554" s="178"/>
    </row>
    <row r="555" spans="1:5" ht="15" customHeight="1" x14ac:dyDescent="0.2">
      <c r="A555" s="178"/>
      <c r="B555" s="178"/>
      <c r="C555" s="178"/>
      <c r="D555" s="178"/>
      <c r="E555" s="178"/>
    </row>
    <row r="556" spans="1:5" ht="15" customHeight="1" x14ac:dyDescent="0.2">
      <c r="A556" s="178"/>
      <c r="B556" s="178"/>
      <c r="C556" s="178"/>
      <c r="D556" s="178"/>
      <c r="E556" s="178"/>
    </row>
    <row r="557" spans="1:5" ht="15" customHeight="1" x14ac:dyDescent="0.2">
      <c r="A557" s="178"/>
      <c r="B557" s="178"/>
      <c r="C557" s="178"/>
      <c r="D557" s="178"/>
      <c r="E557" s="178"/>
    </row>
    <row r="558" spans="1:5" ht="15" customHeight="1" x14ac:dyDescent="0.2">
      <c r="A558" s="178"/>
      <c r="B558" s="178"/>
      <c r="C558" s="178"/>
      <c r="D558" s="178"/>
      <c r="E558" s="178"/>
    </row>
    <row r="559" spans="1:5" ht="15" customHeight="1" x14ac:dyDescent="0.2">
      <c r="A559" s="178"/>
      <c r="B559" s="178"/>
      <c r="C559" s="178"/>
      <c r="D559" s="178"/>
      <c r="E559" s="178"/>
    </row>
    <row r="560" spans="1:5" ht="15" customHeight="1" x14ac:dyDescent="0.2">
      <c r="A560" s="178"/>
      <c r="B560" s="178"/>
      <c r="C560" s="178"/>
      <c r="D560" s="178"/>
      <c r="E560" s="178"/>
    </row>
    <row r="561" spans="1:5" ht="15" customHeight="1" x14ac:dyDescent="0.2">
      <c r="A561" s="121"/>
      <c r="B561" s="121"/>
      <c r="C561" s="121"/>
      <c r="D561" s="121"/>
      <c r="E561" s="121"/>
    </row>
    <row r="562" spans="1:5" ht="15" customHeight="1" x14ac:dyDescent="0.25">
      <c r="A562" s="38" t="s">
        <v>1</v>
      </c>
      <c r="B562" s="39"/>
      <c r="C562" s="39"/>
      <c r="D562" s="39"/>
      <c r="E562" s="39"/>
    </row>
    <row r="563" spans="1:5" ht="15" customHeight="1" x14ac:dyDescent="0.2">
      <c r="A563" s="40" t="s">
        <v>37</v>
      </c>
      <c r="E563" t="s">
        <v>38</v>
      </c>
    </row>
    <row r="564" spans="1:5" ht="15" customHeight="1" x14ac:dyDescent="0.25">
      <c r="B564" s="38"/>
      <c r="C564" s="39"/>
      <c r="D564" s="39"/>
      <c r="E564" s="43"/>
    </row>
    <row r="565" spans="1:5" ht="15" customHeight="1" x14ac:dyDescent="0.2">
      <c r="A565" s="108"/>
      <c r="B565" s="108"/>
      <c r="C565" s="45" t="s">
        <v>40</v>
      </c>
      <c r="D565" s="46" t="s">
        <v>41</v>
      </c>
      <c r="E565" s="44" t="s">
        <v>42</v>
      </c>
    </row>
    <row r="566" spans="1:5" ht="15" customHeight="1" x14ac:dyDescent="0.2">
      <c r="A566" s="99"/>
      <c r="B566" s="116"/>
      <c r="C566" s="62"/>
      <c r="D566" s="117" t="s">
        <v>73</v>
      </c>
      <c r="E566" s="76">
        <v>203564.54</v>
      </c>
    </row>
    <row r="567" spans="1:5" ht="15" customHeight="1" x14ac:dyDescent="0.2">
      <c r="A567" s="99"/>
      <c r="B567" s="116"/>
      <c r="C567" s="77" t="s">
        <v>44</v>
      </c>
      <c r="D567" s="78"/>
      <c r="E567" s="79">
        <f>SUM(E566:E566)</f>
        <v>203564.54</v>
      </c>
    </row>
    <row r="568" spans="1:5" ht="15" customHeight="1" x14ac:dyDescent="0.2">
      <c r="A568" s="99"/>
      <c r="B568" s="116"/>
      <c r="C568" s="122"/>
      <c r="D568" s="70"/>
      <c r="E568" s="123"/>
    </row>
    <row r="569" spans="1:5" ht="15" customHeight="1" x14ac:dyDescent="0.2">
      <c r="A569" s="99"/>
      <c r="B569" s="116"/>
      <c r="C569" s="122"/>
      <c r="D569" s="70"/>
      <c r="E569" s="123"/>
    </row>
    <row r="570" spans="1:5" ht="15" customHeight="1" x14ac:dyDescent="0.2">
      <c r="A570" s="99"/>
      <c r="B570" s="116"/>
      <c r="C570" s="122"/>
      <c r="D570" s="70"/>
      <c r="E570" s="123"/>
    </row>
    <row r="571" spans="1:5" ht="15" customHeight="1" x14ac:dyDescent="0.2">
      <c r="A571" s="99"/>
      <c r="B571" s="116"/>
      <c r="C571" s="122"/>
      <c r="D571" s="70"/>
      <c r="E571" s="123"/>
    </row>
    <row r="572" spans="1:5" ht="15" customHeight="1" x14ac:dyDescent="0.2">
      <c r="A572" s="99"/>
      <c r="B572" s="116"/>
      <c r="C572" s="122"/>
      <c r="D572" s="70"/>
      <c r="E572" s="123"/>
    </row>
    <row r="573" spans="1:5" ht="15" customHeight="1" x14ac:dyDescent="0.25">
      <c r="A573" s="69" t="s">
        <v>17</v>
      </c>
      <c r="B573" s="70"/>
      <c r="C573" s="70"/>
      <c r="D573" s="56"/>
      <c r="E573" s="56"/>
    </row>
    <row r="574" spans="1:5" ht="15" customHeight="1" x14ac:dyDescent="0.2">
      <c r="A574" s="57" t="s">
        <v>64</v>
      </c>
      <c r="B574" s="70"/>
      <c r="C574" s="70"/>
      <c r="D574" s="70"/>
      <c r="E574" s="71" t="s">
        <v>80</v>
      </c>
    </row>
    <row r="575" spans="1:5" ht="15" customHeight="1" x14ac:dyDescent="0.2">
      <c r="A575" s="72"/>
      <c r="B575" s="96"/>
      <c r="C575" s="70"/>
      <c r="D575" s="72"/>
      <c r="E575" s="97"/>
    </row>
    <row r="576" spans="1:5" ht="15" customHeight="1" x14ac:dyDescent="0.2">
      <c r="B576" s="108"/>
      <c r="C576" s="44" t="s">
        <v>40</v>
      </c>
      <c r="D576" s="82" t="s">
        <v>53</v>
      </c>
      <c r="E576" s="44" t="s">
        <v>42</v>
      </c>
    </row>
    <row r="577" spans="1:5" ht="15" customHeight="1" x14ac:dyDescent="0.2">
      <c r="B577" s="124"/>
      <c r="C577" s="62">
        <v>3122</v>
      </c>
      <c r="D577" s="110" t="s">
        <v>81</v>
      </c>
      <c r="E577" s="76">
        <v>203564.54</v>
      </c>
    </row>
    <row r="578" spans="1:5" ht="15" customHeight="1" x14ac:dyDescent="0.2">
      <c r="B578" s="115"/>
      <c r="C578" s="77" t="s">
        <v>44</v>
      </c>
      <c r="D578" s="85"/>
      <c r="E578" s="86">
        <f>SUM(E577:E577)</f>
        <v>203564.54</v>
      </c>
    </row>
    <row r="579" spans="1:5" ht="15" customHeight="1" x14ac:dyDescent="0.2"/>
    <row r="580" spans="1:5" ht="15" customHeight="1" x14ac:dyDescent="0.2"/>
    <row r="581" spans="1:5" ht="15" customHeight="1" x14ac:dyDescent="0.25">
      <c r="A581" s="35" t="s">
        <v>587</v>
      </c>
    </row>
    <row r="582" spans="1:5" ht="15" customHeight="1" x14ac:dyDescent="0.2">
      <c r="A582" s="179" t="s">
        <v>34</v>
      </c>
      <c r="B582" s="179"/>
      <c r="C582" s="179"/>
      <c r="D582" s="179"/>
      <c r="E582" s="179"/>
    </row>
    <row r="583" spans="1:5" ht="15" customHeight="1" x14ac:dyDescent="0.2">
      <c r="A583" s="178" t="s">
        <v>663</v>
      </c>
      <c r="B583" s="178"/>
      <c r="C583" s="178"/>
      <c r="D583" s="178"/>
      <c r="E583" s="178"/>
    </row>
    <row r="584" spans="1:5" ht="15" customHeight="1" x14ac:dyDescent="0.2">
      <c r="A584" s="178"/>
      <c r="B584" s="178"/>
      <c r="C584" s="178"/>
      <c r="D584" s="178"/>
      <c r="E584" s="178"/>
    </row>
    <row r="585" spans="1:5" ht="15" customHeight="1" x14ac:dyDescent="0.2">
      <c r="A585" s="178"/>
      <c r="B585" s="178"/>
      <c r="C585" s="178"/>
      <c r="D585" s="178"/>
      <c r="E585" s="178"/>
    </row>
    <row r="586" spans="1:5" ht="15" customHeight="1" x14ac:dyDescent="0.2">
      <c r="A586" s="178"/>
      <c r="B586" s="178"/>
      <c r="C586" s="178"/>
      <c r="D586" s="178"/>
      <c r="E586" s="178"/>
    </row>
    <row r="587" spans="1:5" ht="15" customHeight="1" x14ac:dyDescent="0.2">
      <c r="A587" s="178"/>
      <c r="B587" s="178"/>
      <c r="C587" s="178"/>
      <c r="D587" s="178"/>
      <c r="E587" s="178"/>
    </row>
    <row r="588" spans="1:5" ht="15" customHeight="1" x14ac:dyDescent="0.2">
      <c r="A588" s="178"/>
      <c r="B588" s="178"/>
      <c r="C588" s="178"/>
      <c r="D588" s="178"/>
      <c r="E588" s="178"/>
    </row>
    <row r="589" spans="1:5" ht="15" customHeight="1" x14ac:dyDescent="0.2">
      <c r="A589" s="178"/>
      <c r="B589" s="178"/>
      <c r="C589" s="178"/>
      <c r="D589" s="178"/>
      <c r="E589" s="178"/>
    </row>
    <row r="590" spans="1:5" ht="15" customHeight="1" x14ac:dyDescent="0.2">
      <c r="A590" s="121"/>
      <c r="B590" s="121"/>
      <c r="C590" s="121"/>
      <c r="D590" s="121"/>
      <c r="E590" s="121"/>
    </row>
    <row r="591" spans="1:5" ht="15" customHeight="1" x14ac:dyDescent="0.25">
      <c r="A591" s="38" t="s">
        <v>1</v>
      </c>
      <c r="B591" s="39"/>
      <c r="C591" s="39"/>
      <c r="D591" s="39"/>
      <c r="E591" s="39"/>
    </row>
    <row r="592" spans="1:5" ht="15" customHeight="1" x14ac:dyDescent="0.2">
      <c r="A592" s="40" t="s">
        <v>37</v>
      </c>
      <c r="E592" t="s">
        <v>38</v>
      </c>
    </row>
    <row r="593" spans="1:5" ht="15" customHeight="1" x14ac:dyDescent="0.25">
      <c r="B593" s="38"/>
      <c r="C593" s="39"/>
      <c r="D593" s="39"/>
      <c r="E593" s="43"/>
    </row>
    <row r="594" spans="1:5" ht="15" customHeight="1" x14ac:dyDescent="0.2">
      <c r="A594" s="108"/>
      <c r="B594" s="108"/>
      <c r="C594" s="45" t="s">
        <v>40</v>
      </c>
      <c r="D594" s="46" t="s">
        <v>41</v>
      </c>
      <c r="E594" s="44" t="s">
        <v>42</v>
      </c>
    </row>
    <row r="595" spans="1:5" ht="15" customHeight="1" x14ac:dyDescent="0.2">
      <c r="A595" s="99"/>
      <c r="B595" s="116"/>
      <c r="C595" s="62"/>
      <c r="D595" s="117" t="s">
        <v>73</v>
      </c>
      <c r="E595" s="76">
        <v>4737.6000000000004</v>
      </c>
    </row>
    <row r="596" spans="1:5" ht="15" customHeight="1" x14ac:dyDescent="0.2">
      <c r="A596" s="99"/>
      <c r="B596" s="116"/>
      <c r="C596" s="77" t="s">
        <v>44</v>
      </c>
      <c r="D596" s="78"/>
      <c r="E596" s="79">
        <f>SUM(E595:E595)</f>
        <v>4737.6000000000004</v>
      </c>
    </row>
    <row r="597" spans="1:5" ht="15" customHeight="1" x14ac:dyDescent="0.2"/>
    <row r="598" spans="1:5" ht="15" customHeight="1" x14ac:dyDescent="0.25">
      <c r="A598" s="69" t="s">
        <v>17</v>
      </c>
      <c r="B598" s="70"/>
      <c r="C598" s="70"/>
      <c r="D598" s="56"/>
      <c r="E598" s="56"/>
    </row>
    <row r="599" spans="1:5" ht="15" customHeight="1" x14ac:dyDescent="0.2">
      <c r="A599" s="57" t="s">
        <v>87</v>
      </c>
      <c r="B599" s="39"/>
      <c r="C599" s="39"/>
      <c r="D599" s="39"/>
      <c r="E599" s="42" t="s">
        <v>88</v>
      </c>
    </row>
    <row r="600" spans="1:5" ht="15" customHeight="1" x14ac:dyDescent="0.2">
      <c r="A600" s="72"/>
      <c r="B600" s="96"/>
      <c r="C600" s="70"/>
      <c r="D600" s="72"/>
      <c r="E600" s="97"/>
    </row>
    <row r="601" spans="1:5" ht="15" customHeight="1" x14ac:dyDescent="0.2">
      <c r="B601" s="108"/>
      <c r="C601" s="44" t="s">
        <v>40</v>
      </c>
      <c r="D601" s="82" t="s">
        <v>53</v>
      </c>
      <c r="E601" s="44" t="s">
        <v>42</v>
      </c>
    </row>
    <row r="602" spans="1:5" ht="15" customHeight="1" x14ac:dyDescent="0.2">
      <c r="B602" s="124"/>
      <c r="C602" s="62">
        <v>3315</v>
      </c>
      <c r="D602" s="110" t="s">
        <v>81</v>
      </c>
      <c r="E602" s="76">
        <v>4737.6000000000004</v>
      </c>
    </row>
    <row r="603" spans="1:5" ht="15" customHeight="1" x14ac:dyDescent="0.2">
      <c r="B603" s="115"/>
      <c r="C603" s="77" t="s">
        <v>44</v>
      </c>
      <c r="D603" s="85"/>
      <c r="E603" s="86">
        <f>SUM(E602:E602)</f>
        <v>4737.6000000000004</v>
      </c>
    </row>
    <row r="604" spans="1:5" ht="15" customHeight="1" x14ac:dyDescent="0.2"/>
    <row r="605" spans="1:5" ht="15" customHeight="1" x14ac:dyDescent="0.2"/>
    <row r="606" spans="1:5" ht="15" customHeight="1" x14ac:dyDescent="0.25">
      <c r="A606" s="35" t="s">
        <v>588</v>
      </c>
    </row>
    <row r="607" spans="1:5" ht="15" customHeight="1" x14ac:dyDescent="0.2">
      <c r="A607" s="179" t="s">
        <v>34</v>
      </c>
      <c r="B607" s="179"/>
      <c r="C607" s="179"/>
      <c r="D607" s="179"/>
      <c r="E607" s="179"/>
    </row>
    <row r="608" spans="1:5" ht="15" customHeight="1" x14ac:dyDescent="0.2">
      <c r="A608" s="178" t="s">
        <v>664</v>
      </c>
      <c r="B608" s="178"/>
      <c r="C608" s="178"/>
      <c r="D608" s="178"/>
      <c r="E608" s="178"/>
    </row>
    <row r="609" spans="1:5" ht="15" customHeight="1" x14ac:dyDescent="0.2">
      <c r="A609" s="178"/>
      <c r="B609" s="178"/>
      <c r="C609" s="178"/>
      <c r="D609" s="178"/>
      <c r="E609" s="178"/>
    </row>
    <row r="610" spans="1:5" ht="15" customHeight="1" x14ac:dyDescent="0.2">
      <c r="A610" s="178"/>
      <c r="B610" s="178"/>
      <c r="C610" s="178"/>
      <c r="D610" s="178"/>
      <c r="E610" s="178"/>
    </row>
    <row r="611" spans="1:5" ht="15" customHeight="1" x14ac:dyDescent="0.2">
      <c r="A611" s="178"/>
      <c r="B611" s="178"/>
      <c r="C611" s="178"/>
      <c r="D611" s="178"/>
      <c r="E611" s="178"/>
    </row>
    <row r="612" spans="1:5" ht="15" customHeight="1" x14ac:dyDescent="0.2">
      <c r="A612" s="178"/>
      <c r="B612" s="178"/>
      <c r="C612" s="178"/>
      <c r="D612" s="178"/>
      <c r="E612" s="178"/>
    </row>
    <row r="613" spans="1:5" ht="15" customHeight="1" x14ac:dyDescent="0.2">
      <c r="A613" s="178"/>
      <c r="B613" s="178"/>
      <c r="C613" s="178"/>
      <c r="D613" s="178"/>
      <c r="E613" s="178"/>
    </row>
    <row r="614" spans="1:5" ht="15" customHeight="1" x14ac:dyDescent="0.2">
      <c r="A614" s="178"/>
      <c r="B614" s="178"/>
      <c r="C614" s="178"/>
      <c r="D614" s="178"/>
      <c r="E614" s="178"/>
    </row>
    <row r="615" spans="1:5" ht="15" customHeight="1" x14ac:dyDescent="0.2">
      <c r="A615" s="178"/>
      <c r="B615" s="178"/>
      <c r="C615" s="178"/>
      <c r="D615" s="178"/>
      <c r="E615" s="178"/>
    </row>
    <row r="616" spans="1:5" ht="15" customHeight="1" x14ac:dyDescent="0.2">
      <c r="A616" s="178"/>
      <c r="B616" s="178"/>
      <c r="C616" s="178"/>
      <c r="D616" s="178"/>
      <c r="E616" s="178"/>
    </row>
    <row r="617" spans="1:5" ht="15" customHeight="1" x14ac:dyDescent="0.2">
      <c r="A617" s="121"/>
      <c r="B617" s="121"/>
      <c r="C617" s="121"/>
      <c r="D617" s="121"/>
      <c r="E617" s="121"/>
    </row>
    <row r="618" spans="1:5" ht="15" customHeight="1" x14ac:dyDescent="0.25">
      <c r="A618" s="38" t="s">
        <v>1</v>
      </c>
      <c r="B618" s="39"/>
      <c r="C618" s="39"/>
      <c r="D618" s="39"/>
      <c r="E618" s="39"/>
    </row>
    <row r="619" spans="1:5" ht="15" customHeight="1" x14ac:dyDescent="0.2">
      <c r="A619" s="40" t="s">
        <v>37</v>
      </c>
      <c r="E619" t="s">
        <v>38</v>
      </c>
    </row>
    <row r="620" spans="1:5" ht="15" customHeight="1" x14ac:dyDescent="0.25">
      <c r="B620" s="38"/>
      <c r="C620" s="39"/>
      <c r="D620" s="39"/>
      <c r="E620" s="43"/>
    </row>
    <row r="621" spans="1:5" ht="15" customHeight="1" x14ac:dyDescent="0.2">
      <c r="A621" s="108"/>
      <c r="B621" s="108"/>
      <c r="C621" s="45" t="s">
        <v>40</v>
      </c>
      <c r="D621" s="46" t="s">
        <v>41</v>
      </c>
      <c r="E621" s="44" t="s">
        <v>42</v>
      </c>
    </row>
    <row r="622" spans="1:5" ht="15" customHeight="1" x14ac:dyDescent="0.2">
      <c r="A622" s="99"/>
      <c r="B622" s="116"/>
      <c r="C622" s="62"/>
      <c r="D622" s="117" t="s">
        <v>73</v>
      </c>
      <c r="E622" s="76">
        <f>670314.8+5176</f>
        <v>675490.8</v>
      </c>
    </row>
    <row r="623" spans="1:5" ht="15" customHeight="1" x14ac:dyDescent="0.2">
      <c r="A623" s="99"/>
      <c r="B623" s="116"/>
      <c r="C623" s="77" t="s">
        <v>44</v>
      </c>
      <c r="D623" s="78"/>
      <c r="E623" s="79">
        <f>SUM(E622:E622)</f>
        <v>675490.8</v>
      </c>
    </row>
    <row r="624" spans="1:5" ht="15" customHeight="1" x14ac:dyDescent="0.2"/>
    <row r="625" spans="1:5" ht="15" customHeight="1" x14ac:dyDescent="0.2"/>
    <row r="626" spans="1:5" ht="15" customHeight="1" x14ac:dyDescent="0.25">
      <c r="A626" s="69" t="s">
        <v>17</v>
      </c>
      <c r="B626" s="70"/>
      <c r="C626" s="70"/>
      <c r="D626" s="56"/>
      <c r="E626" s="56"/>
    </row>
    <row r="627" spans="1:5" ht="15" customHeight="1" x14ac:dyDescent="0.2">
      <c r="A627" s="57" t="s">
        <v>87</v>
      </c>
      <c r="B627" s="39"/>
      <c r="C627" s="39"/>
      <c r="D627" s="39"/>
      <c r="E627" s="42" t="s">
        <v>88</v>
      </c>
    </row>
    <row r="628" spans="1:5" ht="15" customHeight="1" x14ac:dyDescent="0.2">
      <c r="A628" s="72"/>
      <c r="B628" s="96"/>
      <c r="C628" s="70"/>
      <c r="D628" s="72"/>
      <c r="E628" s="97"/>
    </row>
    <row r="629" spans="1:5" ht="15" customHeight="1" x14ac:dyDescent="0.2">
      <c r="B629" s="108"/>
      <c r="C629" s="44" t="s">
        <v>40</v>
      </c>
      <c r="D629" s="82" t="s">
        <v>53</v>
      </c>
      <c r="E629" s="44" t="s">
        <v>42</v>
      </c>
    </row>
    <row r="630" spans="1:5" ht="15" customHeight="1" x14ac:dyDescent="0.2">
      <c r="B630" s="124"/>
      <c r="C630" s="62">
        <v>3122</v>
      </c>
      <c r="D630" s="110" t="s">
        <v>81</v>
      </c>
      <c r="E630" s="76">
        <f>5176+670314.8</f>
        <v>675490.8</v>
      </c>
    </row>
    <row r="631" spans="1:5" ht="15" customHeight="1" x14ac:dyDescent="0.2">
      <c r="B631" s="115"/>
      <c r="C631" s="77" t="s">
        <v>44</v>
      </c>
      <c r="D631" s="85"/>
      <c r="E631" s="86">
        <f>SUM(E630:E630)</f>
        <v>675490.8</v>
      </c>
    </row>
    <row r="632" spans="1:5" ht="15" customHeight="1" x14ac:dyDescent="0.2"/>
    <row r="633" spans="1:5" ht="15" customHeight="1" x14ac:dyDescent="0.2"/>
    <row r="634" spans="1:5" ht="15" customHeight="1" x14ac:dyDescent="0.25">
      <c r="A634" s="35" t="s">
        <v>589</v>
      </c>
    </row>
    <row r="635" spans="1:5" ht="15" customHeight="1" x14ac:dyDescent="0.2">
      <c r="A635" s="179" t="s">
        <v>34</v>
      </c>
      <c r="B635" s="179"/>
      <c r="C635" s="179"/>
      <c r="D635" s="179"/>
      <c r="E635" s="179"/>
    </row>
    <row r="636" spans="1:5" ht="15" customHeight="1" x14ac:dyDescent="0.2">
      <c r="A636" s="178" t="s">
        <v>665</v>
      </c>
      <c r="B636" s="178"/>
      <c r="C636" s="178"/>
      <c r="D636" s="178"/>
      <c r="E636" s="178"/>
    </row>
    <row r="637" spans="1:5" ht="15" customHeight="1" x14ac:dyDescent="0.2">
      <c r="A637" s="178"/>
      <c r="B637" s="178"/>
      <c r="C637" s="178"/>
      <c r="D637" s="178"/>
      <c r="E637" s="178"/>
    </row>
    <row r="638" spans="1:5" ht="15" customHeight="1" x14ac:dyDescent="0.2">
      <c r="A638" s="178"/>
      <c r="B638" s="178"/>
      <c r="C638" s="178"/>
      <c r="D638" s="178"/>
      <c r="E638" s="178"/>
    </row>
    <row r="639" spans="1:5" ht="15" customHeight="1" x14ac:dyDescent="0.2">
      <c r="A639" s="178"/>
      <c r="B639" s="178"/>
      <c r="C639" s="178"/>
      <c r="D639" s="178"/>
      <c r="E639" s="178"/>
    </row>
    <row r="640" spans="1:5" ht="15" customHeight="1" x14ac:dyDescent="0.2">
      <c r="A640" s="178"/>
      <c r="B640" s="178"/>
      <c r="C640" s="178"/>
      <c r="D640" s="178"/>
      <c r="E640" s="178"/>
    </row>
    <row r="641" spans="1:5" ht="15" customHeight="1" x14ac:dyDescent="0.2">
      <c r="A641" s="178"/>
      <c r="B641" s="178"/>
      <c r="C641" s="178"/>
      <c r="D641" s="178"/>
      <c r="E641" s="178"/>
    </row>
    <row r="642" spans="1:5" ht="15" customHeight="1" x14ac:dyDescent="0.2">
      <c r="A642" s="178"/>
      <c r="B642" s="178"/>
      <c r="C642" s="178"/>
      <c r="D642" s="178"/>
      <c r="E642" s="178"/>
    </row>
    <row r="643" spans="1:5" ht="15" customHeight="1" x14ac:dyDescent="0.2">
      <c r="A643" s="178"/>
      <c r="B643" s="178"/>
      <c r="C643" s="178"/>
      <c r="D643" s="178"/>
      <c r="E643" s="178"/>
    </row>
    <row r="644" spans="1:5" ht="15" customHeight="1" x14ac:dyDescent="0.2">
      <c r="A644" s="178"/>
      <c r="B644" s="178"/>
      <c r="C644" s="178"/>
      <c r="D644" s="178"/>
      <c r="E644" s="178"/>
    </row>
    <row r="645" spans="1:5" ht="15" customHeight="1" x14ac:dyDescent="0.2">
      <c r="A645" s="121"/>
      <c r="B645" s="121"/>
      <c r="C645" s="121"/>
      <c r="D645" s="121"/>
      <c r="E645" s="121"/>
    </row>
    <row r="646" spans="1:5" ht="15" customHeight="1" x14ac:dyDescent="0.25">
      <c r="A646" s="38" t="s">
        <v>1</v>
      </c>
      <c r="B646" s="39"/>
      <c r="C646" s="39"/>
      <c r="D646" s="39"/>
      <c r="E646" s="39"/>
    </row>
    <row r="647" spans="1:5" ht="15" customHeight="1" x14ac:dyDescent="0.2">
      <c r="A647" s="40" t="s">
        <v>37</v>
      </c>
      <c r="E647" t="s">
        <v>38</v>
      </c>
    </row>
    <row r="648" spans="1:5" ht="15" customHeight="1" x14ac:dyDescent="0.25">
      <c r="B648" s="38"/>
      <c r="C648" s="39"/>
      <c r="D648" s="39"/>
      <c r="E648" s="43"/>
    </row>
    <row r="649" spans="1:5" ht="15" customHeight="1" x14ac:dyDescent="0.2">
      <c r="A649" s="108"/>
      <c r="B649" s="108"/>
      <c r="C649" s="45" t="s">
        <v>40</v>
      </c>
      <c r="D649" s="46" t="s">
        <v>41</v>
      </c>
      <c r="E649" s="44" t="s">
        <v>42</v>
      </c>
    </row>
    <row r="650" spans="1:5" ht="15" customHeight="1" x14ac:dyDescent="0.2">
      <c r="A650" s="99"/>
      <c r="B650" s="116"/>
      <c r="C650" s="62"/>
      <c r="D650" s="117" t="s">
        <v>73</v>
      </c>
      <c r="E650" s="76">
        <v>16456</v>
      </c>
    </row>
    <row r="651" spans="1:5" ht="15" customHeight="1" x14ac:dyDescent="0.2">
      <c r="A651" s="99"/>
      <c r="B651" s="116"/>
      <c r="C651" s="77" t="s">
        <v>44</v>
      </c>
      <c r="D651" s="78"/>
      <c r="E651" s="79">
        <f>SUM(E650:E650)</f>
        <v>16456</v>
      </c>
    </row>
    <row r="652" spans="1:5" ht="15" customHeight="1" x14ac:dyDescent="0.2"/>
    <row r="653" spans="1:5" ht="15" customHeight="1" x14ac:dyDescent="0.25">
      <c r="A653" s="69" t="s">
        <v>17</v>
      </c>
      <c r="B653" s="70"/>
      <c r="C653" s="70"/>
      <c r="D653" s="56"/>
      <c r="E653" s="56"/>
    </row>
    <row r="654" spans="1:5" ht="15" customHeight="1" x14ac:dyDescent="0.2">
      <c r="A654" s="57" t="s">
        <v>87</v>
      </c>
      <c r="B654" s="39"/>
      <c r="C654" s="39"/>
      <c r="D654" s="39"/>
      <c r="E654" s="42" t="s">
        <v>88</v>
      </c>
    </row>
    <row r="655" spans="1:5" ht="15" customHeight="1" x14ac:dyDescent="0.2">
      <c r="A655" s="72"/>
      <c r="B655" s="96"/>
      <c r="C655" s="70"/>
      <c r="D655" s="72"/>
      <c r="E655" s="97"/>
    </row>
    <row r="656" spans="1:5" ht="15" customHeight="1" x14ac:dyDescent="0.2">
      <c r="B656" s="108"/>
      <c r="C656" s="44" t="s">
        <v>40</v>
      </c>
      <c r="D656" s="82" t="s">
        <v>53</v>
      </c>
      <c r="E656" s="44" t="s">
        <v>42</v>
      </c>
    </row>
    <row r="657" spans="1:5" ht="15" customHeight="1" x14ac:dyDescent="0.2">
      <c r="B657" s="124"/>
      <c r="C657" s="62">
        <v>3122</v>
      </c>
      <c r="D657" s="110" t="s">
        <v>81</v>
      </c>
      <c r="E657" s="76">
        <v>8228</v>
      </c>
    </row>
    <row r="658" spans="1:5" ht="15" customHeight="1" x14ac:dyDescent="0.2">
      <c r="B658" s="124"/>
      <c r="C658" s="62">
        <v>3133</v>
      </c>
      <c r="D658" s="110" t="s">
        <v>81</v>
      </c>
      <c r="E658" s="76">
        <v>8228</v>
      </c>
    </row>
    <row r="659" spans="1:5" ht="15" customHeight="1" x14ac:dyDescent="0.2">
      <c r="B659" s="115"/>
      <c r="C659" s="77" t="s">
        <v>44</v>
      </c>
      <c r="D659" s="85"/>
      <c r="E659" s="86">
        <f>SUM(E657:E658)</f>
        <v>16456</v>
      </c>
    </row>
    <row r="660" spans="1:5" ht="15" customHeight="1" x14ac:dyDescent="0.2"/>
    <row r="661" spans="1:5" ht="15" customHeight="1" x14ac:dyDescent="0.2"/>
    <row r="662" spans="1:5" ht="15" customHeight="1" x14ac:dyDescent="0.25">
      <c r="A662" s="35" t="s">
        <v>590</v>
      </c>
    </row>
    <row r="663" spans="1:5" ht="15" customHeight="1" x14ac:dyDescent="0.2">
      <c r="A663" s="179" t="s">
        <v>34</v>
      </c>
      <c r="B663" s="179"/>
      <c r="C663" s="179"/>
      <c r="D663" s="179"/>
      <c r="E663" s="179"/>
    </row>
    <row r="664" spans="1:5" ht="15" customHeight="1" x14ac:dyDescent="0.2">
      <c r="A664" s="178" t="s">
        <v>666</v>
      </c>
      <c r="B664" s="178"/>
      <c r="C664" s="178"/>
      <c r="D664" s="178"/>
      <c r="E664" s="178"/>
    </row>
    <row r="665" spans="1:5" ht="15" customHeight="1" x14ac:dyDescent="0.2">
      <c r="A665" s="178"/>
      <c r="B665" s="178"/>
      <c r="C665" s="178"/>
      <c r="D665" s="178"/>
      <c r="E665" s="178"/>
    </row>
    <row r="666" spans="1:5" ht="15" customHeight="1" x14ac:dyDescent="0.2">
      <c r="A666" s="178"/>
      <c r="B666" s="178"/>
      <c r="C666" s="178"/>
      <c r="D666" s="178"/>
      <c r="E666" s="178"/>
    </row>
    <row r="667" spans="1:5" ht="15" customHeight="1" x14ac:dyDescent="0.2">
      <c r="A667" s="178"/>
      <c r="B667" s="178"/>
      <c r="C667" s="178"/>
      <c r="D667" s="178"/>
      <c r="E667" s="178"/>
    </row>
    <row r="668" spans="1:5" ht="15" customHeight="1" x14ac:dyDescent="0.2">
      <c r="A668" s="178"/>
      <c r="B668" s="178"/>
      <c r="C668" s="178"/>
      <c r="D668" s="178"/>
      <c r="E668" s="178"/>
    </row>
    <row r="669" spans="1:5" ht="15" customHeight="1" x14ac:dyDescent="0.2">
      <c r="A669" s="178"/>
      <c r="B669" s="178"/>
      <c r="C669" s="178"/>
      <c r="D669" s="178"/>
      <c r="E669" s="178"/>
    </row>
    <row r="670" spans="1:5" ht="15" customHeight="1" x14ac:dyDescent="0.2">
      <c r="A670" s="178"/>
      <c r="B670" s="178"/>
      <c r="C670" s="178"/>
      <c r="D670" s="178"/>
      <c r="E670" s="178"/>
    </row>
    <row r="671" spans="1:5" ht="15" customHeight="1" x14ac:dyDescent="0.2">
      <c r="A671" s="178"/>
      <c r="B671" s="178"/>
      <c r="C671" s="178"/>
      <c r="D671" s="178"/>
      <c r="E671" s="178"/>
    </row>
    <row r="672" spans="1:5" ht="15" customHeight="1" x14ac:dyDescent="0.2">
      <c r="A672" s="121"/>
      <c r="B672" s="121"/>
      <c r="C672" s="121"/>
      <c r="D672" s="121"/>
      <c r="E672" s="121"/>
    </row>
    <row r="673" spans="1:5" ht="15" customHeight="1" x14ac:dyDescent="0.2">
      <c r="A673" s="121"/>
      <c r="B673" s="121"/>
      <c r="C673" s="121"/>
      <c r="D673" s="121"/>
      <c r="E673" s="121"/>
    </row>
    <row r="674" spans="1:5" ht="15" customHeight="1" x14ac:dyDescent="0.2">
      <c r="A674" s="121"/>
      <c r="B674" s="121"/>
      <c r="C674" s="121"/>
      <c r="D674" s="121"/>
      <c r="E674" s="121"/>
    </row>
    <row r="675" spans="1:5" ht="15" customHeight="1" x14ac:dyDescent="0.2">
      <c r="A675" s="121"/>
      <c r="B675" s="121"/>
      <c r="C675" s="121"/>
      <c r="D675" s="121"/>
      <c r="E675" s="121"/>
    </row>
    <row r="676" spans="1:5" ht="15" customHeight="1" x14ac:dyDescent="0.2">
      <c r="A676" s="121"/>
      <c r="B676" s="121"/>
      <c r="C676" s="121"/>
      <c r="D676" s="121"/>
      <c r="E676" s="121"/>
    </row>
    <row r="677" spans="1:5" ht="15" customHeight="1" x14ac:dyDescent="0.2">
      <c r="A677" s="121"/>
      <c r="B677" s="121"/>
      <c r="C677" s="121"/>
      <c r="D677" s="121"/>
      <c r="E677" s="121"/>
    </row>
    <row r="678" spans="1:5" ht="15" customHeight="1" x14ac:dyDescent="0.25">
      <c r="A678" s="38" t="s">
        <v>1</v>
      </c>
      <c r="B678" s="39"/>
      <c r="C678" s="39"/>
      <c r="D678" s="39"/>
      <c r="E678" s="39"/>
    </row>
    <row r="679" spans="1:5" ht="15" customHeight="1" x14ac:dyDescent="0.2">
      <c r="A679" s="40" t="s">
        <v>37</v>
      </c>
      <c r="E679" t="s">
        <v>38</v>
      </c>
    </row>
    <row r="680" spans="1:5" ht="15" customHeight="1" x14ac:dyDescent="0.25">
      <c r="B680" s="38"/>
      <c r="C680" s="39"/>
      <c r="D680" s="39"/>
      <c r="E680" s="43"/>
    </row>
    <row r="681" spans="1:5" ht="15" customHeight="1" x14ac:dyDescent="0.2">
      <c r="A681" s="108"/>
      <c r="B681" s="108"/>
      <c r="C681" s="45" t="s">
        <v>40</v>
      </c>
      <c r="D681" s="46" t="s">
        <v>41</v>
      </c>
      <c r="E681" s="44" t="s">
        <v>42</v>
      </c>
    </row>
    <row r="682" spans="1:5" ht="15" customHeight="1" x14ac:dyDescent="0.2">
      <c r="A682" s="99"/>
      <c r="B682" s="116"/>
      <c r="C682" s="62"/>
      <c r="D682" s="117" t="s">
        <v>73</v>
      </c>
      <c r="E682" s="76">
        <v>12100</v>
      </c>
    </row>
    <row r="683" spans="1:5" ht="15" customHeight="1" x14ac:dyDescent="0.2">
      <c r="A683" s="99"/>
      <c r="B683" s="116"/>
      <c r="C683" s="77" t="s">
        <v>44</v>
      </c>
      <c r="D683" s="78"/>
      <c r="E683" s="79">
        <f>SUM(E682:E682)</f>
        <v>12100</v>
      </c>
    </row>
    <row r="684" spans="1:5" ht="15" customHeight="1" x14ac:dyDescent="0.2"/>
    <row r="685" spans="1:5" ht="15" customHeight="1" x14ac:dyDescent="0.25">
      <c r="A685" s="69" t="s">
        <v>17</v>
      </c>
      <c r="B685" s="70"/>
      <c r="C685" s="70"/>
      <c r="D685" s="56"/>
      <c r="E685" s="56"/>
    </row>
    <row r="686" spans="1:5" ht="15" customHeight="1" x14ac:dyDescent="0.2">
      <c r="A686" s="57" t="s">
        <v>87</v>
      </c>
      <c r="B686" s="39"/>
      <c r="C686" s="39"/>
      <c r="D686" s="39"/>
      <c r="E686" s="42" t="s">
        <v>88</v>
      </c>
    </row>
    <row r="687" spans="1:5" ht="15" customHeight="1" x14ac:dyDescent="0.2">
      <c r="A687" s="72"/>
      <c r="B687" s="96"/>
      <c r="C687" s="70"/>
      <c r="D687" s="72"/>
      <c r="E687" s="97"/>
    </row>
    <row r="688" spans="1:5" ht="15" customHeight="1" x14ac:dyDescent="0.2">
      <c r="B688" s="108"/>
      <c r="C688" s="44" t="s">
        <v>40</v>
      </c>
      <c r="D688" s="82" t="s">
        <v>53</v>
      </c>
      <c r="E688" s="44" t="s">
        <v>42</v>
      </c>
    </row>
    <row r="689" spans="1:5" ht="15" customHeight="1" x14ac:dyDescent="0.2">
      <c r="B689" s="124"/>
      <c r="C689" s="62">
        <v>3122</v>
      </c>
      <c r="D689" s="110" t="s">
        <v>81</v>
      </c>
      <c r="E689" s="76">
        <v>12100</v>
      </c>
    </row>
    <row r="690" spans="1:5" ht="15" customHeight="1" x14ac:dyDescent="0.2">
      <c r="B690" s="115"/>
      <c r="C690" s="77" t="s">
        <v>44</v>
      </c>
      <c r="D690" s="85"/>
      <c r="E690" s="86">
        <f>SUM(E689:E689)</f>
        <v>12100</v>
      </c>
    </row>
    <row r="691" spans="1:5" ht="15" customHeight="1" x14ac:dyDescent="0.2"/>
    <row r="692" spans="1:5" ht="15" customHeight="1" x14ac:dyDescent="0.2"/>
    <row r="693" spans="1:5" ht="15" customHeight="1" x14ac:dyDescent="0.25">
      <c r="A693" s="35" t="s">
        <v>591</v>
      </c>
    </row>
    <row r="694" spans="1:5" ht="15" customHeight="1" x14ac:dyDescent="0.2">
      <c r="A694" s="179" t="s">
        <v>34</v>
      </c>
      <c r="B694" s="179"/>
      <c r="C694" s="179"/>
      <c r="D694" s="179"/>
      <c r="E694" s="179"/>
    </row>
    <row r="695" spans="1:5" ht="15" customHeight="1" x14ac:dyDescent="0.2">
      <c r="A695" s="178" t="s">
        <v>667</v>
      </c>
      <c r="B695" s="178"/>
      <c r="C695" s="178"/>
      <c r="D695" s="178"/>
      <c r="E695" s="178"/>
    </row>
    <row r="696" spans="1:5" ht="15" customHeight="1" x14ac:dyDescent="0.2">
      <c r="A696" s="178"/>
      <c r="B696" s="178"/>
      <c r="C696" s="178"/>
      <c r="D696" s="178"/>
      <c r="E696" s="178"/>
    </row>
    <row r="697" spans="1:5" ht="15" customHeight="1" x14ac:dyDescent="0.2">
      <c r="A697" s="178"/>
      <c r="B697" s="178"/>
      <c r="C697" s="178"/>
      <c r="D697" s="178"/>
      <c r="E697" s="178"/>
    </row>
    <row r="698" spans="1:5" ht="15" customHeight="1" x14ac:dyDescent="0.2">
      <c r="A698" s="178"/>
      <c r="B698" s="178"/>
      <c r="C698" s="178"/>
      <c r="D698" s="178"/>
      <c r="E698" s="178"/>
    </row>
    <row r="699" spans="1:5" ht="15" customHeight="1" x14ac:dyDescent="0.2">
      <c r="A699" s="178"/>
      <c r="B699" s="178"/>
      <c r="C699" s="178"/>
      <c r="D699" s="178"/>
      <c r="E699" s="178"/>
    </row>
    <row r="700" spans="1:5" ht="15" customHeight="1" x14ac:dyDescent="0.2">
      <c r="A700" s="178"/>
      <c r="B700" s="178"/>
      <c r="C700" s="178"/>
      <c r="D700" s="178"/>
      <c r="E700" s="178"/>
    </row>
    <row r="701" spans="1:5" ht="15" customHeight="1" x14ac:dyDescent="0.2">
      <c r="A701" s="178"/>
      <c r="B701" s="178"/>
      <c r="C701" s="178"/>
      <c r="D701" s="178"/>
      <c r="E701" s="178"/>
    </row>
    <row r="702" spans="1:5" ht="15" customHeight="1" x14ac:dyDescent="0.2">
      <c r="A702" s="178"/>
      <c r="B702" s="178"/>
      <c r="C702" s="178"/>
      <c r="D702" s="178"/>
      <c r="E702" s="178"/>
    </row>
    <row r="703" spans="1:5" ht="15" customHeight="1" x14ac:dyDescent="0.2">
      <c r="A703" s="121"/>
      <c r="B703" s="121"/>
      <c r="C703" s="121"/>
      <c r="D703" s="121"/>
      <c r="E703" s="121"/>
    </row>
    <row r="704" spans="1:5" ht="15" customHeight="1" x14ac:dyDescent="0.25">
      <c r="A704" s="38" t="s">
        <v>1</v>
      </c>
      <c r="B704" s="39"/>
      <c r="C704" s="39"/>
      <c r="D704" s="39"/>
      <c r="E704" s="39"/>
    </row>
    <row r="705" spans="1:5" ht="15" customHeight="1" x14ac:dyDescent="0.2">
      <c r="A705" s="40" t="s">
        <v>37</v>
      </c>
      <c r="E705" t="s">
        <v>38</v>
      </c>
    </row>
    <row r="706" spans="1:5" ht="15" customHeight="1" x14ac:dyDescent="0.25">
      <c r="B706" s="38"/>
      <c r="C706" s="39"/>
      <c r="D706" s="39"/>
      <c r="E706" s="43"/>
    </row>
    <row r="707" spans="1:5" ht="15" customHeight="1" x14ac:dyDescent="0.2">
      <c r="A707" s="108"/>
      <c r="B707" s="108"/>
      <c r="C707" s="45" t="s">
        <v>40</v>
      </c>
      <c r="D707" s="46" t="s">
        <v>41</v>
      </c>
      <c r="E707" s="44" t="s">
        <v>42</v>
      </c>
    </row>
    <row r="708" spans="1:5" ht="15" customHeight="1" x14ac:dyDescent="0.2">
      <c r="A708" s="99"/>
      <c r="B708" s="116"/>
      <c r="C708" s="62"/>
      <c r="D708" s="117" t="s">
        <v>73</v>
      </c>
      <c r="E708" s="76">
        <f>380530.4+2976</f>
        <v>383506.4</v>
      </c>
    </row>
    <row r="709" spans="1:5" ht="15" customHeight="1" x14ac:dyDescent="0.2">
      <c r="A709" s="99"/>
      <c r="B709" s="116"/>
      <c r="C709" s="77" t="s">
        <v>44</v>
      </c>
      <c r="D709" s="78"/>
      <c r="E709" s="79">
        <f>SUM(E708:E708)</f>
        <v>383506.4</v>
      </c>
    </row>
    <row r="710" spans="1:5" ht="15" customHeight="1" x14ac:dyDescent="0.2"/>
    <row r="711" spans="1:5" ht="15" customHeight="1" x14ac:dyDescent="0.25">
      <c r="A711" s="69" t="s">
        <v>17</v>
      </c>
      <c r="B711" s="70"/>
      <c r="C711" s="70"/>
      <c r="D711" s="56"/>
      <c r="E711" s="56"/>
    </row>
    <row r="712" spans="1:5" ht="15" customHeight="1" x14ac:dyDescent="0.2">
      <c r="A712" s="57" t="s">
        <v>87</v>
      </c>
      <c r="B712" s="39"/>
      <c r="C712" s="39"/>
      <c r="D712" s="39"/>
      <c r="E712" s="42" t="s">
        <v>88</v>
      </c>
    </row>
    <row r="713" spans="1:5" ht="15" customHeight="1" x14ac:dyDescent="0.2">
      <c r="A713" s="72"/>
      <c r="B713" s="96"/>
      <c r="C713" s="70"/>
      <c r="D713" s="72"/>
      <c r="E713" s="97"/>
    </row>
    <row r="714" spans="1:5" ht="15" customHeight="1" x14ac:dyDescent="0.2">
      <c r="B714" s="108"/>
      <c r="C714" s="44" t="s">
        <v>40</v>
      </c>
      <c r="D714" s="82" t="s">
        <v>53</v>
      </c>
      <c r="E714" s="44" t="s">
        <v>42</v>
      </c>
    </row>
    <row r="715" spans="1:5" ht="15" customHeight="1" x14ac:dyDescent="0.2">
      <c r="B715" s="124"/>
      <c r="C715" s="62">
        <v>3133</v>
      </c>
      <c r="D715" s="110" t="s">
        <v>81</v>
      </c>
      <c r="E715" s="76">
        <v>383506.4</v>
      </c>
    </row>
    <row r="716" spans="1:5" ht="15" customHeight="1" x14ac:dyDescent="0.2">
      <c r="B716" s="115"/>
      <c r="C716" s="77" t="s">
        <v>44</v>
      </c>
      <c r="D716" s="85"/>
      <c r="E716" s="86">
        <f>SUM(E715:E715)</f>
        <v>383506.4</v>
      </c>
    </row>
    <row r="717" spans="1:5" ht="15" customHeight="1" x14ac:dyDescent="0.2"/>
    <row r="718" spans="1:5" ht="15" customHeight="1" x14ac:dyDescent="0.2"/>
    <row r="719" spans="1:5" ht="15" customHeight="1" x14ac:dyDescent="0.25">
      <c r="A719" s="35" t="s">
        <v>592</v>
      </c>
    </row>
    <row r="720" spans="1:5" ht="15" customHeight="1" x14ac:dyDescent="0.2">
      <c r="A720" s="179" t="s">
        <v>34</v>
      </c>
      <c r="B720" s="179"/>
      <c r="C720" s="179"/>
      <c r="D720" s="179"/>
      <c r="E720" s="179"/>
    </row>
    <row r="721" spans="1:5" ht="15" customHeight="1" x14ac:dyDescent="0.2">
      <c r="A721" s="178" t="s">
        <v>668</v>
      </c>
      <c r="B721" s="178"/>
      <c r="C721" s="178"/>
      <c r="D721" s="178"/>
      <c r="E721" s="178"/>
    </row>
    <row r="722" spans="1:5" ht="15" customHeight="1" x14ac:dyDescent="0.2">
      <c r="A722" s="178"/>
      <c r="B722" s="178"/>
      <c r="C722" s="178"/>
      <c r="D722" s="178"/>
      <c r="E722" s="178"/>
    </row>
    <row r="723" spans="1:5" ht="15" customHeight="1" x14ac:dyDescent="0.2">
      <c r="A723" s="178"/>
      <c r="B723" s="178"/>
      <c r="C723" s="178"/>
      <c r="D723" s="178"/>
      <c r="E723" s="178"/>
    </row>
    <row r="724" spans="1:5" ht="15" customHeight="1" x14ac:dyDescent="0.2">
      <c r="A724" s="178"/>
      <c r="B724" s="178"/>
      <c r="C724" s="178"/>
      <c r="D724" s="178"/>
      <c r="E724" s="178"/>
    </row>
    <row r="725" spans="1:5" ht="15" customHeight="1" x14ac:dyDescent="0.2">
      <c r="A725" s="178"/>
      <c r="B725" s="178"/>
      <c r="C725" s="178"/>
      <c r="D725" s="178"/>
      <c r="E725" s="178"/>
    </row>
    <row r="726" spans="1:5" ht="15" customHeight="1" x14ac:dyDescent="0.2">
      <c r="A726" s="178"/>
      <c r="B726" s="178"/>
      <c r="C726" s="178"/>
      <c r="D726" s="178"/>
      <c r="E726" s="178"/>
    </row>
    <row r="727" spans="1:5" ht="15" customHeight="1" x14ac:dyDescent="0.2">
      <c r="A727" s="178"/>
      <c r="B727" s="178"/>
      <c r="C727" s="178"/>
      <c r="D727" s="178"/>
      <c r="E727" s="178"/>
    </row>
    <row r="728" spans="1:5" ht="15" customHeight="1" x14ac:dyDescent="0.2">
      <c r="A728" s="178"/>
      <c r="B728" s="178"/>
      <c r="C728" s="178"/>
      <c r="D728" s="178"/>
      <c r="E728" s="178"/>
    </row>
    <row r="729" spans="1:5" ht="15" customHeight="1" x14ac:dyDescent="0.2">
      <c r="A729" s="121"/>
      <c r="B729" s="121"/>
      <c r="C729" s="121"/>
      <c r="D729" s="121"/>
      <c r="E729" s="121"/>
    </row>
    <row r="730" spans="1:5" ht="15" customHeight="1" x14ac:dyDescent="0.25">
      <c r="A730" s="38" t="s">
        <v>1</v>
      </c>
      <c r="B730" s="39"/>
      <c r="C730" s="39"/>
      <c r="D730" s="39"/>
      <c r="E730" s="39"/>
    </row>
    <row r="731" spans="1:5" ht="15" customHeight="1" x14ac:dyDescent="0.2">
      <c r="A731" s="40" t="s">
        <v>37</v>
      </c>
      <c r="E731" t="s">
        <v>38</v>
      </c>
    </row>
    <row r="732" spans="1:5" ht="15" customHeight="1" x14ac:dyDescent="0.25">
      <c r="B732" s="38"/>
      <c r="C732" s="39"/>
      <c r="D732" s="39"/>
      <c r="E732" s="43"/>
    </row>
    <row r="733" spans="1:5" ht="15" customHeight="1" x14ac:dyDescent="0.2">
      <c r="A733" s="108"/>
      <c r="B733" s="108"/>
      <c r="C733" s="45" t="s">
        <v>40</v>
      </c>
      <c r="D733" s="46" t="s">
        <v>41</v>
      </c>
      <c r="E733" s="44" t="s">
        <v>42</v>
      </c>
    </row>
    <row r="734" spans="1:5" ht="15" customHeight="1" x14ac:dyDescent="0.2">
      <c r="A734" s="99"/>
      <c r="B734" s="116"/>
      <c r="C734" s="62"/>
      <c r="D734" s="117" t="s">
        <v>73</v>
      </c>
      <c r="E734" s="76">
        <v>2477315.7599999998</v>
      </c>
    </row>
    <row r="735" spans="1:5" ht="15" customHeight="1" x14ac:dyDescent="0.2">
      <c r="A735" s="99"/>
      <c r="B735" s="116"/>
      <c r="C735" s="77" t="s">
        <v>44</v>
      </c>
      <c r="D735" s="78"/>
      <c r="E735" s="79">
        <f>SUM(E734:E734)</f>
        <v>2477315.7599999998</v>
      </c>
    </row>
    <row r="736" spans="1:5" ht="15" customHeight="1" x14ac:dyDescent="0.2"/>
    <row r="737" spans="1:5" ht="15" customHeight="1" x14ac:dyDescent="0.25">
      <c r="A737" s="69" t="s">
        <v>17</v>
      </c>
      <c r="B737" s="70"/>
      <c r="C737" s="70"/>
      <c r="D737" s="56"/>
      <c r="E737" s="56"/>
    </row>
    <row r="738" spans="1:5" ht="15" customHeight="1" x14ac:dyDescent="0.2">
      <c r="A738" s="57" t="s">
        <v>87</v>
      </c>
      <c r="B738" s="39"/>
      <c r="C738" s="39"/>
      <c r="D738" s="39"/>
      <c r="E738" s="42" t="s">
        <v>88</v>
      </c>
    </row>
    <row r="739" spans="1:5" ht="15" customHeight="1" x14ac:dyDescent="0.2">
      <c r="A739" s="72"/>
      <c r="B739" s="96"/>
      <c r="C739" s="70"/>
      <c r="D739" s="72"/>
      <c r="E739" s="97"/>
    </row>
    <row r="740" spans="1:5" ht="15" customHeight="1" x14ac:dyDescent="0.2">
      <c r="B740" s="108"/>
      <c r="C740" s="44" t="s">
        <v>40</v>
      </c>
      <c r="D740" s="82" t="s">
        <v>53</v>
      </c>
      <c r="E740" s="44" t="s">
        <v>42</v>
      </c>
    </row>
    <row r="741" spans="1:5" ht="15" customHeight="1" x14ac:dyDescent="0.2">
      <c r="B741" s="124"/>
      <c r="C741" s="62">
        <v>3122</v>
      </c>
      <c r="D741" s="110" t="s">
        <v>66</v>
      </c>
      <c r="E741" s="76">
        <f>14810.4+871.2</f>
        <v>15681.6</v>
      </c>
    </row>
    <row r="742" spans="1:5" ht="15" customHeight="1" x14ac:dyDescent="0.2">
      <c r="B742" s="124"/>
      <c r="C742" s="62">
        <v>3122</v>
      </c>
      <c r="D742" s="110" t="s">
        <v>81</v>
      </c>
      <c r="E742" s="76">
        <f>2324876.71+136757.45</f>
        <v>2461634.16</v>
      </c>
    </row>
    <row r="743" spans="1:5" ht="15" customHeight="1" x14ac:dyDescent="0.2">
      <c r="B743" s="115"/>
      <c r="C743" s="77" t="s">
        <v>44</v>
      </c>
      <c r="D743" s="85"/>
      <c r="E743" s="86">
        <f>SUM(E741:E742)</f>
        <v>2477315.7600000002</v>
      </c>
    </row>
    <row r="744" spans="1:5" ht="15" customHeight="1" x14ac:dyDescent="0.2"/>
    <row r="745" spans="1:5" ht="15" customHeight="1" x14ac:dyDescent="0.2"/>
    <row r="746" spans="1:5" ht="15" customHeight="1" x14ac:dyDescent="0.25">
      <c r="A746" s="35" t="s">
        <v>593</v>
      </c>
    </row>
    <row r="747" spans="1:5" ht="15" customHeight="1" x14ac:dyDescent="0.2">
      <c r="A747" s="179" t="s">
        <v>34</v>
      </c>
      <c r="B747" s="179"/>
      <c r="C747" s="179"/>
      <c r="D747" s="179"/>
      <c r="E747" s="179"/>
    </row>
    <row r="748" spans="1:5" ht="15" customHeight="1" x14ac:dyDescent="0.2">
      <c r="A748" s="178" t="s">
        <v>669</v>
      </c>
      <c r="B748" s="178"/>
      <c r="C748" s="178"/>
      <c r="D748" s="178"/>
      <c r="E748" s="178"/>
    </row>
    <row r="749" spans="1:5" ht="15" customHeight="1" x14ac:dyDescent="0.2">
      <c r="A749" s="178"/>
      <c r="B749" s="178"/>
      <c r="C749" s="178"/>
      <c r="D749" s="178"/>
      <c r="E749" s="178"/>
    </row>
    <row r="750" spans="1:5" ht="15" customHeight="1" x14ac:dyDescent="0.2">
      <c r="A750" s="178"/>
      <c r="B750" s="178"/>
      <c r="C750" s="178"/>
      <c r="D750" s="178"/>
      <c r="E750" s="178"/>
    </row>
    <row r="751" spans="1:5" ht="15" customHeight="1" x14ac:dyDescent="0.2">
      <c r="A751" s="178"/>
      <c r="B751" s="178"/>
      <c r="C751" s="178"/>
      <c r="D751" s="178"/>
      <c r="E751" s="178"/>
    </row>
    <row r="752" spans="1:5" ht="15" customHeight="1" x14ac:dyDescent="0.2">
      <c r="A752" s="178"/>
      <c r="B752" s="178"/>
      <c r="C752" s="178"/>
      <c r="D752" s="178"/>
      <c r="E752" s="178"/>
    </row>
    <row r="753" spans="1:5" ht="15" customHeight="1" x14ac:dyDescent="0.2">
      <c r="A753" s="178"/>
      <c r="B753" s="178"/>
      <c r="C753" s="178"/>
      <c r="D753" s="178"/>
      <c r="E753" s="178"/>
    </row>
    <row r="754" spans="1:5" ht="15" customHeight="1" x14ac:dyDescent="0.2">
      <c r="A754" s="178"/>
      <c r="B754" s="178"/>
      <c r="C754" s="178"/>
      <c r="D754" s="178"/>
      <c r="E754" s="178"/>
    </row>
    <row r="755" spans="1:5" ht="15" customHeight="1" x14ac:dyDescent="0.2">
      <c r="A755" s="178"/>
      <c r="B755" s="178"/>
      <c r="C755" s="178"/>
      <c r="D755" s="178"/>
      <c r="E755" s="178"/>
    </row>
    <row r="756" spans="1:5" ht="15" customHeight="1" x14ac:dyDescent="0.2">
      <c r="A756" s="121"/>
      <c r="B756" s="121"/>
      <c r="C756" s="121"/>
      <c r="D756" s="121"/>
      <c r="E756" s="121"/>
    </row>
    <row r="757" spans="1:5" ht="15" customHeight="1" x14ac:dyDescent="0.25">
      <c r="A757" s="38" t="s">
        <v>1</v>
      </c>
      <c r="B757" s="39"/>
      <c r="C757" s="39"/>
      <c r="D757" s="39"/>
      <c r="E757" s="39"/>
    </row>
    <row r="758" spans="1:5" ht="15" customHeight="1" x14ac:dyDescent="0.2">
      <c r="A758" s="40" t="s">
        <v>37</v>
      </c>
      <c r="E758" t="s">
        <v>38</v>
      </c>
    </row>
    <row r="759" spans="1:5" ht="15" customHeight="1" x14ac:dyDescent="0.25">
      <c r="B759" s="38"/>
      <c r="C759" s="39"/>
      <c r="D759" s="39"/>
      <c r="E759" s="43"/>
    </row>
    <row r="760" spans="1:5" ht="15" customHeight="1" x14ac:dyDescent="0.2">
      <c r="A760" s="108"/>
      <c r="B760" s="108"/>
      <c r="C760" s="45" t="s">
        <v>40</v>
      </c>
      <c r="D760" s="46" t="s">
        <v>41</v>
      </c>
      <c r="E760" s="44" t="s">
        <v>42</v>
      </c>
    </row>
    <row r="761" spans="1:5" ht="15" customHeight="1" x14ac:dyDescent="0.2">
      <c r="A761" s="99"/>
      <c r="B761" s="116"/>
      <c r="C761" s="62"/>
      <c r="D761" s="117" t="s">
        <v>73</v>
      </c>
      <c r="E761" s="76">
        <v>4601678.4000000004</v>
      </c>
    </row>
    <row r="762" spans="1:5" ht="15" customHeight="1" x14ac:dyDescent="0.2">
      <c r="A762" s="99"/>
      <c r="B762" s="116"/>
      <c r="C762" s="77" t="s">
        <v>44</v>
      </c>
      <c r="D762" s="78"/>
      <c r="E762" s="79">
        <f>SUM(E761:E761)</f>
        <v>4601678.4000000004</v>
      </c>
    </row>
    <row r="763" spans="1:5" ht="15" customHeight="1" x14ac:dyDescent="0.2"/>
    <row r="764" spans="1:5" ht="15" customHeight="1" x14ac:dyDescent="0.25">
      <c r="A764" s="69" t="s">
        <v>17</v>
      </c>
      <c r="B764" s="70"/>
      <c r="C764" s="70"/>
      <c r="D764" s="56"/>
      <c r="E764" s="56"/>
    </row>
    <row r="765" spans="1:5" ht="15" customHeight="1" x14ac:dyDescent="0.2">
      <c r="A765" s="57" t="s">
        <v>87</v>
      </c>
      <c r="B765" s="39"/>
      <c r="C765" s="39"/>
      <c r="D765" s="39"/>
      <c r="E765" s="42" t="s">
        <v>88</v>
      </c>
    </row>
    <row r="766" spans="1:5" ht="15" customHeight="1" x14ac:dyDescent="0.2">
      <c r="A766" s="72"/>
      <c r="B766" s="96"/>
      <c r="C766" s="70"/>
      <c r="D766" s="72"/>
      <c r="E766" s="97"/>
    </row>
    <row r="767" spans="1:5" ht="15" customHeight="1" x14ac:dyDescent="0.2">
      <c r="B767" s="108"/>
      <c r="C767" s="44" t="s">
        <v>40</v>
      </c>
      <c r="D767" s="82" t="s">
        <v>53</v>
      </c>
      <c r="E767" s="44" t="s">
        <v>42</v>
      </c>
    </row>
    <row r="768" spans="1:5" ht="15" customHeight="1" x14ac:dyDescent="0.2">
      <c r="B768" s="124"/>
      <c r="C768" s="62">
        <v>3122</v>
      </c>
      <c r="D768" s="110" t="s">
        <v>66</v>
      </c>
      <c r="E768" s="76">
        <f>228738.4+13455.2+515998.45+30352.85</f>
        <v>788544.9</v>
      </c>
    </row>
    <row r="769" spans="1:5" ht="15" customHeight="1" x14ac:dyDescent="0.2">
      <c r="B769" s="124"/>
      <c r="C769" s="62">
        <v>3122</v>
      </c>
      <c r="D769" s="110" t="s">
        <v>81</v>
      </c>
      <c r="E769" s="76">
        <f>1506073.69+88592.57+1567598.56+92211.68+527620.5+31036.5</f>
        <v>3813133.5000000005</v>
      </c>
    </row>
    <row r="770" spans="1:5" ht="15" customHeight="1" x14ac:dyDescent="0.2">
      <c r="B770" s="115"/>
      <c r="C770" s="77" t="s">
        <v>44</v>
      </c>
      <c r="D770" s="85"/>
      <c r="E770" s="86">
        <f>SUM(E768:E769)</f>
        <v>4601678.4000000004</v>
      </c>
    </row>
    <row r="771" spans="1:5" ht="15" customHeight="1" x14ac:dyDescent="0.2"/>
    <row r="772" spans="1:5" ht="15" customHeight="1" x14ac:dyDescent="0.2"/>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5">
      <c r="A781" s="35" t="s">
        <v>594</v>
      </c>
    </row>
    <row r="782" spans="1:5" ht="15" customHeight="1" x14ac:dyDescent="0.2">
      <c r="A782" s="179" t="s">
        <v>34</v>
      </c>
      <c r="B782" s="179"/>
      <c r="C782" s="179"/>
      <c r="D782" s="179"/>
      <c r="E782" s="179"/>
    </row>
    <row r="783" spans="1:5" ht="15" customHeight="1" x14ac:dyDescent="0.2">
      <c r="A783" s="178" t="s">
        <v>670</v>
      </c>
      <c r="B783" s="178"/>
      <c r="C783" s="178"/>
      <c r="D783" s="178"/>
      <c r="E783" s="178"/>
    </row>
    <row r="784" spans="1:5" ht="15" customHeight="1" x14ac:dyDescent="0.2">
      <c r="A784" s="178"/>
      <c r="B784" s="178"/>
      <c r="C784" s="178"/>
      <c r="D784" s="178"/>
      <c r="E784" s="178"/>
    </row>
    <row r="785" spans="1:5" ht="15" customHeight="1" x14ac:dyDescent="0.2">
      <c r="A785" s="178"/>
      <c r="B785" s="178"/>
      <c r="C785" s="178"/>
      <c r="D785" s="178"/>
      <c r="E785" s="178"/>
    </row>
    <row r="786" spans="1:5" ht="15" customHeight="1" x14ac:dyDescent="0.2">
      <c r="A786" s="178"/>
      <c r="B786" s="178"/>
      <c r="C786" s="178"/>
      <c r="D786" s="178"/>
      <c r="E786" s="178"/>
    </row>
    <row r="787" spans="1:5" ht="15" customHeight="1" x14ac:dyDescent="0.2">
      <c r="A787" s="178"/>
      <c r="B787" s="178"/>
      <c r="C787" s="178"/>
      <c r="D787" s="178"/>
      <c r="E787" s="178"/>
    </row>
    <row r="788" spans="1:5" ht="15" customHeight="1" x14ac:dyDescent="0.2">
      <c r="A788" s="178"/>
      <c r="B788" s="178"/>
      <c r="C788" s="178"/>
      <c r="D788" s="178"/>
      <c r="E788" s="178"/>
    </row>
    <row r="789" spans="1:5" ht="15" customHeight="1" x14ac:dyDescent="0.2">
      <c r="A789" s="178"/>
      <c r="B789" s="178"/>
      <c r="C789" s="178"/>
      <c r="D789" s="178"/>
      <c r="E789" s="178"/>
    </row>
    <row r="790" spans="1:5" ht="15" customHeight="1" x14ac:dyDescent="0.2">
      <c r="A790" s="178"/>
      <c r="B790" s="178"/>
      <c r="C790" s="178"/>
      <c r="D790" s="178"/>
      <c r="E790" s="178"/>
    </row>
    <row r="791" spans="1:5" ht="15" customHeight="1" x14ac:dyDescent="0.2">
      <c r="A791" s="121"/>
      <c r="B791" s="121"/>
      <c r="C791" s="121"/>
      <c r="D791" s="121"/>
      <c r="E791" s="121"/>
    </row>
    <row r="792" spans="1:5" ht="15" customHeight="1" x14ac:dyDescent="0.25">
      <c r="A792" s="38" t="s">
        <v>1</v>
      </c>
      <c r="B792" s="39"/>
      <c r="C792" s="39"/>
      <c r="D792" s="39"/>
      <c r="E792" s="39"/>
    </row>
    <row r="793" spans="1:5" ht="15" customHeight="1" x14ac:dyDescent="0.2">
      <c r="A793" s="40" t="s">
        <v>37</v>
      </c>
      <c r="E793" t="s">
        <v>38</v>
      </c>
    </row>
    <row r="794" spans="1:5" ht="15" customHeight="1" x14ac:dyDescent="0.25">
      <c r="B794" s="38"/>
      <c r="C794" s="39"/>
      <c r="D794" s="39"/>
      <c r="E794" s="43"/>
    </row>
    <row r="795" spans="1:5" ht="15" customHeight="1" x14ac:dyDescent="0.2">
      <c r="A795" s="108"/>
      <c r="B795" s="108"/>
      <c r="C795" s="45" t="s">
        <v>40</v>
      </c>
      <c r="D795" s="46" t="s">
        <v>41</v>
      </c>
      <c r="E795" s="44" t="s">
        <v>42</v>
      </c>
    </row>
    <row r="796" spans="1:5" ht="15" customHeight="1" x14ac:dyDescent="0.2">
      <c r="A796" s="99"/>
      <c r="B796" s="116"/>
      <c r="C796" s="62"/>
      <c r="D796" s="117" t="s">
        <v>73</v>
      </c>
      <c r="E796" s="76">
        <v>20691</v>
      </c>
    </row>
    <row r="797" spans="1:5" ht="15" customHeight="1" x14ac:dyDescent="0.2">
      <c r="A797" s="99"/>
      <c r="B797" s="116"/>
      <c r="C797" s="77" t="s">
        <v>44</v>
      </c>
      <c r="D797" s="78"/>
      <c r="E797" s="79">
        <f>SUM(E796:E796)</f>
        <v>20691</v>
      </c>
    </row>
    <row r="798" spans="1:5" ht="15" customHeight="1" x14ac:dyDescent="0.2"/>
    <row r="799" spans="1:5" ht="15" customHeight="1" x14ac:dyDescent="0.25">
      <c r="A799" s="69" t="s">
        <v>17</v>
      </c>
      <c r="B799" s="70"/>
      <c r="C799" s="70"/>
      <c r="D799" s="56"/>
      <c r="E799" s="56"/>
    </row>
    <row r="800" spans="1:5" ht="15" customHeight="1" x14ac:dyDescent="0.2">
      <c r="A800" s="57" t="s">
        <v>87</v>
      </c>
      <c r="B800" s="39"/>
      <c r="C800" s="39"/>
      <c r="D800" s="39"/>
      <c r="E800" s="42" t="s">
        <v>88</v>
      </c>
    </row>
    <row r="801" spans="1:5" ht="15" customHeight="1" x14ac:dyDescent="0.2">
      <c r="A801" s="72"/>
      <c r="B801" s="96"/>
      <c r="C801" s="70"/>
      <c r="D801" s="72"/>
      <c r="E801" s="97"/>
    </row>
    <row r="802" spans="1:5" ht="15" customHeight="1" x14ac:dyDescent="0.2">
      <c r="B802" s="108"/>
      <c r="C802" s="44" t="s">
        <v>40</v>
      </c>
      <c r="D802" s="82" t="s">
        <v>53</v>
      </c>
      <c r="E802" s="44" t="s">
        <v>42</v>
      </c>
    </row>
    <row r="803" spans="1:5" ht="15" customHeight="1" x14ac:dyDescent="0.2">
      <c r="B803" s="124"/>
      <c r="C803" s="62">
        <v>3122</v>
      </c>
      <c r="D803" s="110" t="s">
        <v>81</v>
      </c>
      <c r="E803" s="76">
        <v>20691</v>
      </c>
    </row>
    <row r="804" spans="1:5" ht="15" customHeight="1" x14ac:dyDescent="0.2">
      <c r="B804" s="115"/>
      <c r="C804" s="77" t="s">
        <v>44</v>
      </c>
      <c r="D804" s="85"/>
      <c r="E804" s="86">
        <f>SUM(E803:E803)</f>
        <v>20691</v>
      </c>
    </row>
    <row r="805" spans="1:5" ht="15" customHeight="1" x14ac:dyDescent="0.2"/>
    <row r="806" spans="1:5" ht="15" customHeight="1" x14ac:dyDescent="0.2"/>
    <row r="807" spans="1:5" ht="15" customHeight="1" x14ac:dyDescent="0.25">
      <c r="A807" s="35" t="s">
        <v>595</v>
      </c>
    </row>
    <row r="808" spans="1:5" ht="15" customHeight="1" x14ac:dyDescent="0.2">
      <c r="A808" s="179" t="s">
        <v>34</v>
      </c>
      <c r="B808" s="179"/>
      <c r="C808" s="179"/>
      <c r="D808" s="179"/>
      <c r="E808" s="179"/>
    </row>
    <row r="809" spans="1:5" ht="15" customHeight="1" x14ac:dyDescent="0.2">
      <c r="A809" s="178" t="s">
        <v>671</v>
      </c>
      <c r="B809" s="178"/>
      <c r="C809" s="178"/>
      <c r="D809" s="178"/>
      <c r="E809" s="178"/>
    </row>
    <row r="810" spans="1:5" ht="15" customHeight="1" x14ac:dyDescent="0.2">
      <c r="A810" s="178"/>
      <c r="B810" s="178"/>
      <c r="C810" s="178"/>
      <c r="D810" s="178"/>
      <c r="E810" s="178"/>
    </row>
    <row r="811" spans="1:5" ht="15" customHeight="1" x14ac:dyDescent="0.2">
      <c r="A811" s="178"/>
      <c r="B811" s="178"/>
      <c r="C811" s="178"/>
      <c r="D811" s="178"/>
      <c r="E811" s="178"/>
    </row>
    <row r="812" spans="1:5" ht="15" customHeight="1" x14ac:dyDescent="0.2">
      <c r="A812" s="178"/>
      <c r="B812" s="178"/>
      <c r="C812" s="178"/>
      <c r="D812" s="178"/>
      <c r="E812" s="178"/>
    </row>
    <row r="813" spans="1:5" ht="15" customHeight="1" x14ac:dyDescent="0.2">
      <c r="A813" s="178"/>
      <c r="B813" s="178"/>
      <c r="C813" s="178"/>
      <c r="D813" s="178"/>
      <c r="E813" s="178"/>
    </row>
    <row r="814" spans="1:5" ht="15" customHeight="1" x14ac:dyDescent="0.2">
      <c r="A814" s="178"/>
      <c r="B814" s="178"/>
      <c r="C814" s="178"/>
      <c r="D814" s="178"/>
      <c r="E814" s="178"/>
    </row>
    <row r="815" spans="1:5" ht="15" customHeight="1" x14ac:dyDescent="0.2">
      <c r="A815" s="178"/>
      <c r="B815" s="178"/>
      <c r="C815" s="178"/>
      <c r="D815" s="178"/>
      <c r="E815" s="178"/>
    </row>
    <row r="816" spans="1:5" ht="15" customHeight="1" x14ac:dyDescent="0.2">
      <c r="A816" s="178"/>
      <c r="B816" s="178"/>
      <c r="C816" s="178"/>
      <c r="D816" s="178"/>
      <c r="E816" s="178"/>
    </row>
    <row r="817" spans="1:5" ht="15" customHeight="1" x14ac:dyDescent="0.2">
      <c r="A817" s="178"/>
      <c r="B817" s="178"/>
      <c r="C817" s="178"/>
      <c r="D817" s="178"/>
      <c r="E817" s="178"/>
    </row>
    <row r="818" spans="1:5" ht="15" customHeight="1" x14ac:dyDescent="0.2">
      <c r="A818" s="121"/>
      <c r="B818" s="121"/>
      <c r="C818" s="121"/>
      <c r="D818" s="121"/>
      <c r="E818" s="121"/>
    </row>
    <row r="819" spans="1:5" ht="15" customHeight="1" x14ac:dyDescent="0.25">
      <c r="A819" s="38" t="s">
        <v>1</v>
      </c>
      <c r="B819" s="39"/>
      <c r="C819" s="39"/>
      <c r="D819" s="39"/>
      <c r="E819" s="39"/>
    </row>
    <row r="820" spans="1:5" ht="15" customHeight="1" x14ac:dyDescent="0.2">
      <c r="A820" s="40" t="s">
        <v>37</v>
      </c>
      <c r="E820" t="s">
        <v>38</v>
      </c>
    </row>
    <row r="821" spans="1:5" ht="15" customHeight="1" x14ac:dyDescent="0.25">
      <c r="B821" s="38"/>
      <c r="C821" s="39"/>
      <c r="D821" s="39"/>
      <c r="E821" s="43"/>
    </row>
    <row r="822" spans="1:5" ht="15" customHeight="1" x14ac:dyDescent="0.2">
      <c r="A822" s="108"/>
      <c r="B822" s="108"/>
      <c r="C822" s="45" t="s">
        <v>40</v>
      </c>
      <c r="D822" s="46" t="s">
        <v>41</v>
      </c>
      <c r="E822" s="44" t="s">
        <v>42</v>
      </c>
    </row>
    <row r="823" spans="1:5" ht="15" customHeight="1" x14ac:dyDescent="0.2">
      <c r="A823" s="99"/>
      <c r="B823" s="116"/>
      <c r="C823" s="62"/>
      <c r="D823" s="117" t="s">
        <v>73</v>
      </c>
      <c r="E823" s="76">
        <v>32044.49</v>
      </c>
    </row>
    <row r="824" spans="1:5" ht="15" customHeight="1" x14ac:dyDescent="0.2">
      <c r="A824" s="99"/>
      <c r="B824" s="116"/>
      <c r="C824" s="77" t="s">
        <v>44</v>
      </c>
      <c r="D824" s="78"/>
      <c r="E824" s="79">
        <f>SUM(E823:E823)</f>
        <v>32044.49</v>
      </c>
    </row>
    <row r="825" spans="1:5" ht="15" customHeight="1" x14ac:dyDescent="0.2"/>
    <row r="826" spans="1:5" ht="15" customHeight="1" x14ac:dyDescent="0.25">
      <c r="A826" s="69" t="s">
        <v>17</v>
      </c>
      <c r="B826" s="70"/>
      <c r="C826" s="70"/>
      <c r="D826" s="56"/>
      <c r="E826" s="56"/>
    </row>
    <row r="827" spans="1:5" ht="15" customHeight="1" x14ac:dyDescent="0.2">
      <c r="A827" s="57" t="s">
        <v>87</v>
      </c>
      <c r="B827" s="39"/>
      <c r="C827" s="39"/>
      <c r="D827" s="39"/>
      <c r="E827" s="42" t="s">
        <v>88</v>
      </c>
    </row>
    <row r="828" spans="1:5" ht="15" customHeight="1" x14ac:dyDescent="0.2">
      <c r="A828" s="72"/>
      <c r="B828" s="96"/>
      <c r="C828" s="70"/>
      <c r="D828" s="72"/>
      <c r="E828" s="97"/>
    </row>
    <row r="829" spans="1:5" ht="15" customHeight="1" x14ac:dyDescent="0.2">
      <c r="B829" s="108"/>
      <c r="C829" s="44" t="s">
        <v>40</v>
      </c>
      <c r="D829" s="82" t="s">
        <v>53</v>
      </c>
      <c r="E829" s="44" t="s">
        <v>42</v>
      </c>
    </row>
    <row r="830" spans="1:5" ht="15" customHeight="1" x14ac:dyDescent="0.2">
      <c r="B830" s="124"/>
      <c r="C830" s="62">
        <v>3121</v>
      </c>
      <c r="D830" s="110" t="s">
        <v>81</v>
      </c>
      <c r="E830" s="76">
        <v>32044.49</v>
      </c>
    </row>
    <row r="831" spans="1:5" ht="15" customHeight="1" x14ac:dyDescent="0.2">
      <c r="B831" s="115"/>
      <c r="C831" s="77" t="s">
        <v>44</v>
      </c>
      <c r="D831" s="85"/>
      <c r="E831" s="86">
        <f>SUM(E830:E830)</f>
        <v>32044.49</v>
      </c>
    </row>
    <row r="832" spans="1:5" ht="15" customHeight="1" x14ac:dyDescent="0.2"/>
    <row r="833" spans="1:5" ht="15" customHeight="1" x14ac:dyDescent="0.2"/>
    <row r="834" spans="1:5" ht="15" customHeight="1" x14ac:dyDescent="0.25">
      <c r="A834" s="35" t="s">
        <v>596</v>
      </c>
    </row>
    <row r="835" spans="1:5" ht="15" customHeight="1" x14ac:dyDescent="0.2">
      <c r="A835" s="179" t="s">
        <v>34</v>
      </c>
      <c r="B835" s="179"/>
      <c r="C835" s="179"/>
      <c r="D835" s="179"/>
      <c r="E835" s="179"/>
    </row>
    <row r="836" spans="1:5" ht="15" customHeight="1" x14ac:dyDescent="0.2">
      <c r="A836" s="178" t="s">
        <v>597</v>
      </c>
      <c r="B836" s="178"/>
      <c r="C836" s="178"/>
      <c r="D836" s="178"/>
      <c r="E836" s="178"/>
    </row>
    <row r="837" spans="1:5" ht="15" customHeight="1" x14ac:dyDescent="0.2">
      <c r="A837" s="178"/>
      <c r="B837" s="178"/>
      <c r="C837" s="178"/>
      <c r="D837" s="178"/>
      <c r="E837" s="178"/>
    </row>
    <row r="838" spans="1:5" ht="15" customHeight="1" x14ac:dyDescent="0.2">
      <c r="A838" s="178"/>
      <c r="B838" s="178"/>
      <c r="C838" s="178"/>
      <c r="D838" s="178"/>
      <c r="E838" s="178"/>
    </row>
    <row r="839" spans="1:5" ht="15" customHeight="1" x14ac:dyDescent="0.2">
      <c r="A839" s="178"/>
      <c r="B839" s="178"/>
      <c r="C839" s="178"/>
      <c r="D839" s="178"/>
      <c r="E839" s="178"/>
    </row>
    <row r="840" spans="1:5" ht="15" customHeight="1" x14ac:dyDescent="0.2">
      <c r="A840" s="178"/>
      <c r="B840" s="178"/>
      <c r="C840" s="178"/>
      <c r="D840" s="178"/>
      <c r="E840" s="178"/>
    </row>
    <row r="841" spans="1:5" ht="15" customHeight="1" x14ac:dyDescent="0.2">
      <c r="A841" s="178"/>
      <c r="B841" s="178"/>
      <c r="C841" s="178"/>
      <c r="D841" s="178"/>
      <c r="E841" s="178"/>
    </row>
    <row r="842" spans="1:5" ht="15" customHeight="1" x14ac:dyDescent="0.2">
      <c r="A842" s="178"/>
      <c r="B842" s="178"/>
      <c r="C842" s="178"/>
      <c r="D842" s="178"/>
      <c r="E842" s="178"/>
    </row>
    <row r="843" spans="1:5" ht="15" customHeight="1" x14ac:dyDescent="0.2">
      <c r="A843" s="178"/>
      <c r="B843" s="178"/>
      <c r="C843" s="178"/>
      <c r="D843" s="178"/>
      <c r="E843" s="178"/>
    </row>
    <row r="844" spans="1:5" ht="15" customHeight="1" x14ac:dyDescent="0.2"/>
    <row r="845" spans="1:5" ht="15" customHeight="1" x14ac:dyDescent="0.25">
      <c r="A845" s="38" t="s">
        <v>1</v>
      </c>
      <c r="B845" s="39"/>
      <c r="C845" s="39"/>
      <c r="D845" s="39"/>
      <c r="E845" s="39"/>
    </row>
    <row r="846" spans="1:5" ht="15" customHeight="1" x14ac:dyDescent="0.2">
      <c r="A846" s="40" t="s">
        <v>37</v>
      </c>
      <c r="B846" s="39"/>
      <c r="C846" s="39"/>
      <c r="D846" s="39"/>
      <c r="E846" s="42" t="s">
        <v>38</v>
      </c>
    </row>
    <row r="847" spans="1:5" ht="15" customHeight="1" x14ac:dyDescent="0.25">
      <c r="A847" s="56"/>
      <c r="B847" s="38"/>
      <c r="C847" s="39"/>
      <c r="D847" s="39"/>
      <c r="E847" s="43"/>
    </row>
    <row r="848" spans="1:5" ht="15" customHeight="1" x14ac:dyDescent="0.2">
      <c r="B848" s="98"/>
      <c r="C848" s="45" t="s">
        <v>40</v>
      </c>
      <c r="D848" s="46" t="s">
        <v>41</v>
      </c>
      <c r="E848" s="47" t="s">
        <v>42</v>
      </c>
    </row>
    <row r="849" spans="1:5" ht="15" customHeight="1" x14ac:dyDescent="0.2">
      <c r="B849" s="130"/>
      <c r="C849" s="163">
        <v>6172</v>
      </c>
      <c r="D849" s="110" t="s">
        <v>229</v>
      </c>
      <c r="E849" s="104">
        <v>100000</v>
      </c>
    </row>
    <row r="850" spans="1:5" ht="15" customHeight="1" x14ac:dyDescent="0.2">
      <c r="B850" s="130"/>
      <c r="C850" s="53" t="s">
        <v>44</v>
      </c>
      <c r="D850" s="54"/>
      <c r="E850" s="55">
        <f>SUM(E849:E849)</f>
        <v>100000</v>
      </c>
    </row>
    <row r="851" spans="1:5" ht="15" customHeight="1" x14ac:dyDescent="0.2"/>
    <row r="852" spans="1:5" ht="15" customHeight="1" x14ac:dyDescent="0.25">
      <c r="A852" s="38" t="s">
        <v>17</v>
      </c>
      <c r="B852" s="39"/>
      <c r="C852" s="39"/>
      <c r="D852" s="39"/>
      <c r="E852" s="39"/>
    </row>
    <row r="853" spans="1:5" ht="15" customHeight="1" x14ac:dyDescent="0.2">
      <c r="A853" s="40" t="s">
        <v>74</v>
      </c>
      <c r="B853" s="118"/>
      <c r="C853" s="118"/>
      <c r="D853" s="118"/>
      <c r="E853" s="56" t="s">
        <v>75</v>
      </c>
    </row>
    <row r="854" spans="1:5" ht="15" customHeight="1" x14ac:dyDescent="0.25">
      <c r="A854" s="38"/>
      <c r="B854" s="56"/>
      <c r="C854" s="39"/>
      <c r="D854" s="39"/>
      <c r="E854" s="43"/>
    </row>
    <row r="855" spans="1:5" ht="15" customHeight="1" x14ac:dyDescent="0.2">
      <c r="A855" s="108"/>
      <c r="B855" s="44" t="s">
        <v>39</v>
      </c>
      <c r="C855" s="45" t="s">
        <v>40</v>
      </c>
      <c r="D855" s="60" t="s">
        <v>41</v>
      </c>
      <c r="E855" s="47" t="s">
        <v>42</v>
      </c>
    </row>
    <row r="856" spans="1:5" ht="15" customHeight="1" x14ac:dyDescent="0.2">
      <c r="A856" s="130"/>
      <c r="B856" s="164">
        <v>305</v>
      </c>
      <c r="C856" s="62"/>
      <c r="D856" s="63" t="s">
        <v>230</v>
      </c>
      <c r="E856" s="104">
        <v>100000</v>
      </c>
    </row>
    <row r="857" spans="1:5" ht="15" customHeight="1" x14ac:dyDescent="0.2">
      <c r="A857" s="134"/>
      <c r="B857" s="165"/>
      <c r="C857" s="53" t="s">
        <v>44</v>
      </c>
      <c r="D857" s="66"/>
      <c r="E857" s="67">
        <f>SUM(E856:E856)</f>
        <v>100000</v>
      </c>
    </row>
    <row r="858" spans="1:5" ht="15" customHeight="1" x14ac:dyDescent="0.2"/>
    <row r="859" spans="1:5" ht="15" customHeight="1" x14ac:dyDescent="0.2"/>
    <row r="860" spans="1:5" ht="15" customHeight="1" x14ac:dyDescent="0.25">
      <c r="A860" s="35" t="s">
        <v>598</v>
      </c>
    </row>
    <row r="861" spans="1:5" ht="15" customHeight="1" x14ac:dyDescent="0.2">
      <c r="A861" s="179" t="s">
        <v>34</v>
      </c>
      <c r="B861" s="179"/>
      <c r="C861" s="179"/>
      <c r="D861" s="179"/>
      <c r="E861" s="179"/>
    </row>
    <row r="862" spans="1:5" ht="15" customHeight="1" x14ac:dyDescent="0.2">
      <c r="A862" s="178" t="s">
        <v>599</v>
      </c>
      <c r="B862" s="178"/>
      <c r="C862" s="178"/>
      <c r="D862" s="178"/>
      <c r="E862" s="178"/>
    </row>
    <row r="863" spans="1:5" ht="15" customHeight="1" x14ac:dyDescent="0.2">
      <c r="A863" s="178"/>
      <c r="B863" s="178"/>
      <c r="C863" s="178"/>
      <c r="D863" s="178"/>
      <c r="E863" s="178"/>
    </row>
    <row r="864" spans="1:5" ht="15" customHeight="1" x14ac:dyDescent="0.2">
      <c r="A864" s="178"/>
      <c r="B864" s="178"/>
      <c r="C864" s="178"/>
      <c r="D864" s="178"/>
      <c r="E864" s="178"/>
    </row>
    <row r="865" spans="1:5" ht="15" customHeight="1" x14ac:dyDescent="0.2">
      <c r="A865" s="178"/>
      <c r="B865" s="178"/>
      <c r="C865" s="178"/>
      <c r="D865" s="178"/>
      <c r="E865" s="178"/>
    </row>
    <row r="866" spans="1:5" ht="15" customHeight="1" x14ac:dyDescent="0.2">
      <c r="A866" s="178"/>
      <c r="B866" s="178"/>
      <c r="C866" s="178"/>
      <c r="D866" s="178"/>
      <c r="E866" s="178"/>
    </row>
    <row r="867" spans="1:5" ht="15" customHeight="1" x14ac:dyDescent="0.2">
      <c r="A867" s="178"/>
      <c r="B867" s="178"/>
      <c r="C867" s="178"/>
      <c r="D867" s="178"/>
      <c r="E867" s="178"/>
    </row>
    <row r="868" spans="1:5" ht="15" customHeight="1" x14ac:dyDescent="0.2">
      <c r="A868" s="178"/>
      <c r="B868" s="178"/>
      <c r="C868" s="178"/>
      <c r="D868" s="178"/>
      <c r="E868" s="178"/>
    </row>
    <row r="869" spans="1:5" ht="15" customHeight="1" x14ac:dyDescent="0.2"/>
    <row r="870" spans="1:5" ht="15" customHeight="1" x14ac:dyDescent="0.25">
      <c r="A870" s="38" t="s">
        <v>1</v>
      </c>
      <c r="B870" s="39"/>
      <c r="C870" s="39"/>
      <c r="D870" s="39"/>
      <c r="E870" s="39"/>
    </row>
    <row r="871" spans="1:5" ht="15" customHeight="1" x14ac:dyDescent="0.2">
      <c r="A871" s="40" t="s">
        <v>37</v>
      </c>
      <c r="B871" s="39"/>
      <c r="C871" s="39"/>
      <c r="D871" s="39"/>
      <c r="E871" s="42" t="s">
        <v>38</v>
      </c>
    </row>
    <row r="872" spans="1:5" ht="15" customHeight="1" x14ac:dyDescent="0.25">
      <c r="A872" s="56"/>
      <c r="B872" s="38"/>
      <c r="C872" s="39"/>
      <c r="D872" s="39"/>
      <c r="E872" s="43"/>
    </row>
    <row r="873" spans="1:5" ht="15" customHeight="1" x14ac:dyDescent="0.2">
      <c r="B873" s="98"/>
      <c r="C873" s="45" t="s">
        <v>40</v>
      </c>
      <c r="D873" s="46" t="s">
        <v>41</v>
      </c>
      <c r="E873" s="47" t="s">
        <v>42</v>
      </c>
    </row>
    <row r="874" spans="1:5" ht="15" customHeight="1" x14ac:dyDescent="0.2">
      <c r="B874" s="130"/>
      <c r="C874" s="163">
        <v>6172</v>
      </c>
      <c r="D874" s="110" t="s">
        <v>229</v>
      </c>
      <c r="E874" s="104">
        <v>62525</v>
      </c>
    </row>
    <row r="875" spans="1:5" ht="15" customHeight="1" x14ac:dyDescent="0.2">
      <c r="B875" s="130"/>
      <c r="C875" s="53" t="s">
        <v>44</v>
      </c>
      <c r="D875" s="54"/>
      <c r="E875" s="55">
        <f>SUM(E874:E874)</f>
        <v>62525</v>
      </c>
    </row>
    <row r="876" spans="1:5" ht="15" customHeight="1" x14ac:dyDescent="0.2"/>
    <row r="877" spans="1:5" ht="15" customHeight="1" x14ac:dyDescent="0.25">
      <c r="A877" s="38" t="s">
        <v>17</v>
      </c>
      <c r="B877" s="39"/>
      <c r="C877" s="39"/>
      <c r="D877" s="39"/>
      <c r="E877" s="39"/>
    </row>
    <row r="878" spans="1:5" ht="15" customHeight="1" x14ac:dyDescent="0.2">
      <c r="A878" s="40" t="s">
        <v>74</v>
      </c>
      <c r="B878" s="118"/>
      <c r="C878" s="118"/>
      <c r="D878" s="118"/>
      <c r="E878" s="56" t="s">
        <v>75</v>
      </c>
    </row>
    <row r="879" spans="1:5" ht="15" customHeight="1" x14ac:dyDescent="0.25">
      <c r="A879" s="38"/>
      <c r="B879" s="56"/>
      <c r="C879" s="39"/>
      <c r="D879" s="39"/>
      <c r="E879" s="43"/>
    </row>
    <row r="880" spans="1:5" ht="15" customHeight="1" x14ac:dyDescent="0.2">
      <c r="A880" s="108"/>
      <c r="B880" s="44" t="s">
        <v>39</v>
      </c>
      <c r="C880" s="45" t="s">
        <v>40</v>
      </c>
      <c r="D880" s="60" t="s">
        <v>41</v>
      </c>
      <c r="E880" s="47" t="s">
        <v>42</v>
      </c>
    </row>
    <row r="881" spans="1:5" ht="15" customHeight="1" x14ac:dyDescent="0.2">
      <c r="A881" s="130"/>
      <c r="B881" s="164">
        <v>305</v>
      </c>
      <c r="C881" s="62"/>
      <c r="D881" s="110" t="s">
        <v>76</v>
      </c>
      <c r="E881" s="104">
        <v>62525</v>
      </c>
    </row>
    <row r="882" spans="1:5" ht="15" customHeight="1" x14ac:dyDescent="0.2">
      <c r="A882" s="134"/>
      <c r="B882" s="165"/>
      <c r="C882" s="53" t="s">
        <v>44</v>
      </c>
      <c r="D882" s="66"/>
      <c r="E882" s="67">
        <f>SUM(E881:E881)</f>
        <v>62525</v>
      </c>
    </row>
    <row r="883" spans="1:5" ht="15" customHeight="1" x14ac:dyDescent="0.2"/>
    <row r="884" spans="1:5" ht="15" customHeight="1" x14ac:dyDescent="0.2"/>
    <row r="885" spans="1:5" ht="15" customHeight="1" x14ac:dyDescent="0.2"/>
    <row r="886" spans="1:5" ht="15" customHeight="1" x14ac:dyDescent="0.25">
      <c r="A886" s="35" t="s">
        <v>600</v>
      </c>
    </row>
    <row r="887" spans="1:5" ht="15" customHeight="1" x14ac:dyDescent="0.2">
      <c r="A887" s="179" t="s">
        <v>34</v>
      </c>
      <c r="B887" s="179"/>
      <c r="C887" s="179"/>
      <c r="D887" s="179"/>
      <c r="E887" s="179"/>
    </row>
    <row r="888" spans="1:5" ht="15" customHeight="1" x14ac:dyDescent="0.2">
      <c r="A888" s="178" t="s">
        <v>601</v>
      </c>
      <c r="B888" s="178"/>
      <c r="C888" s="178"/>
      <c r="D888" s="178"/>
      <c r="E888" s="178"/>
    </row>
    <row r="889" spans="1:5" ht="15" customHeight="1" x14ac:dyDescent="0.2">
      <c r="A889" s="178"/>
      <c r="B889" s="178"/>
      <c r="C889" s="178"/>
      <c r="D889" s="178"/>
      <c r="E889" s="178"/>
    </row>
    <row r="890" spans="1:5" ht="15" customHeight="1" x14ac:dyDescent="0.2">
      <c r="A890" s="178"/>
      <c r="B890" s="178"/>
      <c r="C890" s="178"/>
      <c r="D890" s="178"/>
      <c r="E890" s="178"/>
    </row>
    <row r="891" spans="1:5" ht="15" customHeight="1" x14ac:dyDescent="0.2">
      <c r="A891" s="178"/>
      <c r="B891" s="178"/>
      <c r="C891" s="178"/>
      <c r="D891" s="178"/>
      <c r="E891" s="178"/>
    </row>
    <row r="892" spans="1:5" ht="15" customHeight="1" x14ac:dyDescent="0.2">
      <c r="A892" s="178"/>
      <c r="B892" s="178"/>
      <c r="C892" s="178"/>
      <c r="D892" s="178"/>
      <c r="E892" s="178"/>
    </row>
    <row r="893" spans="1:5" ht="15" customHeight="1" x14ac:dyDescent="0.2">
      <c r="A893" s="178"/>
      <c r="B893" s="178"/>
      <c r="C893" s="178"/>
      <c r="D893" s="178"/>
      <c r="E893" s="178"/>
    </row>
    <row r="894" spans="1:5" ht="15" customHeight="1" x14ac:dyDescent="0.2">
      <c r="A894" s="178"/>
      <c r="B894" s="178"/>
      <c r="C894" s="178"/>
      <c r="D894" s="178"/>
      <c r="E894" s="178"/>
    </row>
    <row r="895" spans="1:5" ht="15" customHeight="1" x14ac:dyDescent="0.2">
      <c r="A895" s="178"/>
      <c r="B895" s="178"/>
      <c r="C895" s="178"/>
      <c r="D895" s="178"/>
      <c r="E895" s="178"/>
    </row>
    <row r="896" spans="1:5" ht="15" customHeight="1" x14ac:dyDescent="0.2"/>
    <row r="897" spans="1:5" ht="15" customHeight="1" x14ac:dyDescent="0.25">
      <c r="A897" s="38" t="s">
        <v>1</v>
      </c>
      <c r="B897" s="39"/>
      <c r="C897" s="39"/>
      <c r="D897" s="39"/>
      <c r="E897" s="39"/>
    </row>
    <row r="898" spans="1:5" ht="15" customHeight="1" x14ac:dyDescent="0.2">
      <c r="A898" s="40" t="s">
        <v>37</v>
      </c>
      <c r="B898" s="39"/>
      <c r="C898" s="39"/>
      <c r="D898" s="39"/>
      <c r="E898" s="42" t="s">
        <v>38</v>
      </c>
    </row>
    <row r="899" spans="1:5" ht="15" customHeight="1" x14ac:dyDescent="0.25">
      <c r="A899" s="56"/>
      <c r="B899" s="38"/>
      <c r="C899" s="39"/>
      <c r="D899" s="39"/>
      <c r="E899" s="43"/>
    </row>
    <row r="900" spans="1:5" ht="15" customHeight="1" x14ac:dyDescent="0.2">
      <c r="B900" s="98"/>
      <c r="C900" s="45" t="s">
        <v>40</v>
      </c>
      <c r="D900" s="46" t="s">
        <v>41</v>
      </c>
      <c r="E900" s="47" t="s">
        <v>42</v>
      </c>
    </row>
    <row r="901" spans="1:5" ht="15" customHeight="1" x14ac:dyDescent="0.2">
      <c r="B901" s="130"/>
      <c r="C901" s="163">
        <v>6172</v>
      </c>
      <c r="D901" s="110" t="s">
        <v>229</v>
      </c>
      <c r="E901" s="104">
        <v>40975</v>
      </c>
    </row>
    <row r="902" spans="1:5" ht="15" customHeight="1" x14ac:dyDescent="0.2">
      <c r="B902" s="130"/>
      <c r="C902" s="53" t="s">
        <v>44</v>
      </c>
      <c r="D902" s="54"/>
      <c r="E902" s="55">
        <f>SUM(E901:E901)</f>
        <v>40975</v>
      </c>
    </row>
    <row r="903" spans="1:5" ht="15" customHeight="1" x14ac:dyDescent="0.2"/>
    <row r="904" spans="1:5" ht="15" customHeight="1" x14ac:dyDescent="0.25">
      <c r="A904" s="38" t="s">
        <v>17</v>
      </c>
      <c r="B904" s="39"/>
      <c r="C904" s="39"/>
      <c r="D904" s="39"/>
      <c r="E904" s="39"/>
    </row>
    <row r="905" spans="1:5" ht="15" customHeight="1" x14ac:dyDescent="0.2">
      <c r="A905" s="40" t="s">
        <v>74</v>
      </c>
      <c r="B905" s="118"/>
      <c r="C905" s="118"/>
      <c r="D905" s="118"/>
      <c r="E905" s="56" t="s">
        <v>75</v>
      </c>
    </row>
    <row r="906" spans="1:5" ht="15" customHeight="1" x14ac:dyDescent="0.25">
      <c r="A906" s="38"/>
      <c r="B906" s="56"/>
      <c r="C906" s="39"/>
      <c r="D906" s="39"/>
      <c r="E906" s="43"/>
    </row>
    <row r="907" spans="1:5" ht="15" customHeight="1" x14ac:dyDescent="0.2">
      <c r="A907" s="108"/>
      <c r="B907" s="44" t="s">
        <v>39</v>
      </c>
      <c r="C907" s="45" t="s">
        <v>40</v>
      </c>
      <c r="D907" s="60" t="s">
        <v>41</v>
      </c>
      <c r="E907" s="47" t="s">
        <v>42</v>
      </c>
    </row>
    <row r="908" spans="1:5" ht="15" customHeight="1" x14ac:dyDescent="0.2">
      <c r="A908" s="130"/>
      <c r="B908" s="164">
        <v>305</v>
      </c>
      <c r="C908" s="62"/>
      <c r="D908" s="63" t="s">
        <v>230</v>
      </c>
      <c r="E908" s="104">
        <v>40975</v>
      </c>
    </row>
    <row r="909" spans="1:5" ht="15" customHeight="1" x14ac:dyDescent="0.2">
      <c r="A909" s="134"/>
      <c r="B909" s="165"/>
      <c r="C909" s="53" t="s">
        <v>44</v>
      </c>
      <c r="D909" s="66"/>
      <c r="E909" s="67">
        <f>SUM(E908:E908)</f>
        <v>40975</v>
      </c>
    </row>
    <row r="910" spans="1:5" ht="15" customHeight="1" x14ac:dyDescent="0.2"/>
    <row r="911" spans="1:5" ht="15" customHeight="1" x14ac:dyDescent="0.2"/>
    <row r="912" spans="1:5" ht="15" customHeight="1" x14ac:dyDescent="0.25">
      <c r="A912" s="35" t="s">
        <v>602</v>
      </c>
    </row>
    <row r="913" spans="1:5" ht="15" customHeight="1" x14ac:dyDescent="0.2">
      <c r="A913" s="179" t="s">
        <v>261</v>
      </c>
      <c r="B913" s="179"/>
      <c r="C913" s="179"/>
      <c r="D913" s="179"/>
      <c r="E913" s="179"/>
    </row>
    <row r="914" spans="1:5" ht="15" customHeight="1" x14ac:dyDescent="0.2">
      <c r="A914" s="179"/>
      <c r="B914" s="179"/>
      <c r="C914" s="179"/>
      <c r="D914" s="179"/>
      <c r="E914" s="179"/>
    </row>
    <row r="915" spans="1:5" ht="15" customHeight="1" x14ac:dyDescent="0.2">
      <c r="A915" s="178" t="s">
        <v>603</v>
      </c>
      <c r="B915" s="178"/>
      <c r="C915" s="178"/>
      <c r="D915" s="178"/>
      <c r="E915" s="178"/>
    </row>
    <row r="916" spans="1:5" ht="15" customHeight="1" x14ac:dyDescent="0.2">
      <c r="A916" s="178"/>
      <c r="B916" s="178"/>
      <c r="C916" s="178"/>
      <c r="D916" s="178"/>
      <c r="E916" s="178"/>
    </row>
    <row r="917" spans="1:5" ht="15" customHeight="1" x14ac:dyDescent="0.2">
      <c r="A917" s="178"/>
      <c r="B917" s="178"/>
      <c r="C917" s="178"/>
      <c r="D917" s="178"/>
      <c r="E917" s="178"/>
    </row>
    <row r="918" spans="1:5" ht="15" customHeight="1" x14ac:dyDescent="0.2">
      <c r="A918" s="178"/>
      <c r="B918" s="178"/>
      <c r="C918" s="178"/>
      <c r="D918" s="178"/>
      <c r="E918" s="178"/>
    </row>
    <row r="919" spans="1:5" ht="15" customHeight="1" x14ac:dyDescent="0.2">
      <c r="A919" s="178"/>
      <c r="B919" s="178"/>
      <c r="C919" s="178"/>
      <c r="D919" s="178"/>
      <c r="E919" s="178"/>
    </row>
    <row r="920" spans="1:5" ht="15" customHeight="1" x14ac:dyDescent="0.2">
      <c r="A920" s="178"/>
      <c r="B920" s="178"/>
      <c r="C920" s="178"/>
      <c r="D920" s="178"/>
      <c r="E920" s="178"/>
    </row>
    <row r="921" spans="1:5" ht="15" customHeight="1" x14ac:dyDescent="0.2">
      <c r="A921" s="121"/>
      <c r="B921" s="121"/>
      <c r="C921" s="121"/>
      <c r="D921" s="121"/>
      <c r="E921" s="121"/>
    </row>
    <row r="922" spans="1:5" ht="15" customHeight="1" x14ac:dyDescent="0.25">
      <c r="A922" s="69" t="s">
        <v>17</v>
      </c>
      <c r="B922" s="70"/>
      <c r="C922" s="70"/>
      <c r="D922" s="56"/>
      <c r="E922" s="56"/>
    </row>
    <row r="923" spans="1:5" ht="15" customHeight="1" x14ac:dyDescent="0.2">
      <c r="A923" s="57" t="s">
        <v>87</v>
      </c>
      <c r="B923" s="70"/>
      <c r="C923" s="70"/>
      <c r="D923" s="70"/>
      <c r="E923" s="71" t="s">
        <v>88</v>
      </c>
    </row>
    <row r="924" spans="1:5" ht="15" customHeight="1" x14ac:dyDescent="0.2">
      <c r="A924" s="72"/>
      <c r="B924" s="96"/>
      <c r="C924" s="70"/>
      <c r="D924" s="72"/>
      <c r="E924" s="97"/>
    </row>
    <row r="925" spans="1:5" ht="15" customHeight="1" x14ac:dyDescent="0.2">
      <c r="C925" s="44" t="s">
        <v>40</v>
      </c>
      <c r="D925" s="82" t="s">
        <v>53</v>
      </c>
      <c r="E925" s="44" t="s">
        <v>42</v>
      </c>
    </row>
    <row r="926" spans="1:5" ht="15" customHeight="1" x14ac:dyDescent="0.2">
      <c r="C926" s="62">
        <v>4357</v>
      </c>
      <c r="D926" s="110" t="s">
        <v>66</v>
      </c>
      <c r="E926" s="76">
        <f>-4809.3-282.9</f>
        <v>-5092.2</v>
      </c>
    </row>
    <row r="927" spans="1:5" ht="15" customHeight="1" x14ac:dyDescent="0.2">
      <c r="C927" s="62">
        <v>4357</v>
      </c>
      <c r="D927" s="110" t="s">
        <v>81</v>
      </c>
      <c r="E927" s="76">
        <f>-1181.41-69.49</f>
        <v>-1250.9000000000001</v>
      </c>
    </row>
    <row r="928" spans="1:5" ht="15" customHeight="1" x14ac:dyDescent="0.2">
      <c r="C928" s="77" t="s">
        <v>44</v>
      </c>
      <c r="D928" s="85"/>
      <c r="E928" s="86">
        <f>SUM(E926:E927)</f>
        <v>-6343.1</v>
      </c>
    </row>
    <row r="929" spans="1:5" ht="15" customHeight="1" x14ac:dyDescent="0.2"/>
    <row r="930" spans="1:5" ht="15" customHeight="1" x14ac:dyDescent="0.25">
      <c r="A930" s="69" t="s">
        <v>17</v>
      </c>
      <c r="B930" s="70"/>
      <c r="C930" s="70"/>
      <c r="D930" s="70"/>
      <c r="E930" s="70"/>
    </row>
    <row r="931" spans="1:5" ht="15" customHeight="1" x14ac:dyDescent="0.2">
      <c r="A931" s="57" t="s">
        <v>37</v>
      </c>
      <c r="B931" s="70"/>
      <c r="C931" s="70"/>
      <c r="D931" s="70"/>
      <c r="E931" s="71" t="s">
        <v>38</v>
      </c>
    </row>
    <row r="932" spans="1:5" ht="15" customHeight="1" x14ac:dyDescent="0.25">
      <c r="A932" s="72"/>
      <c r="B932" s="69"/>
      <c r="C932" s="70"/>
      <c r="D932" s="70"/>
      <c r="E932" s="73"/>
    </row>
    <row r="933" spans="1:5" ht="15" customHeight="1" x14ac:dyDescent="0.2">
      <c r="A933" s="98"/>
      <c r="B933" s="108"/>
      <c r="C933" s="44" t="s">
        <v>40</v>
      </c>
      <c r="D933" s="82" t="s">
        <v>53</v>
      </c>
      <c r="E933" s="44" t="s">
        <v>42</v>
      </c>
    </row>
    <row r="934" spans="1:5" ht="15" customHeight="1" x14ac:dyDescent="0.2">
      <c r="A934" s="99"/>
      <c r="B934" s="116"/>
      <c r="C934" s="62">
        <v>6409</v>
      </c>
      <c r="D934" s="110" t="s">
        <v>113</v>
      </c>
      <c r="E934" s="76">
        <v>6343.1</v>
      </c>
    </row>
    <row r="935" spans="1:5" ht="15" customHeight="1" x14ac:dyDescent="0.2">
      <c r="A935" s="83"/>
      <c r="B935" s="137"/>
      <c r="C935" s="77" t="s">
        <v>44</v>
      </c>
      <c r="D935" s="85"/>
      <c r="E935" s="86">
        <f>SUM(E934:E934)</f>
        <v>6343.1</v>
      </c>
    </row>
    <row r="936" spans="1:5" ht="15" customHeight="1" x14ac:dyDescent="0.2">
      <c r="A936" s="83"/>
      <c r="B936" s="137"/>
      <c r="C936" s="122"/>
      <c r="D936" s="192"/>
      <c r="E936" s="193"/>
    </row>
    <row r="937" spans="1:5" ht="15" customHeight="1" x14ac:dyDescent="0.2">
      <c r="A937" s="83"/>
      <c r="B937" s="137"/>
      <c r="C937" s="122"/>
      <c r="D937" s="192"/>
      <c r="E937" s="193"/>
    </row>
    <row r="938" spans="1:5" ht="15" customHeight="1" x14ac:dyDescent="0.25">
      <c r="A938" s="35" t="s">
        <v>604</v>
      </c>
      <c r="B938" s="137"/>
      <c r="C938" s="122"/>
      <c r="D938" s="192"/>
      <c r="E938" s="193"/>
    </row>
    <row r="939" spans="1:5" ht="15" customHeight="1" x14ac:dyDescent="0.2">
      <c r="A939" s="179" t="s">
        <v>261</v>
      </c>
      <c r="B939" s="179"/>
      <c r="C939" s="179"/>
      <c r="D939" s="179"/>
      <c r="E939" s="179"/>
    </row>
    <row r="940" spans="1:5" ht="15" customHeight="1" x14ac:dyDescent="0.2">
      <c r="A940" s="179"/>
      <c r="B940" s="179"/>
      <c r="C940" s="179"/>
      <c r="D940" s="179"/>
      <c r="E940" s="179"/>
    </row>
    <row r="941" spans="1:5" ht="15" customHeight="1" x14ac:dyDescent="0.2">
      <c r="A941" s="178" t="s">
        <v>672</v>
      </c>
      <c r="B941" s="178"/>
      <c r="C941" s="178"/>
      <c r="D941" s="178"/>
      <c r="E941" s="178"/>
    </row>
    <row r="942" spans="1:5" ht="15" customHeight="1" x14ac:dyDescent="0.2">
      <c r="A942" s="178"/>
      <c r="B942" s="178"/>
      <c r="C942" s="178"/>
      <c r="D942" s="178"/>
      <c r="E942" s="178"/>
    </row>
    <row r="943" spans="1:5" ht="15" customHeight="1" x14ac:dyDescent="0.2">
      <c r="A943" s="178"/>
      <c r="B943" s="178"/>
      <c r="C943" s="178"/>
      <c r="D943" s="178"/>
      <c r="E943" s="178"/>
    </row>
    <row r="944" spans="1:5" ht="15" customHeight="1" x14ac:dyDescent="0.2">
      <c r="A944" s="178"/>
      <c r="B944" s="178"/>
      <c r="C944" s="178"/>
      <c r="D944" s="178"/>
      <c r="E944" s="178"/>
    </row>
    <row r="945" spans="1:5" ht="15" customHeight="1" x14ac:dyDescent="0.2">
      <c r="A945" s="178"/>
      <c r="B945" s="178"/>
      <c r="C945" s="178"/>
      <c r="D945" s="178"/>
      <c r="E945" s="178"/>
    </row>
    <row r="946" spans="1:5" ht="15" customHeight="1" x14ac:dyDescent="0.2">
      <c r="A946" s="178"/>
      <c r="B946" s="178"/>
      <c r="C946" s="178"/>
      <c r="D946" s="178"/>
      <c r="E946" s="178"/>
    </row>
    <row r="947" spans="1:5" ht="15" customHeight="1" x14ac:dyDescent="0.2">
      <c r="A947" s="178"/>
      <c r="B947" s="178"/>
      <c r="C947" s="178"/>
      <c r="D947" s="178"/>
      <c r="E947" s="178"/>
    </row>
    <row r="948" spans="1:5" ht="15" customHeight="1" x14ac:dyDescent="0.2">
      <c r="A948" s="178"/>
      <c r="B948" s="178"/>
      <c r="C948" s="178"/>
      <c r="D948" s="178"/>
      <c r="E948" s="178"/>
    </row>
    <row r="949" spans="1:5" ht="15" customHeight="1" x14ac:dyDescent="0.2">
      <c r="A949" s="178"/>
      <c r="B949" s="178"/>
      <c r="C949" s="178"/>
      <c r="D949" s="178"/>
      <c r="E949" s="178"/>
    </row>
    <row r="950" spans="1:5" ht="15" customHeight="1" x14ac:dyDescent="0.2">
      <c r="A950" s="121"/>
      <c r="B950" s="121"/>
      <c r="C950" s="121"/>
      <c r="D950" s="121"/>
      <c r="E950" s="121"/>
    </row>
    <row r="951" spans="1:5" ht="15" customHeight="1" x14ac:dyDescent="0.25">
      <c r="A951" s="69" t="s">
        <v>17</v>
      </c>
      <c r="B951" s="70"/>
      <c r="C951" s="70"/>
      <c r="D951" s="56"/>
      <c r="E951" s="56"/>
    </row>
    <row r="952" spans="1:5" ht="15" customHeight="1" x14ac:dyDescent="0.2">
      <c r="A952" s="57" t="s">
        <v>87</v>
      </c>
      <c r="B952" s="70"/>
      <c r="C952" s="70"/>
      <c r="D952" s="70"/>
      <c r="E952" s="71" t="s">
        <v>88</v>
      </c>
    </row>
    <row r="953" spans="1:5" ht="15" customHeight="1" x14ac:dyDescent="0.2">
      <c r="A953" s="72"/>
      <c r="B953" s="96"/>
      <c r="C953" s="70"/>
      <c r="D953" s="72"/>
      <c r="E953" s="97"/>
    </row>
    <row r="954" spans="1:5" ht="15" customHeight="1" x14ac:dyDescent="0.2">
      <c r="C954" s="44" t="s">
        <v>40</v>
      </c>
      <c r="D954" s="82" t="s">
        <v>53</v>
      </c>
      <c r="E954" s="44" t="s">
        <v>42</v>
      </c>
    </row>
    <row r="955" spans="1:5" ht="15" customHeight="1" x14ac:dyDescent="0.2">
      <c r="C955" s="62">
        <v>3123</v>
      </c>
      <c r="D955" s="110" t="s">
        <v>81</v>
      </c>
      <c r="E955" s="76">
        <v>-336880</v>
      </c>
    </row>
    <row r="956" spans="1:5" ht="15" customHeight="1" x14ac:dyDescent="0.2">
      <c r="C956" s="62">
        <v>3123</v>
      </c>
      <c r="D956" s="110" t="s">
        <v>81</v>
      </c>
      <c r="E956" s="76">
        <f>8954+11979</f>
        <v>20933</v>
      </c>
    </row>
    <row r="957" spans="1:5" ht="15" customHeight="1" x14ac:dyDescent="0.2">
      <c r="C957" s="77" t="s">
        <v>44</v>
      </c>
      <c r="D957" s="85"/>
      <c r="E957" s="86">
        <f>SUM(E955:E956)</f>
        <v>-315947</v>
      </c>
    </row>
    <row r="958" spans="1:5" ht="15" customHeight="1" x14ac:dyDescent="0.2"/>
    <row r="959" spans="1:5" ht="15" customHeight="1" x14ac:dyDescent="0.25">
      <c r="A959" s="69" t="s">
        <v>17</v>
      </c>
      <c r="B959" s="70"/>
      <c r="C959" s="70"/>
      <c r="D959" s="70"/>
      <c r="E959" s="70"/>
    </row>
    <row r="960" spans="1:5" ht="15" customHeight="1" x14ac:dyDescent="0.2">
      <c r="A960" s="57" t="s">
        <v>37</v>
      </c>
      <c r="B960" s="70"/>
      <c r="C960" s="70"/>
      <c r="D960" s="70"/>
      <c r="E960" s="71" t="s">
        <v>38</v>
      </c>
    </row>
    <row r="961" spans="1:5" ht="15" customHeight="1" x14ac:dyDescent="0.25">
      <c r="A961" s="72"/>
      <c r="B961" s="69"/>
      <c r="C961" s="70"/>
      <c r="D961" s="70"/>
      <c r="E961" s="73"/>
    </row>
    <row r="962" spans="1:5" ht="15" customHeight="1" x14ac:dyDescent="0.2">
      <c r="A962" s="98"/>
      <c r="B962" s="108"/>
      <c r="C962" s="44" t="s">
        <v>40</v>
      </c>
      <c r="D962" s="82" t="s">
        <v>53</v>
      </c>
      <c r="E962" s="44" t="s">
        <v>42</v>
      </c>
    </row>
    <row r="963" spans="1:5" ht="15" customHeight="1" x14ac:dyDescent="0.2">
      <c r="A963" s="99"/>
      <c r="B963" s="116"/>
      <c r="C963" s="62">
        <v>6409</v>
      </c>
      <c r="D963" s="110" t="s">
        <v>113</v>
      </c>
      <c r="E963" s="76">
        <v>315947</v>
      </c>
    </row>
    <row r="964" spans="1:5" ht="15" customHeight="1" x14ac:dyDescent="0.2">
      <c r="A964" s="83"/>
      <c r="B964" s="137"/>
      <c r="C964" s="77" t="s">
        <v>44</v>
      </c>
      <c r="D964" s="85"/>
      <c r="E964" s="86">
        <f>SUM(E963:E963)</f>
        <v>315947</v>
      </c>
    </row>
    <row r="965" spans="1:5" ht="15" customHeight="1" x14ac:dyDescent="0.2">
      <c r="A965" s="83"/>
      <c r="B965" s="137"/>
      <c r="C965" s="122"/>
      <c r="D965" s="192"/>
      <c r="E965" s="193"/>
    </row>
    <row r="966" spans="1:5" ht="15" customHeight="1" x14ac:dyDescent="0.2">
      <c r="A966" s="83"/>
      <c r="B966" s="137"/>
      <c r="C966" s="122"/>
      <c r="D966" s="192"/>
      <c r="E966" s="193"/>
    </row>
    <row r="967" spans="1:5" ht="15" customHeight="1" x14ac:dyDescent="0.25">
      <c r="A967" s="35" t="s">
        <v>605</v>
      </c>
      <c r="B967" s="137"/>
      <c r="C967" s="122"/>
      <c r="D967" s="192"/>
      <c r="E967" s="193"/>
    </row>
    <row r="968" spans="1:5" ht="15" customHeight="1" x14ac:dyDescent="0.2">
      <c r="A968" s="176" t="s">
        <v>606</v>
      </c>
      <c r="B968" s="176"/>
      <c r="C968" s="176"/>
      <c r="D968" s="176"/>
      <c r="E968" s="176"/>
    </row>
    <row r="969" spans="1:5" ht="15" customHeight="1" x14ac:dyDescent="0.2">
      <c r="A969" s="176"/>
      <c r="B969" s="176"/>
      <c r="C969" s="176"/>
      <c r="D969" s="176"/>
      <c r="E969" s="176"/>
    </row>
    <row r="970" spans="1:5" ht="15" customHeight="1" x14ac:dyDescent="0.2">
      <c r="A970" s="178" t="s">
        <v>607</v>
      </c>
      <c r="B970" s="178"/>
      <c r="C970" s="178"/>
      <c r="D970" s="178"/>
      <c r="E970" s="178"/>
    </row>
    <row r="971" spans="1:5" ht="15" customHeight="1" x14ac:dyDescent="0.2">
      <c r="A971" s="178"/>
      <c r="B971" s="178"/>
      <c r="C971" s="178"/>
      <c r="D971" s="178"/>
      <c r="E971" s="178"/>
    </row>
    <row r="972" spans="1:5" ht="15" customHeight="1" x14ac:dyDescent="0.2">
      <c r="A972" s="178"/>
      <c r="B972" s="178"/>
      <c r="C972" s="178"/>
      <c r="D972" s="178"/>
      <c r="E972" s="178"/>
    </row>
    <row r="973" spans="1:5" ht="15" customHeight="1" x14ac:dyDescent="0.2">
      <c r="A973" s="178"/>
      <c r="B973" s="178"/>
      <c r="C973" s="178"/>
      <c r="D973" s="178"/>
      <c r="E973" s="178"/>
    </row>
    <row r="974" spans="1:5" ht="15" customHeight="1" x14ac:dyDescent="0.2">
      <c r="A974" s="178"/>
      <c r="B974" s="178"/>
      <c r="C974" s="178"/>
      <c r="D974" s="178"/>
      <c r="E974" s="178"/>
    </row>
    <row r="975" spans="1:5" ht="15" customHeight="1" x14ac:dyDescent="0.2">
      <c r="A975" s="178"/>
      <c r="B975" s="178"/>
      <c r="C975" s="178"/>
      <c r="D975" s="178"/>
      <c r="E975" s="178"/>
    </row>
    <row r="976" spans="1:5" ht="15" customHeight="1" x14ac:dyDescent="0.2">
      <c r="A976" s="178"/>
      <c r="B976" s="178"/>
      <c r="C976" s="178"/>
      <c r="D976" s="178"/>
      <c r="E976" s="178"/>
    </row>
    <row r="977" spans="1:5" ht="15" customHeight="1" x14ac:dyDescent="0.2">
      <c r="A977" s="178"/>
      <c r="B977" s="178"/>
      <c r="C977" s="178"/>
      <c r="D977" s="178"/>
      <c r="E977" s="178"/>
    </row>
    <row r="978" spans="1:5" ht="15" customHeight="1" x14ac:dyDescent="0.2">
      <c r="A978" s="121"/>
      <c r="B978" s="121"/>
      <c r="C978" s="121"/>
      <c r="D978" s="121"/>
      <c r="E978" s="121"/>
    </row>
    <row r="979" spans="1:5" ht="15" customHeight="1" x14ac:dyDescent="0.25">
      <c r="A979" s="38" t="s">
        <v>17</v>
      </c>
      <c r="B979" s="39"/>
      <c r="C979" s="39"/>
      <c r="D979" s="39"/>
      <c r="E979" s="56"/>
    </row>
    <row r="980" spans="1:5" ht="15" customHeight="1" x14ac:dyDescent="0.2">
      <c r="A980" s="40" t="s">
        <v>242</v>
      </c>
      <c r="B980" s="118"/>
      <c r="C980" s="118"/>
      <c r="D980" s="118"/>
      <c r="E980" s="118" t="s">
        <v>243</v>
      </c>
    </row>
    <row r="981" spans="1:5" ht="15" customHeight="1" x14ac:dyDescent="0.2">
      <c r="A981" s="56"/>
      <c r="B981" s="58"/>
      <c r="C981" s="39"/>
      <c r="E981" s="59"/>
    </row>
    <row r="982" spans="1:5" ht="15" customHeight="1" x14ac:dyDescent="0.2">
      <c r="B982" s="108"/>
      <c r="C982" s="45" t="s">
        <v>40</v>
      </c>
      <c r="D982" s="87" t="s">
        <v>53</v>
      </c>
      <c r="E982" s="47" t="s">
        <v>42</v>
      </c>
    </row>
    <row r="983" spans="1:5" ht="15" customHeight="1" x14ac:dyDescent="0.2">
      <c r="B983" s="99"/>
      <c r="C983" s="103">
        <v>4349</v>
      </c>
      <c r="D983" s="117" t="s">
        <v>117</v>
      </c>
      <c r="E983" s="76">
        <v>-13788300</v>
      </c>
    </row>
    <row r="984" spans="1:5" ht="15" customHeight="1" x14ac:dyDescent="0.2">
      <c r="B984" s="99"/>
      <c r="C984" s="103">
        <v>4339</v>
      </c>
      <c r="D984" s="117" t="s">
        <v>117</v>
      </c>
      <c r="E984" s="76">
        <v>-146600</v>
      </c>
    </row>
    <row r="985" spans="1:5" ht="15" customHeight="1" x14ac:dyDescent="0.2">
      <c r="B985" s="83"/>
      <c r="C985" s="77" t="s">
        <v>44</v>
      </c>
      <c r="D985" s="78"/>
      <c r="E985" s="79">
        <f>SUM(E983:E984)</f>
        <v>-13934900</v>
      </c>
    </row>
    <row r="986" spans="1:5" ht="15" customHeight="1" x14ac:dyDescent="0.25">
      <c r="A986" s="35"/>
    </row>
    <row r="987" spans="1:5" ht="15" customHeight="1" x14ac:dyDescent="0.25">
      <c r="A987" s="35"/>
    </row>
    <row r="988" spans="1:5" ht="15" customHeight="1" x14ac:dyDescent="0.25">
      <c r="A988" s="35"/>
    </row>
    <row r="989" spans="1:5" ht="15" customHeight="1" x14ac:dyDescent="0.25">
      <c r="A989" s="35"/>
    </row>
    <row r="990" spans="1:5" ht="15" customHeight="1" x14ac:dyDescent="0.25">
      <c r="A990" s="38" t="s">
        <v>17</v>
      </c>
      <c r="B990" s="39"/>
      <c r="C990" s="39"/>
      <c r="D990" s="39"/>
      <c r="E990" s="39"/>
    </row>
    <row r="991" spans="1:5" ht="15" customHeight="1" x14ac:dyDescent="0.2">
      <c r="A991" s="40" t="s">
        <v>37</v>
      </c>
      <c r="B991" s="39"/>
      <c r="C991" s="39"/>
      <c r="D991" s="39"/>
      <c r="E991" s="42" t="s">
        <v>38</v>
      </c>
    </row>
    <row r="992" spans="1:5" ht="15" customHeight="1" x14ac:dyDescent="0.25">
      <c r="A992" s="38"/>
      <c r="B992" s="56"/>
      <c r="C992" s="39"/>
      <c r="D992" s="39"/>
      <c r="E992" s="43"/>
    </row>
    <row r="993" spans="1:5" ht="15" customHeight="1" x14ac:dyDescent="0.2">
      <c r="A993" s="108"/>
      <c r="B993" s="108"/>
      <c r="C993" s="45" t="s">
        <v>40</v>
      </c>
      <c r="D993" s="82" t="s">
        <v>53</v>
      </c>
      <c r="E993" s="47" t="s">
        <v>42</v>
      </c>
    </row>
    <row r="994" spans="1:5" ht="15" customHeight="1" x14ac:dyDescent="0.2">
      <c r="A994" s="130"/>
      <c r="B994" s="109"/>
      <c r="C994" s="132">
        <v>6409</v>
      </c>
      <c r="D994" s="110" t="s">
        <v>113</v>
      </c>
      <c r="E994" s="133">
        <v>13934900</v>
      </c>
    </row>
    <row r="995" spans="1:5" ht="15" customHeight="1" x14ac:dyDescent="0.2">
      <c r="A995" s="134"/>
      <c r="B995" s="135"/>
      <c r="C995" s="53" t="s">
        <v>44</v>
      </c>
      <c r="D995" s="54"/>
      <c r="E995" s="55">
        <f>SUM(E994:E994)</f>
        <v>13934900</v>
      </c>
    </row>
    <row r="996" spans="1:5" ht="15" customHeight="1" x14ac:dyDescent="0.2">
      <c r="A996" s="83"/>
      <c r="B996" s="137"/>
      <c r="C996" s="122"/>
      <c r="D996" s="192"/>
      <c r="E996" s="193"/>
    </row>
    <row r="997" spans="1:5" ht="15" customHeight="1" x14ac:dyDescent="0.2">
      <c r="A997" s="83"/>
      <c r="B997" s="137"/>
      <c r="C997" s="122"/>
      <c r="D997" s="192"/>
      <c r="E997" s="193"/>
    </row>
    <row r="998" spans="1:5" ht="15" customHeight="1" x14ac:dyDescent="0.25">
      <c r="A998" s="35" t="s">
        <v>608</v>
      </c>
      <c r="B998" s="137"/>
      <c r="C998" s="122"/>
      <c r="D998" s="192"/>
      <c r="E998" s="193"/>
    </row>
    <row r="999" spans="1:5" ht="15" customHeight="1" x14ac:dyDescent="0.2">
      <c r="A999" s="176" t="s">
        <v>268</v>
      </c>
      <c r="B999" s="176"/>
      <c r="C999" s="176"/>
      <c r="D999" s="176"/>
      <c r="E999" s="176"/>
    </row>
    <row r="1000" spans="1:5" ht="15" customHeight="1" x14ac:dyDescent="0.2">
      <c r="A1000" s="176"/>
      <c r="B1000" s="176"/>
      <c r="C1000" s="176"/>
      <c r="D1000" s="176"/>
      <c r="E1000" s="176"/>
    </row>
    <row r="1001" spans="1:5" ht="15" customHeight="1" x14ac:dyDescent="0.2">
      <c r="A1001" s="178" t="s">
        <v>673</v>
      </c>
      <c r="B1001" s="178"/>
      <c r="C1001" s="178"/>
      <c r="D1001" s="178"/>
      <c r="E1001" s="178"/>
    </row>
    <row r="1002" spans="1:5" ht="15" customHeight="1" x14ac:dyDescent="0.2">
      <c r="A1002" s="178"/>
      <c r="B1002" s="178"/>
      <c r="C1002" s="178"/>
      <c r="D1002" s="178"/>
      <c r="E1002" s="178"/>
    </row>
    <row r="1003" spans="1:5" ht="15" customHeight="1" x14ac:dyDescent="0.2">
      <c r="A1003" s="178"/>
      <c r="B1003" s="178"/>
      <c r="C1003" s="178"/>
      <c r="D1003" s="178"/>
      <c r="E1003" s="178"/>
    </row>
    <row r="1004" spans="1:5" ht="15" customHeight="1" x14ac:dyDescent="0.2">
      <c r="A1004" s="178"/>
      <c r="B1004" s="178"/>
      <c r="C1004" s="178"/>
      <c r="D1004" s="178"/>
      <c r="E1004" s="178"/>
    </row>
    <row r="1005" spans="1:5" ht="15" customHeight="1" x14ac:dyDescent="0.2">
      <c r="A1005" s="178"/>
      <c r="B1005" s="178"/>
      <c r="C1005" s="178"/>
      <c r="D1005" s="178"/>
      <c r="E1005" s="178"/>
    </row>
    <row r="1006" spans="1:5" ht="15" customHeight="1" x14ac:dyDescent="0.2">
      <c r="A1006" s="178"/>
      <c r="B1006" s="178"/>
      <c r="C1006" s="178"/>
      <c r="D1006" s="178"/>
      <c r="E1006" s="178"/>
    </row>
    <row r="1007" spans="1:5" ht="15" customHeight="1" x14ac:dyDescent="0.2">
      <c r="A1007" s="178"/>
      <c r="B1007" s="178"/>
      <c r="C1007" s="178"/>
      <c r="D1007" s="178"/>
      <c r="E1007" s="178"/>
    </row>
    <row r="1008" spans="1:5" ht="15" customHeight="1" x14ac:dyDescent="0.2">
      <c r="A1008" s="178"/>
      <c r="B1008" s="178"/>
      <c r="C1008" s="178"/>
      <c r="D1008" s="178"/>
      <c r="E1008" s="178"/>
    </row>
    <row r="1009" spans="1:5" ht="15" customHeight="1" x14ac:dyDescent="0.2">
      <c r="A1009" s="178"/>
      <c r="B1009" s="178"/>
      <c r="C1009" s="178"/>
      <c r="D1009" s="178"/>
      <c r="E1009" s="178"/>
    </row>
    <row r="1010" spans="1:5" ht="15" customHeight="1" x14ac:dyDescent="0.2">
      <c r="A1010" s="178"/>
      <c r="B1010" s="178"/>
      <c r="C1010" s="178"/>
      <c r="D1010" s="178"/>
      <c r="E1010" s="178"/>
    </row>
    <row r="1011" spans="1:5" ht="15" customHeight="1" x14ac:dyDescent="0.2">
      <c r="A1011" s="121"/>
      <c r="B1011" s="121"/>
      <c r="C1011" s="121"/>
      <c r="D1011" s="121"/>
      <c r="E1011" s="121"/>
    </row>
    <row r="1012" spans="1:5" ht="15" customHeight="1" x14ac:dyDescent="0.25">
      <c r="A1012" s="38" t="s">
        <v>17</v>
      </c>
      <c r="B1012" s="39"/>
      <c r="C1012" s="39"/>
      <c r="D1012" s="39"/>
      <c r="E1012" s="56"/>
    </row>
    <row r="1013" spans="1:5" ht="15" customHeight="1" x14ac:dyDescent="0.2">
      <c r="A1013" s="40" t="s">
        <v>74</v>
      </c>
      <c r="B1013" s="118"/>
      <c r="C1013" s="118"/>
      <c r="D1013" s="118"/>
      <c r="E1013" s="56" t="s">
        <v>75</v>
      </c>
    </row>
    <row r="1014" spans="1:5" ht="15" customHeight="1" x14ac:dyDescent="0.2">
      <c r="A1014" s="40"/>
      <c r="B1014" s="56"/>
      <c r="C1014" s="39"/>
      <c r="D1014" s="39"/>
      <c r="E1014" s="43"/>
    </row>
    <row r="1015" spans="1:5" ht="15" customHeight="1" x14ac:dyDescent="0.2">
      <c r="A1015" s="108"/>
      <c r="B1015" s="44" t="s">
        <v>39</v>
      </c>
      <c r="C1015" s="45" t="s">
        <v>40</v>
      </c>
      <c r="D1015" s="60" t="s">
        <v>41</v>
      </c>
      <c r="E1015" s="47" t="s">
        <v>42</v>
      </c>
    </row>
    <row r="1016" spans="1:5" ht="15" customHeight="1" x14ac:dyDescent="0.2">
      <c r="A1016" s="108"/>
      <c r="B1016" s="48">
        <v>13</v>
      </c>
      <c r="C1016" s="62"/>
      <c r="D1016" s="63" t="s">
        <v>230</v>
      </c>
      <c r="E1016" s="104">
        <v>-250000</v>
      </c>
    </row>
    <row r="1017" spans="1:5" ht="15" customHeight="1" x14ac:dyDescent="0.2">
      <c r="A1017" s="105"/>
      <c r="B1017" s="165"/>
      <c r="C1017" s="53" t="s">
        <v>44</v>
      </c>
      <c r="D1017" s="66"/>
      <c r="E1017" s="67">
        <f>SUM(E1016:E1016)</f>
        <v>-250000</v>
      </c>
    </row>
    <row r="1018" spans="1:5" ht="15" customHeight="1" x14ac:dyDescent="0.2"/>
    <row r="1019" spans="1:5" ht="15" customHeight="1" x14ac:dyDescent="0.25">
      <c r="A1019" s="38" t="s">
        <v>17</v>
      </c>
      <c r="B1019" s="39"/>
      <c r="C1019" s="39"/>
      <c r="D1019" s="39"/>
      <c r="E1019" s="39"/>
    </row>
    <row r="1020" spans="1:5" ht="15" customHeight="1" x14ac:dyDescent="0.2">
      <c r="A1020" s="40" t="s">
        <v>37</v>
      </c>
      <c r="B1020" s="39"/>
      <c r="C1020" s="39"/>
      <c r="D1020" s="39"/>
      <c r="E1020" s="42" t="s">
        <v>38</v>
      </c>
    </row>
    <row r="1021" spans="1:5" ht="15" customHeight="1" x14ac:dyDescent="0.25">
      <c r="A1021" s="38"/>
      <c r="B1021" s="56"/>
      <c r="C1021" s="39"/>
      <c r="D1021" s="39"/>
      <c r="E1021" s="43"/>
    </row>
    <row r="1022" spans="1:5" ht="15" customHeight="1" x14ac:dyDescent="0.2">
      <c r="A1022" s="108"/>
      <c r="B1022" s="108"/>
      <c r="C1022" s="45" t="s">
        <v>40</v>
      </c>
      <c r="D1022" s="82" t="s">
        <v>53</v>
      </c>
      <c r="E1022" s="47" t="s">
        <v>42</v>
      </c>
    </row>
    <row r="1023" spans="1:5" ht="15" customHeight="1" x14ac:dyDescent="0.2">
      <c r="A1023" s="99"/>
      <c r="B1023" s="109"/>
      <c r="C1023" s="132">
        <v>6409</v>
      </c>
      <c r="D1023" s="110" t="s">
        <v>113</v>
      </c>
      <c r="E1023" s="133">
        <v>250000</v>
      </c>
    </row>
    <row r="1024" spans="1:5" ht="15" customHeight="1" x14ac:dyDescent="0.2">
      <c r="A1024" s="134"/>
      <c r="B1024" s="135"/>
      <c r="C1024" s="53" t="s">
        <v>44</v>
      </c>
      <c r="D1024" s="54"/>
      <c r="E1024" s="55">
        <f>E1023</f>
        <v>250000</v>
      </c>
    </row>
    <row r="1025" spans="1:5" ht="15" customHeight="1" x14ac:dyDescent="0.2">
      <c r="A1025" s="83"/>
      <c r="B1025" s="137"/>
      <c r="C1025" s="122"/>
      <c r="D1025" s="192"/>
      <c r="E1025" s="193"/>
    </row>
    <row r="1026" spans="1:5" ht="15" customHeight="1" x14ac:dyDescent="0.2">
      <c r="A1026" s="83"/>
      <c r="B1026" s="137"/>
      <c r="C1026" s="122"/>
      <c r="D1026" s="192"/>
      <c r="E1026" s="193"/>
    </row>
    <row r="1027" spans="1:5" ht="15" customHeight="1" x14ac:dyDescent="0.25">
      <c r="A1027" s="35" t="s">
        <v>609</v>
      </c>
      <c r="B1027" s="137"/>
      <c r="C1027" s="122"/>
      <c r="D1027" s="192"/>
      <c r="E1027" s="193"/>
    </row>
    <row r="1028" spans="1:5" ht="15" customHeight="1" x14ac:dyDescent="0.2">
      <c r="A1028" s="179" t="s">
        <v>116</v>
      </c>
      <c r="B1028" s="179"/>
      <c r="C1028" s="179"/>
      <c r="D1028" s="179"/>
      <c r="E1028" s="179"/>
    </row>
    <row r="1029" spans="1:5" ht="15" customHeight="1" x14ac:dyDescent="0.2">
      <c r="A1029" s="179"/>
      <c r="B1029" s="179"/>
      <c r="C1029" s="179"/>
      <c r="D1029" s="179"/>
      <c r="E1029" s="179"/>
    </row>
    <row r="1030" spans="1:5" ht="15" customHeight="1" x14ac:dyDescent="0.2">
      <c r="A1030" s="178" t="s">
        <v>610</v>
      </c>
      <c r="B1030" s="178"/>
      <c r="C1030" s="178"/>
      <c r="D1030" s="178"/>
      <c r="E1030" s="178"/>
    </row>
    <row r="1031" spans="1:5" ht="15" customHeight="1" x14ac:dyDescent="0.2">
      <c r="A1031" s="178"/>
      <c r="B1031" s="178"/>
      <c r="C1031" s="178"/>
      <c r="D1031" s="178"/>
      <c r="E1031" s="178"/>
    </row>
    <row r="1032" spans="1:5" ht="15" customHeight="1" x14ac:dyDescent="0.2">
      <c r="A1032" s="178"/>
      <c r="B1032" s="178"/>
      <c r="C1032" s="178"/>
      <c r="D1032" s="178"/>
      <c r="E1032" s="178"/>
    </row>
    <row r="1033" spans="1:5" ht="15" customHeight="1" x14ac:dyDescent="0.2">
      <c r="A1033" s="178"/>
      <c r="B1033" s="178"/>
      <c r="C1033" s="178"/>
      <c r="D1033" s="178"/>
      <c r="E1033" s="178"/>
    </row>
    <row r="1034" spans="1:5" ht="15" customHeight="1" x14ac:dyDescent="0.2">
      <c r="A1034" s="178"/>
      <c r="B1034" s="178"/>
      <c r="C1034" s="178"/>
      <c r="D1034" s="178"/>
      <c r="E1034" s="178"/>
    </row>
    <row r="1035" spans="1:5" ht="15" customHeight="1" x14ac:dyDescent="0.2">
      <c r="A1035" s="178"/>
      <c r="B1035" s="178"/>
      <c r="C1035" s="178"/>
      <c r="D1035" s="178"/>
      <c r="E1035" s="178"/>
    </row>
    <row r="1036" spans="1:5" ht="15" customHeight="1" x14ac:dyDescent="0.2">
      <c r="A1036" s="178"/>
      <c r="B1036" s="178"/>
      <c r="C1036" s="178"/>
      <c r="D1036" s="178"/>
      <c r="E1036" s="178"/>
    </row>
    <row r="1037" spans="1:5" ht="15" customHeight="1" x14ac:dyDescent="0.2">
      <c r="A1037" s="121"/>
      <c r="B1037" s="121"/>
      <c r="C1037" s="121"/>
      <c r="D1037" s="121"/>
      <c r="E1037" s="121"/>
    </row>
    <row r="1038" spans="1:5" ht="15" customHeight="1" x14ac:dyDescent="0.2">
      <c r="A1038" s="121"/>
      <c r="B1038" s="121"/>
      <c r="C1038" s="121"/>
      <c r="D1038" s="121"/>
      <c r="E1038" s="121"/>
    </row>
    <row r="1039" spans="1:5" ht="15" customHeight="1" x14ac:dyDescent="0.2">
      <c r="A1039" s="121"/>
      <c r="B1039" s="121"/>
      <c r="C1039" s="121"/>
      <c r="D1039" s="121"/>
      <c r="E1039" s="121"/>
    </row>
    <row r="1040" spans="1:5" ht="15" customHeight="1" x14ac:dyDescent="0.2">
      <c r="A1040" s="121"/>
      <c r="B1040" s="121"/>
      <c r="C1040" s="121"/>
      <c r="D1040" s="121"/>
      <c r="E1040" s="121"/>
    </row>
    <row r="1041" spans="1:5" ht="15" customHeight="1" x14ac:dyDescent="0.25">
      <c r="A1041" s="69" t="s">
        <v>17</v>
      </c>
      <c r="B1041" s="70"/>
      <c r="C1041" s="70"/>
      <c r="D1041" s="70"/>
      <c r="E1041" s="70"/>
    </row>
    <row r="1042" spans="1:5" ht="15" customHeight="1" x14ac:dyDescent="0.2">
      <c r="A1042" s="57" t="s">
        <v>37</v>
      </c>
      <c r="B1042" s="70"/>
      <c r="C1042" s="70"/>
      <c r="D1042" s="70"/>
      <c r="E1042" s="71" t="s">
        <v>38</v>
      </c>
    </row>
    <row r="1043" spans="1:5" ht="15" customHeight="1" x14ac:dyDescent="0.25">
      <c r="A1043" s="72"/>
      <c r="B1043" s="69"/>
      <c r="C1043" s="70"/>
      <c r="D1043" s="70"/>
      <c r="E1043" s="73"/>
    </row>
    <row r="1044" spans="1:5" ht="15" customHeight="1" x14ac:dyDescent="0.2">
      <c r="A1044" s="98"/>
      <c r="B1044" s="108"/>
      <c r="C1044" s="44" t="s">
        <v>40</v>
      </c>
      <c r="D1044" s="82" t="s">
        <v>53</v>
      </c>
      <c r="E1044" s="44" t="s">
        <v>42</v>
      </c>
    </row>
    <row r="1045" spans="1:5" ht="15" customHeight="1" x14ac:dyDescent="0.2">
      <c r="A1045" s="99"/>
      <c r="B1045" s="116"/>
      <c r="C1045" s="62">
        <v>6409</v>
      </c>
      <c r="D1045" s="110" t="s">
        <v>113</v>
      </c>
      <c r="E1045" s="76">
        <v>-1220000</v>
      </c>
    </row>
    <row r="1046" spans="1:5" ht="15" customHeight="1" x14ac:dyDescent="0.2">
      <c r="A1046" s="83"/>
      <c r="B1046" s="137"/>
      <c r="C1046" s="77" t="s">
        <v>44</v>
      </c>
      <c r="D1046" s="85"/>
      <c r="E1046" s="86">
        <f>SUM(E1045:E1045)</f>
        <v>-1220000</v>
      </c>
    </row>
    <row r="1047" spans="1:5" ht="15" customHeight="1" x14ac:dyDescent="0.2"/>
    <row r="1048" spans="1:5" ht="15" customHeight="1" x14ac:dyDescent="0.25">
      <c r="A1048" s="69" t="s">
        <v>17</v>
      </c>
      <c r="B1048" s="70"/>
      <c r="C1048" s="70"/>
      <c r="D1048" s="56"/>
      <c r="E1048" s="56"/>
    </row>
    <row r="1049" spans="1:5" ht="15" customHeight="1" x14ac:dyDescent="0.2">
      <c r="A1049" s="57" t="s">
        <v>64</v>
      </c>
      <c r="B1049" s="70"/>
      <c r="C1049" s="70"/>
      <c r="D1049" s="70"/>
      <c r="E1049" s="71" t="s">
        <v>80</v>
      </c>
    </row>
    <row r="1050" spans="1:5" ht="15" customHeight="1" x14ac:dyDescent="0.2">
      <c r="A1050" s="72"/>
      <c r="B1050" s="96"/>
      <c r="C1050" s="70"/>
      <c r="D1050" s="72"/>
      <c r="E1050" s="97"/>
    </row>
    <row r="1051" spans="1:5" ht="15" customHeight="1" x14ac:dyDescent="0.2">
      <c r="C1051" s="44" t="s">
        <v>40</v>
      </c>
      <c r="D1051" s="82" t="s">
        <v>53</v>
      </c>
      <c r="E1051" s="44" t="s">
        <v>42</v>
      </c>
    </row>
    <row r="1052" spans="1:5" ht="15" customHeight="1" x14ac:dyDescent="0.2">
      <c r="C1052" s="62">
        <v>3121</v>
      </c>
      <c r="D1052" s="110" t="s">
        <v>81</v>
      </c>
      <c r="E1052" s="76">
        <v>1220000</v>
      </c>
    </row>
    <row r="1053" spans="1:5" ht="15" customHeight="1" x14ac:dyDescent="0.2">
      <c r="C1053" s="77" t="s">
        <v>44</v>
      </c>
      <c r="D1053" s="85"/>
      <c r="E1053" s="86">
        <f>SUM(E1052:E1052)</f>
        <v>1220000</v>
      </c>
    </row>
    <row r="1054" spans="1:5" ht="15" customHeight="1" x14ac:dyDescent="0.2">
      <c r="A1054" s="83"/>
      <c r="B1054" s="137"/>
      <c r="C1054" s="122"/>
      <c r="D1054" s="192"/>
      <c r="E1054" s="193"/>
    </row>
    <row r="1055" spans="1:5" ht="15" customHeight="1" x14ac:dyDescent="0.2">
      <c r="A1055" s="83"/>
      <c r="B1055" s="137"/>
      <c r="C1055" s="122"/>
      <c r="D1055" s="192"/>
      <c r="E1055" s="193"/>
    </row>
    <row r="1056" spans="1:5" ht="15" customHeight="1" x14ac:dyDescent="0.25">
      <c r="A1056" s="35" t="s">
        <v>611</v>
      </c>
      <c r="B1056" s="137"/>
      <c r="C1056" s="122"/>
      <c r="D1056" s="192"/>
      <c r="E1056" s="193"/>
    </row>
    <row r="1057" spans="1:5" ht="15" customHeight="1" x14ac:dyDescent="0.2">
      <c r="A1057" s="179" t="s">
        <v>256</v>
      </c>
      <c r="B1057" s="179"/>
      <c r="C1057" s="179"/>
      <c r="D1057" s="179"/>
      <c r="E1057" s="179"/>
    </row>
    <row r="1058" spans="1:5" ht="15" customHeight="1" x14ac:dyDescent="0.2">
      <c r="A1058" s="179"/>
      <c r="B1058" s="179"/>
      <c r="C1058" s="179"/>
      <c r="D1058" s="179"/>
      <c r="E1058" s="179"/>
    </row>
    <row r="1059" spans="1:5" ht="15" customHeight="1" x14ac:dyDescent="0.2">
      <c r="A1059" s="178" t="s">
        <v>612</v>
      </c>
      <c r="B1059" s="178"/>
      <c r="C1059" s="178"/>
      <c r="D1059" s="178"/>
      <c r="E1059" s="178"/>
    </row>
    <row r="1060" spans="1:5" ht="15" customHeight="1" x14ac:dyDescent="0.2">
      <c r="A1060" s="178"/>
      <c r="B1060" s="178"/>
      <c r="C1060" s="178"/>
      <c r="D1060" s="178"/>
      <c r="E1060" s="178"/>
    </row>
    <row r="1061" spans="1:5" ht="15" customHeight="1" x14ac:dyDescent="0.2">
      <c r="A1061" s="178"/>
      <c r="B1061" s="178"/>
      <c r="C1061" s="178"/>
      <c r="D1061" s="178"/>
      <c r="E1061" s="178"/>
    </row>
    <row r="1062" spans="1:5" ht="15" customHeight="1" x14ac:dyDescent="0.2">
      <c r="A1062" s="178"/>
      <c r="B1062" s="178"/>
      <c r="C1062" s="178"/>
      <c r="D1062" s="178"/>
      <c r="E1062" s="178"/>
    </row>
    <row r="1063" spans="1:5" ht="15" customHeight="1" x14ac:dyDescent="0.2">
      <c r="A1063" s="178"/>
      <c r="B1063" s="178"/>
      <c r="C1063" s="178"/>
      <c r="D1063" s="178"/>
      <c r="E1063" s="178"/>
    </row>
    <row r="1064" spans="1:5" ht="15" customHeight="1" x14ac:dyDescent="0.2">
      <c r="A1064" s="178"/>
      <c r="B1064" s="178"/>
      <c r="C1064" s="178"/>
      <c r="D1064" s="178"/>
      <c r="E1064" s="178"/>
    </row>
    <row r="1065" spans="1:5" ht="15" customHeight="1" x14ac:dyDescent="0.2">
      <c r="A1065" s="178"/>
      <c r="B1065" s="178"/>
      <c r="C1065" s="178"/>
      <c r="D1065" s="178"/>
      <c r="E1065" s="178"/>
    </row>
    <row r="1066" spans="1:5" ht="15" customHeight="1" x14ac:dyDescent="0.2">
      <c r="A1066" s="121"/>
      <c r="B1066" s="121"/>
      <c r="C1066" s="121"/>
      <c r="D1066" s="121"/>
      <c r="E1066" s="121"/>
    </row>
    <row r="1067" spans="1:5" ht="15" customHeight="1" x14ac:dyDescent="0.2">
      <c r="A1067" s="121"/>
      <c r="B1067" s="121"/>
      <c r="C1067" s="121"/>
      <c r="D1067" s="121"/>
      <c r="E1067" s="121"/>
    </row>
    <row r="1068" spans="1:5" ht="15" customHeight="1" x14ac:dyDescent="0.25">
      <c r="A1068" s="69" t="s">
        <v>17</v>
      </c>
      <c r="B1068" s="70"/>
      <c r="C1068" s="70"/>
      <c r="D1068" s="70"/>
      <c r="E1068" s="70"/>
    </row>
    <row r="1069" spans="1:5" ht="15" customHeight="1" x14ac:dyDescent="0.2">
      <c r="A1069" s="57" t="s">
        <v>37</v>
      </c>
      <c r="B1069" s="70"/>
      <c r="C1069" s="70"/>
      <c r="D1069" s="70"/>
      <c r="E1069" s="71" t="s">
        <v>38</v>
      </c>
    </row>
    <row r="1070" spans="1:5" ht="15" customHeight="1" x14ac:dyDescent="0.25">
      <c r="A1070" s="72"/>
      <c r="B1070" s="69"/>
      <c r="C1070" s="70"/>
      <c r="D1070" s="70"/>
      <c r="E1070" s="73"/>
    </row>
    <row r="1071" spans="1:5" ht="15" customHeight="1" x14ac:dyDescent="0.2">
      <c r="A1071" s="98"/>
      <c r="B1071" s="108"/>
      <c r="C1071" s="44" t="s">
        <v>40</v>
      </c>
      <c r="D1071" s="82" t="s">
        <v>53</v>
      </c>
      <c r="E1071" s="44" t="s">
        <v>42</v>
      </c>
    </row>
    <row r="1072" spans="1:5" ht="15" customHeight="1" x14ac:dyDescent="0.2">
      <c r="A1072" s="99"/>
      <c r="B1072" s="116"/>
      <c r="C1072" s="62">
        <v>6409</v>
      </c>
      <c r="D1072" s="110" t="s">
        <v>113</v>
      </c>
      <c r="E1072" s="76">
        <v>-230000</v>
      </c>
    </row>
    <row r="1073" spans="1:5" ht="15" customHeight="1" x14ac:dyDescent="0.2">
      <c r="A1073" s="83"/>
      <c r="B1073" s="137"/>
      <c r="C1073" s="77" t="s">
        <v>44</v>
      </c>
      <c r="D1073" s="85"/>
      <c r="E1073" s="86">
        <f>SUM(E1072:E1072)</f>
        <v>-230000</v>
      </c>
    </row>
    <row r="1074" spans="1:5" ht="15" customHeight="1" x14ac:dyDescent="0.2"/>
    <row r="1075" spans="1:5" ht="15" customHeight="1" x14ac:dyDescent="0.25">
      <c r="A1075" s="38" t="s">
        <v>17</v>
      </c>
      <c r="B1075" s="41"/>
      <c r="C1075" s="39"/>
      <c r="D1075" s="39"/>
      <c r="E1075" s="56"/>
    </row>
    <row r="1076" spans="1:5" ht="15" customHeight="1" x14ac:dyDescent="0.2">
      <c r="A1076" s="57" t="s">
        <v>258</v>
      </c>
      <c r="B1076" s="41"/>
      <c r="C1076" s="39"/>
      <c r="D1076" s="39"/>
      <c r="E1076" s="42" t="s">
        <v>259</v>
      </c>
    </row>
    <row r="1077" spans="1:5" ht="15" customHeight="1" x14ac:dyDescent="0.2">
      <c r="A1077" s="40"/>
      <c r="B1077" s="41"/>
      <c r="C1077" s="39"/>
      <c r="D1077" s="39"/>
      <c r="E1077" s="42"/>
    </row>
    <row r="1078" spans="1:5" ht="15" customHeight="1" x14ac:dyDescent="0.2">
      <c r="B1078" s="98"/>
      <c r="C1078" s="44" t="s">
        <v>40</v>
      </c>
      <c r="D1078" s="125" t="s">
        <v>53</v>
      </c>
      <c r="E1078" s="44" t="s">
        <v>42</v>
      </c>
    </row>
    <row r="1079" spans="1:5" ht="15" customHeight="1" x14ac:dyDescent="0.2">
      <c r="B1079" s="99"/>
      <c r="C1079" s="62">
        <v>6172</v>
      </c>
      <c r="D1079" s="110" t="s">
        <v>66</v>
      </c>
      <c r="E1079" s="76">
        <v>230000</v>
      </c>
    </row>
    <row r="1080" spans="1:5" ht="15" customHeight="1" x14ac:dyDescent="0.2">
      <c r="B1080" s="83"/>
      <c r="C1080" s="77" t="s">
        <v>44</v>
      </c>
      <c r="D1080" s="78"/>
      <c r="E1080" s="79">
        <f>SUM(E1079:E1079)</f>
        <v>230000</v>
      </c>
    </row>
    <row r="1081" spans="1:5" ht="15" customHeight="1" x14ac:dyDescent="0.2">
      <c r="A1081" s="83"/>
      <c r="B1081" s="137"/>
      <c r="C1081" s="122"/>
      <c r="D1081" s="192"/>
      <c r="E1081" s="193"/>
    </row>
    <row r="1082" spans="1:5" ht="15" customHeight="1" x14ac:dyDescent="0.2">
      <c r="A1082" s="83"/>
      <c r="B1082" s="137"/>
      <c r="C1082" s="122"/>
      <c r="D1082" s="192"/>
      <c r="E1082" s="193"/>
    </row>
    <row r="1083" spans="1:5" ht="15" customHeight="1" x14ac:dyDescent="0.25">
      <c r="A1083" s="35" t="s">
        <v>613</v>
      </c>
      <c r="B1083" s="137"/>
      <c r="C1083" s="122"/>
      <c r="D1083" s="192"/>
      <c r="E1083" s="193"/>
    </row>
    <row r="1084" spans="1:5" ht="15" customHeight="1" x14ac:dyDescent="0.2">
      <c r="A1084" s="176" t="s">
        <v>110</v>
      </c>
      <c r="B1084" s="176"/>
      <c r="C1084" s="176"/>
      <c r="D1084" s="176"/>
      <c r="E1084" s="176"/>
    </row>
    <row r="1085" spans="1:5" ht="15" customHeight="1" x14ac:dyDescent="0.2">
      <c r="A1085" s="176"/>
      <c r="B1085" s="176"/>
      <c r="C1085" s="176"/>
      <c r="D1085" s="176"/>
      <c r="E1085" s="176"/>
    </row>
    <row r="1086" spans="1:5" ht="15" customHeight="1" x14ac:dyDescent="0.2">
      <c r="A1086" s="178" t="s">
        <v>674</v>
      </c>
      <c r="B1086" s="178"/>
      <c r="C1086" s="178"/>
      <c r="D1086" s="178"/>
      <c r="E1086" s="178"/>
    </row>
    <row r="1087" spans="1:5" ht="15" customHeight="1" x14ac:dyDescent="0.2">
      <c r="A1087" s="178"/>
      <c r="B1087" s="178"/>
      <c r="C1087" s="178"/>
      <c r="D1087" s="178"/>
      <c r="E1087" s="178"/>
    </row>
    <row r="1088" spans="1:5" ht="15" customHeight="1" x14ac:dyDescent="0.2">
      <c r="A1088" s="178"/>
      <c r="B1088" s="178"/>
      <c r="C1088" s="178"/>
      <c r="D1088" s="178"/>
      <c r="E1088" s="178"/>
    </row>
    <row r="1089" spans="1:5" ht="15" customHeight="1" x14ac:dyDescent="0.2">
      <c r="A1089" s="178"/>
      <c r="B1089" s="178"/>
      <c r="C1089" s="178"/>
      <c r="D1089" s="178"/>
      <c r="E1089" s="178"/>
    </row>
    <row r="1090" spans="1:5" ht="15" customHeight="1" x14ac:dyDescent="0.2">
      <c r="A1090" s="178"/>
      <c r="B1090" s="178"/>
      <c r="C1090" s="178"/>
      <c r="D1090" s="178"/>
      <c r="E1090" s="178"/>
    </row>
    <row r="1091" spans="1:5" ht="15" customHeight="1" x14ac:dyDescent="0.2">
      <c r="A1091" s="178"/>
      <c r="B1091" s="178"/>
      <c r="C1091" s="178"/>
      <c r="D1091" s="178"/>
      <c r="E1091" s="178"/>
    </row>
    <row r="1092" spans="1:5" ht="15" customHeight="1" x14ac:dyDescent="0.2">
      <c r="A1092" s="178"/>
      <c r="B1092" s="178"/>
      <c r="C1092" s="178"/>
      <c r="D1092" s="178"/>
      <c r="E1092" s="178"/>
    </row>
    <row r="1093" spans="1:5" ht="15" customHeight="1" x14ac:dyDescent="0.2">
      <c r="A1093" s="39"/>
      <c r="B1093" s="128"/>
      <c r="C1093" s="106"/>
      <c r="D1093" s="39"/>
      <c r="E1093" s="129"/>
    </row>
    <row r="1094" spans="1:5" ht="15" customHeight="1" x14ac:dyDescent="0.25">
      <c r="A1094" s="38" t="s">
        <v>17</v>
      </c>
      <c r="B1094" s="39"/>
      <c r="C1094" s="39"/>
      <c r="D1094" s="39"/>
      <c r="E1094" s="56"/>
    </row>
    <row r="1095" spans="1:5" ht="15" customHeight="1" x14ac:dyDescent="0.2">
      <c r="A1095" s="40" t="s">
        <v>111</v>
      </c>
      <c r="B1095" s="39"/>
      <c r="C1095" s="39"/>
      <c r="D1095" s="39"/>
      <c r="E1095" s="42" t="s">
        <v>112</v>
      </c>
    </row>
    <row r="1096" spans="1:5" ht="15" customHeight="1" x14ac:dyDescent="0.2">
      <c r="A1096" s="40"/>
      <c r="B1096" s="56"/>
      <c r="C1096" s="39"/>
      <c r="D1096" s="39"/>
      <c r="E1096" s="43"/>
    </row>
    <row r="1097" spans="1:5" ht="15" customHeight="1" x14ac:dyDescent="0.2">
      <c r="A1097" s="108"/>
      <c r="B1097" s="108"/>
      <c r="C1097" s="45" t="s">
        <v>40</v>
      </c>
      <c r="D1097" s="82" t="s">
        <v>53</v>
      </c>
      <c r="E1097" s="44" t="s">
        <v>42</v>
      </c>
    </row>
    <row r="1098" spans="1:5" ht="15" customHeight="1" x14ac:dyDescent="0.2">
      <c r="A1098" s="130"/>
      <c r="B1098" s="109"/>
      <c r="C1098" s="103">
        <v>5273</v>
      </c>
      <c r="D1098" s="110" t="s">
        <v>113</v>
      </c>
      <c r="E1098" s="104">
        <v>-20000</v>
      </c>
    </row>
    <row r="1099" spans="1:5" ht="15" customHeight="1" x14ac:dyDescent="0.2">
      <c r="A1099" s="130"/>
      <c r="B1099" s="109"/>
      <c r="C1099" s="103">
        <v>3900</v>
      </c>
      <c r="D1099" s="117" t="s">
        <v>117</v>
      </c>
      <c r="E1099" s="104">
        <v>20000</v>
      </c>
    </row>
    <row r="1100" spans="1:5" ht="15" customHeight="1" x14ac:dyDescent="0.2">
      <c r="A1100" s="105"/>
      <c r="B1100" s="105"/>
      <c r="C1100" s="53" t="s">
        <v>44</v>
      </c>
      <c r="D1100" s="90"/>
      <c r="E1100" s="55">
        <f>SUM(E1098:E1099)</f>
        <v>0</v>
      </c>
    </row>
    <row r="1101" spans="1:5" ht="15" customHeight="1" x14ac:dyDescent="0.2"/>
    <row r="1102" spans="1:5" ht="15" customHeight="1" x14ac:dyDescent="0.2"/>
    <row r="1103" spans="1:5" ht="15" customHeight="1" x14ac:dyDescent="0.25">
      <c r="A1103" s="35" t="s">
        <v>614</v>
      </c>
    </row>
    <row r="1104" spans="1:5" ht="15" customHeight="1" x14ac:dyDescent="0.2">
      <c r="A1104" s="176" t="s">
        <v>301</v>
      </c>
      <c r="B1104" s="176"/>
      <c r="C1104" s="176"/>
      <c r="D1104" s="176"/>
      <c r="E1104" s="176"/>
    </row>
    <row r="1105" spans="1:5" ht="15" customHeight="1" x14ac:dyDescent="0.2">
      <c r="A1105" s="176"/>
      <c r="B1105" s="176"/>
      <c r="C1105" s="176"/>
      <c r="D1105" s="176"/>
      <c r="E1105" s="176"/>
    </row>
    <row r="1106" spans="1:5" ht="15" customHeight="1" x14ac:dyDescent="0.2">
      <c r="A1106" s="177" t="s">
        <v>615</v>
      </c>
      <c r="B1106" s="177"/>
      <c r="C1106" s="177"/>
      <c r="D1106" s="177"/>
      <c r="E1106" s="177"/>
    </row>
    <row r="1107" spans="1:5" ht="15" customHeight="1" x14ac:dyDescent="0.2">
      <c r="A1107" s="177"/>
      <c r="B1107" s="177"/>
      <c r="C1107" s="177"/>
      <c r="D1107" s="177"/>
      <c r="E1107" s="177"/>
    </row>
    <row r="1108" spans="1:5" ht="15" customHeight="1" x14ac:dyDescent="0.2">
      <c r="A1108" s="177"/>
      <c r="B1108" s="177"/>
      <c r="C1108" s="177"/>
      <c r="D1108" s="177"/>
      <c r="E1108" s="177"/>
    </row>
    <row r="1109" spans="1:5" ht="15" customHeight="1" x14ac:dyDescent="0.2">
      <c r="A1109" s="177"/>
      <c r="B1109" s="177"/>
      <c r="C1109" s="177"/>
      <c r="D1109" s="177"/>
      <c r="E1109" s="177"/>
    </row>
    <row r="1110" spans="1:5" ht="15" customHeight="1" x14ac:dyDescent="0.2">
      <c r="A1110" s="177"/>
      <c r="B1110" s="177"/>
      <c r="C1110" s="177"/>
      <c r="D1110" s="177"/>
      <c r="E1110" s="177"/>
    </row>
    <row r="1111" spans="1:5" ht="15" customHeight="1" x14ac:dyDescent="0.2">
      <c r="A1111" s="177"/>
      <c r="B1111" s="177"/>
      <c r="C1111" s="177"/>
      <c r="D1111" s="177"/>
      <c r="E1111" s="177"/>
    </row>
    <row r="1112" spans="1:5" ht="15" customHeight="1" x14ac:dyDescent="0.2">
      <c r="A1112" s="177"/>
      <c r="B1112" s="177"/>
      <c r="C1112" s="177"/>
      <c r="D1112" s="177"/>
      <c r="E1112" s="177"/>
    </row>
    <row r="1113" spans="1:5" ht="15" customHeight="1" x14ac:dyDescent="0.2">
      <c r="A1113" s="144"/>
      <c r="B1113" s="144"/>
      <c r="C1113" s="144"/>
      <c r="D1113" s="144"/>
      <c r="E1113" s="144"/>
    </row>
    <row r="1114" spans="1:5" ht="15" customHeight="1" x14ac:dyDescent="0.25">
      <c r="A1114" s="38" t="s">
        <v>17</v>
      </c>
      <c r="B1114" s="39"/>
      <c r="C1114" s="39"/>
      <c r="D1114" s="39"/>
      <c r="E1114" s="39"/>
    </row>
    <row r="1115" spans="1:5" ht="15" customHeight="1" x14ac:dyDescent="0.2">
      <c r="A1115" s="57" t="s">
        <v>51</v>
      </c>
      <c r="B1115" s="39"/>
      <c r="C1115" s="39"/>
      <c r="D1115" s="39"/>
      <c r="E1115" s="42" t="s">
        <v>52</v>
      </c>
    </row>
    <row r="1116" spans="1:5" ht="15" customHeight="1" x14ac:dyDescent="0.2">
      <c r="A1116" s="128"/>
      <c r="B1116" s="145"/>
      <c r="C1116" s="39"/>
      <c r="D1116" s="39"/>
      <c r="E1116" s="43"/>
    </row>
    <row r="1117" spans="1:5" ht="15" customHeight="1" x14ac:dyDescent="0.2">
      <c r="A1117" s="108"/>
      <c r="B1117" s="108"/>
      <c r="C1117" s="45" t="s">
        <v>40</v>
      </c>
      <c r="D1117" s="46" t="s">
        <v>53</v>
      </c>
      <c r="E1117" s="47" t="s">
        <v>42</v>
      </c>
    </row>
    <row r="1118" spans="1:5" ht="15" customHeight="1" x14ac:dyDescent="0.2">
      <c r="A1118" s="130"/>
      <c r="B1118" s="124"/>
      <c r="C1118" s="103">
        <v>3792</v>
      </c>
      <c r="D1118" s="117" t="s">
        <v>55</v>
      </c>
      <c r="E1118" s="51">
        <v>-50000</v>
      </c>
    </row>
    <row r="1119" spans="1:5" ht="15" customHeight="1" x14ac:dyDescent="0.2">
      <c r="A1119" s="130"/>
      <c r="B1119" s="124"/>
      <c r="C1119" s="103">
        <v>3792</v>
      </c>
      <c r="D1119" s="117" t="s">
        <v>55</v>
      </c>
      <c r="E1119" s="51">
        <v>20000</v>
      </c>
    </row>
    <row r="1120" spans="1:5" ht="15" customHeight="1" x14ac:dyDescent="0.2">
      <c r="A1120" s="137"/>
      <c r="B1120" s="124"/>
      <c r="C1120" s="53" t="s">
        <v>44</v>
      </c>
      <c r="D1120" s="54"/>
      <c r="E1120" s="55">
        <f>SUM(E1118:E1119)</f>
        <v>-30000</v>
      </c>
    </row>
    <row r="1121" spans="1:5" ht="15" customHeight="1" x14ac:dyDescent="0.2">
      <c r="A1121" s="128"/>
      <c r="B1121" s="145"/>
      <c r="C1121" s="39"/>
      <c r="D1121" s="39"/>
      <c r="E1121" s="43"/>
    </row>
    <row r="1122" spans="1:5" ht="15" customHeight="1" x14ac:dyDescent="0.2">
      <c r="A1122" s="108"/>
      <c r="B1122" s="45" t="s">
        <v>39</v>
      </c>
      <c r="C1122" s="45" t="s">
        <v>40</v>
      </c>
      <c r="D1122" s="46" t="s">
        <v>41</v>
      </c>
      <c r="E1122" s="47" t="s">
        <v>42</v>
      </c>
    </row>
    <row r="1123" spans="1:5" ht="15" customHeight="1" x14ac:dyDescent="0.2">
      <c r="A1123" s="130"/>
      <c r="B1123" s="119">
        <v>115</v>
      </c>
      <c r="C1123" s="103"/>
      <c r="D1123" s="194" t="s">
        <v>230</v>
      </c>
      <c r="E1123" s="51">
        <v>30000</v>
      </c>
    </row>
    <row r="1124" spans="1:5" ht="15" customHeight="1" x14ac:dyDescent="0.2">
      <c r="A1124" s="137"/>
      <c r="B1124" s="119"/>
      <c r="C1124" s="53" t="s">
        <v>44</v>
      </c>
      <c r="D1124" s="54"/>
      <c r="E1124" s="55">
        <f>SUM(E1123:E1123)</f>
        <v>30000</v>
      </c>
    </row>
    <row r="1125" spans="1:5" ht="15" customHeight="1" x14ac:dyDescent="0.2"/>
    <row r="1126" spans="1:5" ht="15" customHeight="1" x14ac:dyDescent="0.2"/>
    <row r="1127" spans="1:5" ht="15" customHeight="1" x14ac:dyDescent="0.25">
      <c r="A1127" s="35" t="s">
        <v>616</v>
      </c>
    </row>
    <row r="1128" spans="1:5" ht="15" customHeight="1" x14ac:dyDescent="0.2">
      <c r="A1128" s="176" t="s">
        <v>306</v>
      </c>
      <c r="B1128" s="176"/>
      <c r="C1128" s="176"/>
      <c r="D1128" s="176"/>
      <c r="E1128" s="176"/>
    </row>
    <row r="1129" spans="1:5" ht="15" customHeight="1" x14ac:dyDescent="0.2">
      <c r="A1129" s="176"/>
      <c r="B1129" s="176"/>
      <c r="C1129" s="176"/>
      <c r="D1129" s="176"/>
      <c r="E1129" s="176"/>
    </row>
    <row r="1130" spans="1:5" ht="15" customHeight="1" x14ac:dyDescent="0.2">
      <c r="A1130" s="178" t="s">
        <v>617</v>
      </c>
      <c r="B1130" s="178"/>
      <c r="C1130" s="178"/>
      <c r="D1130" s="178"/>
      <c r="E1130" s="178"/>
    </row>
    <row r="1131" spans="1:5" ht="15" customHeight="1" x14ac:dyDescent="0.2">
      <c r="A1131" s="178"/>
      <c r="B1131" s="178"/>
      <c r="C1131" s="178"/>
      <c r="D1131" s="178"/>
      <c r="E1131" s="178"/>
    </row>
    <row r="1132" spans="1:5" ht="15" customHeight="1" x14ac:dyDescent="0.2">
      <c r="A1132" s="178"/>
      <c r="B1132" s="178"/>
      <c r="C1132" s="178"/>
      <c r="D1132" s="178"/>
      <c r="E1132" s="178"/>
    </row>
    <row r="1133" spans="1:5" ht="15" customHeight="1" x14ac:dyDescent="0.2">
      <c r="A1133" s="178"/>
      <c r="B1133" s="178"/>
      <c r="C1133" s="178"/>
      <c r="D1133" s="178"/>
      <c r="E1133" s="178"/>
    </row>
    <row r="1134" spans="1:5" ht="15" customHeight="1" x14ac:dyDescent="0.2">
      <c r="A1134" s="178"/>
      <c r="B1134" s="178"/>
      <c r="C1134" s="178"/>
      <c r="D1134" s="178"/>
      <c r="E1134" s="178"/>
    </row>
    <row r="1135" spans="1:5" ht="15" customHeight="1" x14ac:dyDescent="0.2">
      <c r="A1135" s="178"/>
      <c r="B1135" s="178"/>
      <c r="C1135" s="178"/>
      <c r="D1135" s="178"/>
      <c r="E1135" s="178"/>
    </row>
    <row r="1136" spans="1:5" ht="15" customHeight="1" x14ac:dyDescent="0.2"/>
    <row r="1137" spans="1:5" ht="15" customHeight="1" x14ac:dyDescent="0.25">
      <c r="A1137" s="69" t="s">
        <v>17</v>
      </c>
      <c r="B1137" s="70"/>
      <c r="C1137" s="70"/>
      <c r="D1137" s="70"/>
      <c r="E1137" s="72"/>
    </row>
    <row r="1138" spans="1:5" ht="15" customHeight="1" x14ac:dyDescent="0.2">
      <c r="A1138" s="40" t="s">
        <v>242</v>
      </c>
      <c r="B1138" s="118"/>
      <c r="C1138" s="118"/>
      <c r="D1138" s="118"/>
      <c r="E1138" s="118" t="s">
        <v>243</v>
      </c>
    </row>
    <row r="1139" spans="1:5" ht="15" customHeight="1" x14ac:dyDescent="0.2"/>
    <row r="1140" spans="1:5" ht="15" customHeight="1" x14ac:dyDescent="0.2">
      <c r="C1140" s="45" t="s">
        <v>40</v>
      </c>
      <c r="D1140" s="82" t="s">
        <v>53</v>
      </c>
      <c r="E1140" s="44" t="s">
        <v>42</v>
      </c>
    </row>
    <row r="1141" spans="1:5" ht="15" customHeight="1" x14ac:dyDescent="0.2">
      <c r="C1141" s="103">
        <v>4349</v>
      </c>
      <c r="D1141" s="110" t="s">
        <v>66</v>
      </c>
      <c r="E1141" s="104">
        <v>-17000</v>
      </c>
    </row>
    <row r="1142" spans="1:5" ht="15" customHeight="1" x14ac:dyDescent="0.2">
      <c r="C1142" s="103">
        <v>4399</v>
      </c>
      <c r="D1142" s="110" t="s">
        <v>66</v>
      </c>
      <c r="E1142" s="104">
        <v>17000</v>
      </c>
    </row>
    <row r="1143" spans="1:5" ht="15" customHeight="1" x14ac:dyDescent="0.2">
      <c r="C1143" s="53" t="s">
        <v>44</v>
      </c>
      <c r="D1143" s="90"/>
      <c r="E1143" s="55">
        <f>SUM(E1141:E1142)</f>
        <v>0</v>
      </c>
    </row>
    <row r="1144" spans="1:5" ht="15" customHeight="1" x14ac:dyDescent="0.2"/>
    <row r="1145" spans="1:5" ht="15" customHeight="1" x14ac:dyDescent="0.2"/>
    <row r="1146" spans="1:5" ht="15" customHeight="1" x14ac:dyDescent="0.25">
      <c r="A1146" s="35" t="s">
        <v>618</v>
      </c>
    </row>
    <row r="1147" spans="1:5" ht="15" customHeight="1" x14ac:dyDescent="0.2">
      <c r="A1147" s="176" t="s">
        <v>306</v>
      </c>
      <c r="B1147" s="176"/>
      <c r="C1147" s="176"/>
      <c r="D1147" s="176"/>
      <c r="E1147" s="176"/>
    </row>
    <row r="1148" spans="1:5" ht="15" customHeight="1" x14ac:dyDescent="0.2">
      <c r="A1148" s="176"/>
      <c r="B1148" s="176"/>
      <c r="C1148" s="176"/>
      <c r="D1148" s="176"/>
      <c r="E1148" s="176"/>
    </row>
    <row r="1149" spans="1:5" ht="15" customHeight="1" x14ac:dyDescent="0.2">
      <c r="A1149" s="178" t="s">
        <v>619</v>
      </c>
      <c r="B1149" s="178"/>
      <c r="C1149" s="178"/>
      <c r="D1149" s="178"/>
      <c r="E1149" s="178"/>
    </row>
    <row r="1150" spans="1:5" ht="15" customHeight="1" x14ac:dyDescent="0.2">
      <c r="A1150" s="178"/>
      <c r="B1150" s="178"/>
      <c r="C1150" s="178"/>
      <c r="D1150" s="178"/>
      <c r="E1150" s="178"/>
    </row>
    <row r="1151" spans="1:5" ht="15" customHeight="1" x14ac:dyDescent="0.2">
      <c r="A1151" s="178"/>
      <c r="B1151" s="178"/>
      <c r="C1151" s="178"/>
      <c r="D1151" s="178"/>
      <c r="E1151" s="178"/>
    </row>
    <row r="1152" spans="1:5" ht="15" customHeight="1" x14ac:dyDescent="0.2">
      <c r="A1152" s="178"/>
      <c r="B1152" s="178"/>
      <c r="C1152" s="178"/>
      <c r="D1152" s="178"/>
      <c r="E1152" s="178"/>
    </row>
    <row r="1153" spans="1:5" ht="15" customHeight="1" x14ac:dyDescent="0.2">
      <c r="A1153" s="178"/>
      <c r="B1153" s="178"/>
      <c r="C1153" s="178"/>
      <c r="D1153" s="178"/>
      <c r="E1153" s="178"/>
    </row>
    <row r="1154" spans="1:5" ht="15" customHeight="1" x14ac:dyDescent="0.2"/>
    <row r="1155" spans="1:5" ht="15" customHeight="1" x14ac:dyDescent="0.25">
      <c r="A1155" s="69" t="s">
        <v>17</v>
      </c>
      <c r="B1155" s="70"/>
      <c r="C1155" s="70"/>
      <c r="D1155" s="70"/>
      <c r="E1155" s="72"/>
    </row>
    <row r="1156" spans="1:5" ht="15" customHeight="1" x14ac:dyDescent="0.2">
      <c r="A1156" s="40" t="s">
        <v>242</v>
      </c>
      <c r="B1156" s="118"/>
      <c r="C1156" s="118"/>
      <c r="D1156" s="118"/>
      <c r="E1156" s="118" t="s">
        <v>243</v>
      </c>
    </row>
    <row r="1157" spans="1:5" ht="15" customHeight="1" x14ac:dyDescent="0.2"/>
    <row r="1158" spans="1:5" ht="15" customHeight="1" x14ac:dyDescent="0.2">
      <c r="C1158" s="45" t="s">
        <v>40</v>
      </c>
      <c r="D1158" s="82" t="s">
        <v>53</v>
      </c>
      <c r="E1158" s="44" t="s">
        <v>42</v>
      </c>
    </row>
    <row r="1159" spans="1:5" ht="15" customHeight="1" x14ac:dyDescent="0.2">
      <c r="C1159" s="103">
        <v>4339</v>
      </c>
      <c r="D1159" s="110" t="s">
        <v>66</v>
      </c>
      <c r="E1159" s="104">
        <v>-8000</v>
      </c>
    </row>
    <row r="1160" spans="1:5" ht="15" customHeight="1" x14ac:dyDescent="0.2">
      <c r="C1160" s="103">
        <v>4399</v>
      </c>
      <c r="D1160" s="110" t="s">
        <v>66</v>
      </c>
      <c r="E1160" s="104">
        <v>8000</v>
      </c>
    </row>
    <row r="1161" spans="1:5" ht="15" customHeight="1" x14ac:dyDescent="0.2">
      <c r="C1161" s="53" t="s">
        <v>44</v>
      </c>
      <c r="D1161" s="90"/>
      <c r="E1161" s="55">
        <f>SUM(E1159:E1160)</f>
        <v>0</v>
      </c>
    </row>
    <row r="1162" spans="1:5" ht="15" customHeight="1" x14ac:dyDescent="0.2"/>
    <row r="1163" spans="1:5" ht="15" customHeight="1" x14ac:dyDescent="0.2"/>
    <row r="1164" spans="1:5" ht="15" customHeight="1" x14ac:dyDescent="0.25">
      <c r="A1164" s="35" t="s">
        <v>620</v>
      </c>
    </row>
    <row r="1165" spans="1:5" ht="15" customHeight="1" x14ac:dyDescent="0.2">
      <c r="A1165" s="176" t="s">
        <v>472</v>
      </c>
      <c r="B1165" s="176"/>
      <c r="C1165" s="176"/>
      <c r="D1165" s="176"/>
      <c r="E1165" s="176"/>
    </row>
    <row r="1166" spans="1:5" ht="15" customHeight="1" x14ac:dyDescent="0.2">
      <c r="A1166" s="176"/>
      <c r="B1166" s="176"/>
      <c r="C1166" s="176"/>
      <c r="D1166" s="176"/>
      <c r="E1166" s="176"/>
    </row>
    <row r="1167" spans="1:5" ht="15" customHeight="1" x14ac:dyDescent="0.2">
      <c r="A1167" s="177" t="s">
        <v>621</v>
      </c>
      <c r="B1167" s="177"/>
      <c r="C1167" s="177"/>
      <c r="D1167" s="177"/>
      <c r="E1167" s="177"/>
    </row>
    <row r="1168" spans="1:5" ht="15" customHeight="1" x14ac:dyDescent="0.2">
      <c r="A1168" s="177"/>
      <c r="B1168" s="177"/>
      <c r="C1168" s="177"/>
      <c r="D1168" s="177"/>
      <c r="E1168" s="177"/>
    </row>
    <row r="1169" spans="1:5" ht="15" customHeight="1" x14ac:dyDescent="0.2">
      <c r="A1169" s="177"/>
      <c r="B1169" s="177"/>
      <c r="C1169" s="177"/>
      <c r="D1169" s="177"/>
      <c r="E1169" s="177"/>
    </row>
    <row r="1170" spans="1:5" ht="15" customHeight="1" x14ac:dyDescent="0.2">
      <c r="A1170" s="177"/>
      <c r="B1170" s="177"/>
      <c r="C1170" s="177"/>
      <c r="D1170" s="177"/>
      <c r="E1170" s="177"/>
    </row>
    <row r="1171" spans="1:5" ht="15" customHeight="1" x14ac:dyDescent="0.2">
      <c r="A1171" s="177"/>
      <c r="B1171" s="177"/>
      <c r="C1171" s="177"/>
      <c r="D1171" s="177"/>
      <c r="E1171" s="177"/>
    </row>
    <row r="1172" spans="1:5" ht="15" customHeight="1" x14ac:dyDescent="0.2">
      <c r="A1172" s="177"/>
      <c r="B1172" s="177"/>
      <c r="C1172" s="177"/>
      <c r="D1172" s="177"/>
      <c r="E1172" s="177"/>
    </row>
    <row r="1173" spans="1:5" ht="15" customHeight="1" x14ac:dyDescent="0.2">
      <c r="A1173" s="144"/>
      <c r="B1173" s="144"/>
      <c r="C1173" s="144"/>
      <c r="D1173" s="144"/>
      <c r="E1173" s="144"/>
    </row>
    <row r="1174" spans="1:5" ht="15" customHeight="1" x14ac:dyDescent="0.25">
      <c r="A1174" s="38" t="s">
        <v>17</v>
      </c>
      <c r="B1174" s="39"/>
      <c r="C1174" s="39"/>
      <c r="D1174" s="39"/>
      <c r="E1174" s="39"/>
    </row>
    <row r="1175" spans="1:5" ht="15" customHeight="1" x14ac:dyDescent="0.2">
      <c r="A1175" s="57" t="s">
        <v>87</v>
      </c>
      <c r="B1175" s="39"/>
      <c r="C1175" s="39"/>
      <c r="D1175" s="39"/>
      <c r="E1175" s="42" t="s">
        <v>394</v>
      </c>
    </row>
    <row r="1176" spans="1:5" ht="15" customHeight="1" x14ac:dyDescent="0.2">
      <c r="A1176" s="128"/>
      <c r="B1176" s="145"/>
      <c r="C1176" s="39"/>
      <c r="D1176" s="39"/>
      <c r="E1176" s="43"/>
    </row>
    <row r="1177" spans="1:5" ht="15" customHeight="1" x14ac:dyDescent="0.25">
      <c r="A1177" s="35"/>
      <c r="B1177" s="45" t="s">
        <v>453</v>
      </c>
      <c r="C1177" s="45" t="s">
        <v>40</v>
      </c>
      <c r="D1177" s="46" t="s">
        <v>53</v>
      </c>
      <c r="E1177" s="44" t="s">
        <v>42</v>
      </c>
    </row>
    <row r="1178" spans="1:5" ht="15" customHeight="1" x14ac:dyDescent="0.25">
      <c r="A1178" s="35"/>
      <c r="B1178" s="48">
        <v>11</v>
      </c>
      <c r="C1178" s="62"/>
      <c r="D1178" s="110" t="s">
        <v>81</v>
      </c>
      <c r="E1178" s="104">
        <v>-314853.83</v>
      </c>
    </row>
    <row r="1179" spans="1:5" ht="15" customHeight="1" x14ac:dyDescent="0.25">
      <c r="A1179" s="35"/>
      <c r="B1179" s="48">
        <v>11</v>
      </c>
      <c r="C1179" s="62"/>
      <c r="D1179" s="110" t="s">
        <v>66</v>
      </c>
      <c r="E1179" s="104">
        <v>314853.83</v>
      </c>
    </row>
    <row r="1180" spans="1:5" ht="15" customHeight="1" x14ac:dyDescent="0.25">
      <c r="A1180" s="35"/>
      <c r="B1180" s="119"/>
      <c r="C1180" s="53" t="s">
        <v>44</v>
      </c>
      <c r="D1180" s="54"/>
      <c r="E1180" s="55">
        <f>SUM(E1178:E1179)</f>
        <v>0</v>
      </c>
    </row>
    <row r="1181" spans="1:5" ht="15" customHeight="1" x14ac:dyDescent="0.2"/>
    <row r="1182" spans="1:5" ht="15" customHeight="1" x14ac:dyDescent="0.2"/>
    <row r="1183" spans="1:5" ht="15" customHeight="1" x14ac:dyDescent="0.25">
      <c r="A1183" s="35" t="s">
        <v>622</v>
      </c>
    </row>
    <row r="1184" spans="1:5" ht="15" customHeight="1" x14ac:dyDescent="0.2">
      <c r="A1184" s="176" t="s">
        <v>472</v>
      </c>
      <c r="B1184" s="176"/>
      <c r="C1184" s="176"/>
      <c r="D1184" s="176"/>
      <c r="E1184" s="176"/>
    </row>
    <row r="1185" spans="1:5" ht="15" customHeight="1" x14ac:dyDescent="0.2">
      <c r="A1185" s="176"/>
      <c r="B1185" s="176"/>
      <c r="C1185" s="176"/>
      <c r="D1185" s="176"/>
      <c r="E1185" s="176"/>
    </row>
    <row r="1186" spans="1:5" ht="15" customHeight="1" x14ac:dyDescent="0.2">
      <c r="A1186" s="178" t="s">
        <v>623</v>
      </c>
      <c r="B1186" s="178"/>
      <c r="C1186" s="178"/>
      <c r="D1186" s="178"/>
      <c r="E1186" s="178"/>
    </row>
    <row r="1187" spans="1:5" ht="15" customHeight="1" x14ac:dyDescent="0.2">
      <c r="A1187" s="178"/>
      <c r="B1187" s="178"/>
      <c r="C1187" s="178"/>
      <c r="D1187" s="178"/>
      <c r="E1187" s="178"/>
    </row>
    <row r="1188" spans="1:5" ht="15" customHeight="1" x14ac:dyDescent="0.2">
      <c r="A1188" s="178"/>
      <c r="B1188" s="178"/>
      <c r="C1188" s="178"/>
      <c r="D1188" s="178"/>
      <c r="E1188" s="178"/>
    </row>
    <row r="1189" spans="1:5" ht="15" customHeight="1" x14ac:dyDescent="0.2">
      <c r="A1189" s="178"/>
      <c r="B1189" s="178"/>
      <c r="C1189" s="178"/>
      <c r="D1189" s="178"/>
      <c r="E1189" s="178"/>
    </row>
    <row r="1190" spans="1:5" ht="15" customHeight="1" x14ac:dyDescent="0.2">
      <c r="A1190" s="178"/>
      <c r="B1190" s="178"/>
      <c r="C1190" s="178"/>
      <c r="D1190" s="178"/>
      <c r="E1190" s="178"/>
    </row>
    <row r="1191" spans="1:5" ht="15" customHeight="1" x14ac:dyDescent="0.2">
      <c r="A1191" s="178"/>
      <c r="B1191" s="178"/>
      <c r="C1191" s="178"/>
      <c r="D1191" s="178"/>
      <c r="E1191" s="178"/>
    </row>
    <row r="1192" spans="1:5" ht="15" customHeight="1" x14ac:dyDescent="0.2">
      <c r="A1192" s="39"/>
      <c r="B1192" s="128"/>
      <c r="C1192" s="106"/>
      <c r="D1192" s="39"/>
      <c r="E1192" s="129"/>
    </row>
    <row r="1193" spans="1:5" ht="15" customHeight="1" x14ac:dyDescent="0.2">
      <c r="A1193" s="39"/>
      <c r="B1193" s="128"/>
      <c r="C1193" s="106"/>
      <c r="D1193" s="39"/>
      <c r="E1193" s="129"/>
    </row>
    <row r="1194" spans="1:5" ht="15" customHeight="1" x14ac:dyDescent="0.2">
      <c r="A1194" s="39"/>
      <c r="B1194" s="128"/>
      <c r="C1194" s="106"/>
      <c r="D1194" s="39"/>
      <c r="E1194" s="129"/>
    </row>
    <row r="1195" spans="1:5" ht="15" customHeight="1" x14ac:dyDescent="0.2">
      <c r="A1195" s="39"/>
      <c r="B1195" s="128"/>
      <c r="C1195" s="106"/>
      <c r="D1195" s="39"/>
      <c r="E1195" s="129"/>
    </row>
    <row r="1196" spans="1:5" ht="15" customHeight="1" x14ac:dyDescent="0.2">
      <c r="A1196" s="39"/>
      <c r="B1196" s="128"/>
      <c r="C1196" s="106"/>
      <c r="D1196" s="39"/>
      <c r="E1196" s="129"/>
    </row>
    <row r="1197" spans="1:5" ht="15" customHeight="1" x14ac:dyDescent="0.2">
      <c r="A1197" s="39"/>
      <c r="B1197" s="128"/>
      <c r="C1197" s="106"/>
      <c r="D1197" s="39"/>
      <c r="E1197" s="129"/>
    </row>
    <row r="1198" spans="1:5" ht="15" customHeight="1" x14ac:dyDescent="0.25">
      <c r="A1198" s="69" t="s">
        <v>17</v>
      </c>
      <c r="B1198" s="70"/>
      <c r="C1198" s="70"/>
      <c r="D1198" s="56"/>
      <c r="E1198" s="56"/>
    </row>
    <row r="1199" spans="1:5" ht="15" customHeight="1" x14ac:dyDescent="0.2">
      <c r="A1199" s="57" t="s">
        <v>87</v>
      </c>
      <c r="B1199" s="70"/>
      <c r="C1199" s="70"/>
      <c r="D1199" s="70"/>
      <c r="E1199" s="71" t="s">
        <v>88</v>
      </c>
    </row>
    <row r="1200" spans="1:5" ht="15" customHeight="1" x14ac:dyDescent="0.25">
      <c r="A1200" s="195"/>
      <c r="B1200" s="196"/>
      <c r="C1200" s="70"/>
      <c r="D1200" s="72"/>
      <c r="E1200" s="97"/>
    </row>
    <row r="1201" spans="1:5" ht="15" customHeight="1" x14ac:dyDescent="0.2">
      <c r="A1201" s="98"/>
      <c r="B1201" s="108"/>
      <c r="C1201" s="44" t="s">
        <v>40</v>
      </c>
      <c r="D1201" s="82" t="s">
        <v>53</v>
      </c>
      <c r="E1201" s="47" t="s">
        <v>42</v>
      </c>
    </row>
    <row r="1202" spans="1:5" ht="15" customHeight="1" x14ac:dyDescent="0.2">
      <c r="A1202" s="99"/>
      <c r="B1202" s="99"/>
      <c r="C1202" s="62">
        <v>3122</v>
      </c>
      <c r="D1202" s="110" t="s">
        <v>81</v>
      </c>
      <c r="E1202" s="76">
        <v>-15972</v>
      </c>
    </row>
    <row r="1203" spans="1:5" ht="15" customHeight="1" x14ac:dyDescent="0.2">
      <c r="A1203" s="99"/>
      <c r="B1203" s="99"/>
      <c r="C1203" s="62">
        <v>3122</v>
      </c>
      <c r="D1203" s="110" t="s">
        <v>66</v>
      </c>
      <c r="E1203" s="76">
        <v>15972</v>
      </c>
    </row>
    <row r="1204" spans="1:5" ht="15" customHeight="1" x14ac:dyDescent="0.2">
      <c r="A1204" s="83"/>
      <c r="B1204" s="137"/>
      <c r="C1204" s="77" t="s">
        <v>44</v>
      </c>
      <c r="D1204" s="85"/>
      <c r="E1204" s="86">
        <f>SUM(E1202:E1203)</f>
        <v>0</v>
      </c>
    </row>
    <row r="1205" spans="1:5" ht="15" customHeight="1" x14ac:dyDescent="0.2"/>
    <row r="1206" spans="1:5" ht="15" customHeight="1" x14ac:dyDescent="0.2"/>
    <row r="1207" spans="1:5" ht="15" customHeight="1" x14ac:dyDescent="0.25">
      <c r="A1207" s="35" t="s">
        <v>624</v>
      </c>
    </row>
    <row r="1208" spans="1:5" ht="15" customHeight="1" x14ac:dyDescent="0.2">
      <c r="A1208" s="176" t="s">
        <v>472</v>
      </c>
      <c r="B1208" s="176"/>
      <c r="C1208" s="176"/>
      <c r="D1208" s="176"/>
      <c r="E1208" s="176"/>
    </row>
    <row r="1209" spans="1:5" ht="15" customHeight="1" x14ac:dyDescent="0.2">
      <c r="A1209" s="176"/>
      <c r="B1209" s="176"/>
      <c r="C1209" s="176"/>
      <c r="D1209" s="176"/>
      <c r="E1209" s="176"/>
    </row>
    <row r="1210" spans="1:5" ht="15" customHeight="1" x14ac:dyDescent="0.2">
      <c r="A1210" s="178" t="s">
        <v>625</v>
      </c>
      <c r="B1210" s="178"/>
      <c r="C1210" s="178"/>
      <c r="D1210" s="178"/>
      <c r="E1210" s="178"/>
    </row>
    <row r="1211" spans="1:5" ht="15" customHeight="1" x14ac:dyDescent="0.2">
      <c r="A1211" s="178"/>
      <c r="B1211" s="178"/>
      <c r="C1211" s="178"/>
      <c r="D1211" s="178"/>
      <c r="E1211" s="178"/>
    </row>
    <row r="1212" spans="1:5" ht="15" customHeight="1" x14ac:dyDescent="0.2">
      <c r="A1212" s="178"/>
      <c r="B1212" s="178"/>
      <c r="C1212" s="178"/>
      <c r="D1212" s="178"/>
      <c r="E1212" s="178"/>
    </row>
    <row r="1213" spans="1:5" ht="15" customHeight="1" x14ac:dyDescent="0.2">
      <c r="A1213" s="178"/>
      <c r="B1213" s="178"/>
      <c r="C1213" s="178"/>
      <c r="D1213" s="178"/>
      <c r="E1213" s="178"/>
    </row>
    <row r="1214" spans="1:5" ht="15" customHeight="1" x14ac:dyDescent="0.2">
      <c r="A1214" s="178"/>
      <c r="B1214" s="178"/>
      <c r="C1214" s="178"/>
      <c r="D1214" s="178"/>
      <c r="E1214" s="178"/>
    </row>
    <row r="1215" spans="1:5" ht="15" customHeight="1" x14ac:dyDescent="0.2">
      <c r="A1215" s="39"/>
      <c r="B1215" s="128"/>
      <c r="C1215" s="106"/>
      <c r="D1215" s="39"/>
      <c r="E1215" s="129"/>
    </row>
    <row r="1216" spans="1:5" ht="15" customHeight="1" x14ac:dyDescent="0.25">
      <c r="A1216" s="69" t="s">
        <v>17</v>
      </c>
      <c r="B1216" s="70"/>
      <c r="C1216" s="70"/>
      <c r="D1216" s="56"/>
      <c r="E1216" s="56"/>
    </row>
    <row r="1217" spans="1:5" ht="15" customHeight="1" x14ac:dyDescent="0.2">
      <c r="A1217" s="57" t="s">
        <v>87</v>
      </c>
      <c r="B1217" s="70"/>
      <c r="C1217" s="70"/>
      <c r="D1217" s="70"/>
      <c r="E1217" s="71" t="s">
        <v>88</v>
      </c>
    </row>
    <row r="1218" spans="1:5" ht="15" customHeight="1" x14ac:dyDescent="0.25">
      <c r="A1218" s="195"/>
      <c r="B1218" s="196"/>
      <c r="C1218" s="70"/>
      <c r="D1218" s="72"/>
      <c r="E1218" s="97"/>
    </row>
    <row r="1219" spans="1:5" ht="15" customHeight="1" x14ac:dyDescent="0.2">
      <c r="A1219" s="98"/>
      <c r="B1219" s="108"/>
      <c r="C1219" s="44" t="s">
        <v>40</v>
      </c>
      <c r="D1219" s="82" t="s">
        <v>53</v>
      </c>
      <c r="E1219" s="47" t="s">
        <v>42</v>
      </c>
    </row>
    <row r="1220" spans="1:5" ht="15" customHeight="1" x14ac:dyDescent="0.2">
      <c r="A1220" s="99"/>
      <c r="B1220" s="99"/>
      <c r="C1220" s="62">
        <v>4357</v>
      </c>
      <c r="D1220" s="110" t="s">
        <v>81</v>
      </c>
      <c r="E1220" s="76">
        <v>-5658</v>
      </c>
    </row>
    <row r="1221" spans="1:5" ht="15" customHeight="1" x14ac:dyDescent="0.2">
      <c r="A1221" s="99"/>
      <c r="B1221" s="99"/>
      <c r="C1221" s="62">
        <v>4357</v>
      </c>
      <c r="D1221" s="110" t="s">
        <v>66</v>
      </c>
      <c r="E1221" s="76">
        <v>5658</v>
      </c>
    </row>
    <row r="1222" spans="1:5" ht="15" customHeight="1" x14ac:dyDescent="0.2">
      <c r="A1222" s="83"/>
      <c r="B1222" s="137"/>
      <c r="C1222" s="77" t="s">
        <v>44</v>
      </c>
      <c r="D1222" s="85"/>
      <c r="E1222" s="86">
        <f>SUM(E1220:E1221)</f>
        <v>0</v>
      </c>
    </row>
    <row r="1223" spans="1:5" ht="15" customHeight="1" x14ac:dyDescent="0.2"/>
    <row r="1224" spans="1:5" ht="15" customHeight="1" x14ac:dyDescent="0.2"/>
    <row r="1225" spans="1:5" ht="15" customHeight="1" x14ac:dyDescent="0.25">
      <c r="A1225" s="35" t="s">
        <v>626</v>
      </c>
    </row>
    <row r="1226" spans="1:5" ht="15" customHeight="1" x14ac:dyDescent="0.2">
      <c r="A1226" s="176" t="s">
        <v>323</v>
      </c>
      <c r="B1226" s="176"/>
      <c r="C1226" s="176"/>
      <c r="D1226" s="176"/>
      <c r="E1226" s="176"/>
    </row>
    <row r="1227" spans="1:5" ht="15" customHeight="1" x14ac:dyDescent="0.2">
      <c r="A1227" s="176"/>
      <c r="B1227" s="176"/>
      <c r="C1227" s="176"/>
      <c r="D1227" s="176"/>
      <c r="E1227" s="176"/>
    </row>
    <row r="1228" spans="1:5" ht="15" customHeight="1" x14ac:dyDescent="0.2">
      <c r="A1228" s="178" t="s">
        <v>675</v>
      </c>
      <c r="B1228" s="178"/>
      <c r="C1228" s="178"/>
      <c r="D1228" s="178"/>
      <c r="E1228" s="178"/>
    </row>
    <row r="1229" spans="1:5" ht="15" customHeight="1" x14ac:dyDescent="0.2">
      <c r="A1229" s="178"/>
      <c r="B1229" s="178"/>
      <c r="C1229" s="178"/>
      <c r="D1229" s="178"/>
      <c r="E1229" s="178"/>
    </row>
    <row r="1230" spans="1:5" ht="15" customHeight="1" x14ac:dyDescent="0.2">
      <c r="A1230" s="178"/>
      <c r="B1230" s="178"/>
      <c r="C1230" s="178"/>
      <c r="D1230" s="178"/>
      <c r="E1230" s="178"/>
    </row>
    <row r="1231" spans="1:5" ht="15" customHeight="1" x14ac:dyDescent="0.2">
      <c r="A1231" s="178"/>
      <c r="B1231" s="178"/>
      <c r="C1231" s="178"/>
      <c r="D1231" s="178"/>
      <c r="E1231" s="178"/>
    </row>
    <row r="1232" spans="1:5" ht="15" customHeight="1" x14ac:dyDescent="0.2">
      <c r="A1232" s="178"/>
      <c r="B1232" s="178"/>
      <c r="C1232" s="178"/>
      <c r="D1232" s="178"/>
      <c r="E1232" s="178"/>
    </row>
    <row r="1233" spans="1:5" ht="15" customHeight="1" x14ac:dyDescent="0.2">
      <c r="A1233" s="178"/>
      <c r="B1233" s="178"/>
      <c r="C1233" s="178"/>
      <c r="D1233" s="178"/>
      <c r="E1233" s="178"/>
    </row>
    <row r="1234" spans="1:5" ht="15" customHeight="1" x14ac:dyDescent="0.2">
      <c r="A1234" s="178"/>
      <c r="B1234" s="178"/>
      <c r="C1234" s="178"/>
      <c r="D1234" s="178"/>
      <c r="E1234" s="178"/>
    </row>
    <row r="1235" spans="1:5" ht="15" customHeight="1" x14ac:dyDescent="0.2">
      <c r="A1235" s="178"/>
      <c r="B1235" s="178"/>
      <c r="C1235" s="178"/>
      <c r="D1235" s="178"/>
      <c r="E1235" s="178"/>
    </row>
    <row r="1236" spans="1:5" ht="15" customHeight="1" x14ac:dyDescent="0.2">
      <c r="A1236" s="178"/>
      <c r="B1236" s="178"/>
      <c r="C1236" s="178"/>
      <c r="D1236" s="178"/>
      <c r="E1236" s="178"/>
    </row>
    <row r="1237" spans="1:5" ht="15" customHeight="1" x14ac:dyDescent="0.2"/>
    <row r="1238" spans="1:5" ht="15" customHeight="1" x14ac:dyDescent="0.25">
      <c r="A1238" s="38" t="s">
        <v>17</v>
      </c>
      <c r="B1238" s="39"/>
      <c r="C1238" s="39"/>
      <c r="D1238" s="39"/>
      <c r="E1238" s="56"/>
    </row>
    <row r="1239" spans="1:5" ht="15" customHeight="1" x14ac:dyDescent="0.2">
      <c r="A1239" s="40" t="s">
        <v>74</v>
      </c>
      <c r="B1239" s="118"/>
      <c r="C1239" s="118"/>
      <c r="D1239" s="118"/>
      <c r="E1239" s="56" t="s">
        <v>75</v>
      </c>
    </row>
    <row r="1240" spans="1:5" ht="15" customHeight="1" x14ac:dyDescent="0.2"/>
    <row r="1241" spans="1:5" ht="15" customHeight="1" x14ac:dyDescent="0.2">
      <c r="B1241" s="44" t="s">
        <v>39</v>
      </c>
      <c r="C1241" s="45" t="s">
        <v>40</v>
      </c>
      <c r="D1241" s="60" t="s">
        <v>41</v>
      </c>
      <c r="E1241" s="47" t="s">
        <v>42</v>
      </c>
    </row>
    <row r="1242" spans="1:5" ht="15" customHeight="1" x14ac:dyDescent="0.2">
      <c r="B1242" s="48">
        <v>307</v>
      </c>
      <c r="C1242" s="62"/>
      <c r="D1242" s="63" t="s">
        <v>230</v>
      </c>
      <c r="E1242" s="76">
        <v>-134424</v>
      </c>
    </row>
    <row r="1243" spans="1:5" ht="15" customHeight="1" x14ac:dyDescent="0.2">
      <c r="B1243" s="48">
        <v>303</v>
      </c>
      <c r="C1243" s="62"/>
      <c r="D1243" s="63" t="s">
        <v>230</v>
      </c>
      <c r="E1243" s="76">
        <v>134424</v>
      </c>
    </row>
    <row r="1244" spans="1:5" ht="15" customHeight="1" x14ac:dyDescent="0.2">
      <c r="B1244" s="165"/>
      <c r="C1244" s="53" t="s">
        <v>44</v>
      </c>
      <c r="D1244" s="66"/>
      <c r="E1244" s="67">
        <f>SUM(E1242:E1243)</f>
        <v>0</v>
      </c>
    </row>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35" t="s">
        <v>627</v>
      </c>
    </row>
    <row r="1251" spans="1:5" ht="15" customHeight="1" x14ac:dyDescent="0.2">
      <c r="A1251" s="176" t="s">
        <v>323</v>
      </c>
      <c r="B1251" s="176"/>
      <c r="C1251" s="176"/>
      <c r="D1251" s="176"/>
      <c r="E1251" s="176"/>
    </row>
    <row r="1252" spans="1:5" ht="15" customHeight="1" x14ac:dyDescent="0.2">
      <c r="A1252" s="176"/>
      <c r="B1252" s="176"/>
      <c r="C1252" s="176"/>
      <c r="D1252" s="176"/>
      <c r="E1252" s="176"/>
    </row>
    <row r="1253" spans="1:5" ht="15" customHeight="1" x14ac:dyDescent="0.2">
      <c r="A1253" s="178" t="s">
        <v>676</v>
      </c>
      <c r="B1253" s="178"/>
      <c r="C1253" s="178"/>
      <c r="D1253" s="178"/>
      <c r="E1253" s="178"/>
    </row>
    <row r="1254" spans="1:5" ht="15" customHeight="1" x14ac:dyDescent="0.2">
      <c r="A1254" s="178"/>
      <c r="B1254" s="178"/>
      <c r="C1254" s="178"/>
      <c r="D1254" s="178"/>
      <c r="E1254" s="178"/>
    </row>
    <row r="1255" spans="1:5" ht="15" customHeight="1" x14ac:dyDescent="0.2">
      <c r="A1255" s="178"/>
      <c r="B1255" s="178"/>
      <c r="C1255" s="178"/>
      <c r="D1255" s="178"/>
      <c r="E1255" s="178"/>
    </row>
    <row r="1256" spans="1:5" ht="15" customHeight="1" x14ac:dyDescent="0.2">
      <c r="A1256" s="178"/>
      <c r="B1256" s="178"/>
      <c r="C1256" s="178"/>
      <c r="D1256" s="178"/>
      <c r="E1256" s="178"/>
    </row>
    <row r="1257" spans="1:5" ht="15" customHeight="1" x14ac:dyDescent="0.2">
      <c r="A1257" s="178"/>
      <c r="B1257" s="178"/>
      <c r="C1257" s="178"/>
      <c r="D1257" s="178"/>
      <c r="E1257" s="178"/>
    </row>
    <row r="1258" spans="1:5" ht="15" customHeight="1" x14ac:dyDescent="0.2">
      <c r="A1258" s="178"/>
      <c r="B1258" s="178"/>
      <c r="C1258" s="178"/>
      <c r="D1258" s="178"/>
      <c r="E1258" s="178"/>
    </row>
    <row r="1259" spans="1:5" ht="15" customHeight="1" x14ac:dyDescent="0.2">
      <c r="A1259" s="178"/>
      <c r="B1259" s="178"/>
      <c r="C1259" s="178"/>
      <c r="D1259" s="178"/>
      <c r="E1259" s="178"/>
    </row>
    <row r="1260" spans="1:5" ht="15" customHeight="1" x14ac:dyDescent="0.2">
      <c r="A1260" s="178"/>
      <c r="B1260" s="178"/>
      <c r="C1260" s="178"/>
      <c r="D1260" s="178"/>
      <c r="E1260" s="178"/>
    </row>
    <row r="1261" spans="1:5" ht="15" customHeight="1" x14ac:dyDescent="0.2">
      <c r="A1261" s="178"/>
      <c r="B1261" s="178"/>
      <c r="C1261" s="178"/>
      <c r="D1261" s="178"/>
      <c r="E1261" s="178"/>
    </row>
    <row r="1262" spans="1:5" ht="15" customHeight="1" x14ac:dyDescent="0.2">
      <c r="A1262" s="178"/>
      <c r="B1262" s="178"/>
      <c r="C1262" s="178"/>
      <c r="D1262" s="178"/>
      <c r="E1262" s="178"/>
    </row>
    <row r="1263" spans="1:5" ht="15" customHeight="1" x14ac:dyDescent="0.2"/>
    <row r="1264" spans="1:5" ht="15" customHeight="1" x14ac:dyDescent="0.25">
      <c r="A1264" s="38" t="s">
        <v>17</v>
      </c>
      <c r="B1264" s="39"/>
      <c r="C1264" s="39"/>
      <c r="D1264" s="39"/>
      <c r="E1264" s="56"/>
    </row>
    <row r="1265" spans="1:5" ht="15" customHeight="1" x14ac:dyDescent="0.2">
      <c r="A1265" s="40" t="s">
        <v>74</v>
      </c>
      <c r="B1265" s="118"/>
      <c r="C1265" s="118"/>
      <c r="D1265" s="118"/>
      <c r="E1265" s="56" t="s">
        <v>75</v>
      </c>
    </row>
    <row r="1266" spans="1:5" ht="15" customHeight="1" x14ac:dyDescent="0.2"/>
    <row r="1267" spans="1:5" ht="15" customHeight="1" x14ac:dyDescent="0.2">
      <c r="B1267" s="44" t="s">
        <v>39</v>
      </c>
      <c r="C1267" s="45" t="s">
        <v>40</v>
      </c>
      <c r="D1267" s="60" t="s">
        <v>41</v>
      </c>
      <c r="E1267" s="47" t="s">
        <v>42</v>
      </c>
    </row>
    <row r="1268" spans="1:5" ht="15" customHeight="1" x14ac:dyDescent="0.2">
      <c r="B1268" s="48">
        <v>307</v>
      </c>
      <c r="C1268" s="62"/>
      <c r="D1268" s="63" t="s">
        <v>230</v>
      </c>
      <c r="E1268" s="76">
        <v>-35000</v>
      </c>
    </row>
    <row r="1269" spans="1:5" ht="15" customHeight="1" x14ac:dyDescent="0.2">
      <c r="B1269" s="48">
        <v>303</v>
      </c>
      <c r="C1269" s="62"/>
      <c r="D1269" s="63" t="s">
        <v>230</v>
      </c>
      <c r="E1269" s="76">
        <v>35000</v>
      </c>
    </row>
    <row r="1270" spans="1:5" ht="15" customHeight="1" x14ac:dyDescent="0.2">
      <c r="B1270" s="165"/>
      <c r="C1270" s="53" t="s">
        <v>44</v>
      </c>
      <c r="D1270" s="66"/>
      <c r="E1270" s="67">
        <f>SUM(E1268:E1269)</f>
        <v>0</v>
      </c>
    </row>
    <row r="1271" spans="1:5" ht="15" customHeight="1" x14ac:dyDescent="0.2"/>
    <row r="1272" spans="1:5" ht="15" customHeight="1" x14ac:dyDescent="0.2"/>
    <row r="1273" spans="1:5" ht="15" customHeight="1" x14ac:dyDescent="0.25">
      <c r="A1273" s="35" t="s">
        <v>628</v>
      </c>
    </row>
    <row r="1274" spans="1:5" ht="15" customHeight="1" x14ac:dyDescent="0.2">
      <c r="A1274" s="176" t="s">
        <v>323</v>
      </c>
      <c r="B1274" s="176"/>
      <c r="C1274" s="176"/>
      <c r="D1274" s="176"/>
      <c r="E1274" s="176"/>
    </row>
    <row r="1275" spans="1:5" ht="15" customHeight="1" x14ac:dyDescent="0.2">
      <c r="A1275" s="176"/>
      <c r="B1275" s="176"/>
      <c r="C1275" s="176"/>
      <c r="D1275" s="176"/>
      <c r="E1275" s="176"/>
    </row>
    <row r="1276" spans="1:5" ht="15" customHeight="1" x14ac:dyDescent="0.2">
      <c r="A1276" s="178" t="s">
        <v>629</v>
      </c>
      <c r="B1276" s="178"/>
      <c r="C1276" s="178"/>
      <c r="D1276" s="178"/>
      <c r="E1276" s="178"/>
    </row>
    <row r="1277" spans="1:5" ht="15" customHeight="1" x14ac:dyDescent="0.2">
      <c r="A1277" s="178"/>
      <c r="B1277" s="178"/>
      <c r="C1277" s="178"/>
      <c r="D1277" s="178"/>
      <c r="E1277" s="178"/>
    </row>
    <row r="1278" spans="1:5" ht="15" customHeight="1" x14ac:dyDescent="0.2">
      <c r="A1278" s="178"/>
      <c r="B1278" s="178"/>
      <c r="C1278" s="178"/>
      <c r="D1278" s="178"/>
      <c r="E1278" s="178"/>
    </row>
    <row r="1279" spans="1:5" ht="15" customHeight="1" x14ac:dyDescent="0.2">
      <c r="A1279" s="178"/>
      <c r="B1279" s="178"/>
      <c r="C1279" s="178"/>
      <c r="D1279" s="178"/>
      <c r="E1279" s="178"/>
    </row>
    <row r="1280" spans="1:5" ht="15" customHeight="1" x14ac:dyDescent="0.2">
      <c r="A1280" s="178"/>
      <c r="B1280" s="178"/>
      <c r="C1280" s="178"/>
      <c r="D1280" s="178"/>
      <c r="E1280" s="178"/>
    </row>
    <row r="1281" spans="1:5" ht="15" customHeight="1" x14ac:dyDescent="0.2">
      <c r="A1281" s="178"/>
      <c r="B1281" s="178"/>
      <c r="C1281" s="178"/>
      <c r="D1281" s="178"/>
      <c r="E1281" s="178"/>
    </row>
    <row r="1282" spans="1:5" ht="15" customHeight="1" x14ac:dyDescent="0.2">
      <c r="A1282" s="178"/>
      <c r="B1282" s="178"/>
      <c r="C1282" s="178"/>
      <c r="D1282" s="178"/>
      <c r="E1282" s="178"/>
    </row>
    <row r="1283" spans="1:5" ht="15" customHeight="1" x14ac:dyDescent="0.2">
      <c r="A1283" s="178"/>
      <c r="B1283" s="178"/>
      <c r="C1283" s="178"/>
      <c r="D1283" s="178"/>
      <c r="E1283" s="178"/>
    </row>
    <row r="1284" spans="1:5" ht="15" customHeight="1" x14ac:dyDescent="0.2">
      <c r="A1284" s="178"/>
      <c r="B1284" s="178"/>
      <c r="C1284" s="178"/>
      <c r="D1284" s="178"/>
      <c r="E1284" s="178"/>
    </row>
    <row r="1285" spans="1:5" ht="15" customHeight="1" x14ac:dyDescent="0.2"/>
    <row r="1286" spans="1:5" ht="15" customHeight="1" x14ac:dyDescent="0.25">
      <c r="A1286" s="38" t="s">
        <v>17</v>
      </c>
      <c r="B1286" s="39"/>
      <c r="C1286" s="39"/>
      <c r="D1286" s="39"/>
      <c r="E1286" s="56"/>
    </row>
    <row r="1287" spans="1:5" ht="15" customHeight="1" x14ac:dyDescent="0.2">
      <c r="A1287" s="40" t="s">
        <v>74</v>
      </c>
      <c r="B1287" s="118"/>
      <c r="C1287" s="118"/>
      <c r="D1287" s="118"/>
      <c r="E1287" s="56" t="s">
        <v>75</v>
      </c>
    </row>
    <row r="1288" spans="1:5" ht="15" customHeight="1" x14ac:dyDescent="0.2"/>
    <row r="1289" spans="1:5" ht="15" customHeight="1" x14ac:dyDescent="0.2">
      <c r="B1289" s="44" t="s">
        <v>39</v>
      </c>
      <c r="C1289" s="45" t="s">
        <v>40</v>
      </c>
      <c r="D1289" s="60" t="s">
        <v>41</v>
      </c>
      <c r="E1289" s="47" t="s">
        <v>42</v>
      </c>
    </row>
    <row r="1290" spans="1:5" ht="15" customHeight="1" x14ac:dyDescent="0.2">
      <c r="B1290" s="48">
        <v>307</v>
      </c>
      <c r="C1290" s="62"/>
      <c r="D1290" s="63" t="s">
        <v>230</v>
      </c>
      <c r="E1290" s="76">
        <v>-48000</v>
      </c>
    </row>
    <row r="1291" spans="1:5" ht="15" customHeight="1" x14ac:dyDescent="0.2">
      <c r="B1291" s="48">
        <v>303</v>
      </c>
      <c r="C1291" s="62"/>
      <c r="D1291" s="63" t="s">
        <v>230</v>
      </c>
      <c r="E1291" s="76">
        <v>48000</v>
      </c>
    </row>
    <row r="1292" spans="1:5" ht="15" customHeight="1" x14ac:dyDescent="0.2">
      <c r="B1292" s="165"/>
      <c r="C1292" s="53" t="s">
        <v>44</v>
      </c>
      <c r="D1292" s="66"/>
      <c r="E1292" s="67">
        <f>SUM(E1290:E1291)</f>
        <v>0</v>
      </c>
    </row>
    <row r="1293" spans="1:5" ht="15" customHeight="1" x14ac:dyDescent="0.2"/>
    <row r="1294" spans="1:5" ht="15" customHeight="1" x14ac:dyDescent="0.2"/>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35" t="s">
        <v>630</v>
      </c>
    </row>
    <row r="1303" spans="1:5" ht="15" customHeight="1" x14ac:dyDescent="0.2">
      <c r="A1303" s="176" t="s">
        <v>323</v>
      </c>
      <c r="B1303" s="176"/>
      <c r="C1303" s="176"/>
      <c r="D1303" s="176"/>
      <c r="E1303" s="176"/>
    </row>
    <row r="1304" spans="1:5" ht="15" customHeight="1" x14ac:dyDescent="0.2">
      <c r="A1304" s="176"/>
      <c r="B1304" s="176"/>
      <c r="C1304" s="176"/>
      <c r="D1304" s="176"/>
      <c r="E1304" s="176"/>
    </row>
    <row r="1305" spans="1:5" ht="15" customHeight="1" x14ac:dyDescent="0.2">
      <c r="A1305" s="178" t="s">
        <v>677</v>
      </c>
      <c r="B1305" s="178"/>
      <c r="C1305" s="178"/>
      <c r="D1305" s="178"/>
      <c r="E1305" s="178"/>
    </row>
    <row r="1306" spans="1:5" ht="15" customHeight="1" x14ac:dyDescent="0.2">
      <c r="A1306" s="178"/>
      <c r="B1306" s="178"/>
      <c r="C1306" s="178"/>
      <c r="D1306" s="178"/>
      <c r="E1306" s="178"/>
    </row>
    <row r="1307" spans="1:5" ht="15" customHeight="1" x14ac:dyDescent="0.2">
      <c r="A1307" s="178"/>
      <c r="B1307" s="178"/>
      <c r="C1307" s="178"/>
      <c r="D1307" s="178"/>
      <c r="E1307" s="178"/>
    </row>
    <row r="1308" spans="1:5" ht="15" customHeight="1" x14ac:dyDescent="0.2">
      <c r="A1308" s="178"/>
      <c r="B1308" s="178"/>
      <c r="C1308" s="178"/>
      <c r="D1308" s="178"/>
      <c r="E1308" s="178"/>
    </row>
    <row r="1309" spans="1:5" ht="15" customHeight="1" x14ac:dyDescent="0.2">
      <c r="A1309" s="178"/>
      <c r="B1309" s="178"/>
      <c r="C1309" s="178"/>
      <c r="D1309" s="178"/>
      <c r="E1309" s="178"/>
    </row>
    <row r="1310" spans="1:5" ht="15" customHeight="1" x14ac:dyDescent="0.2">
      <c r="A1310" s="178"/>
      <c r="B1310" s="178"/>
      <c r="C1310" s="178"/>
      <c r="D1310" s="178"/>
      <c r="E1310" s="178"/>
    </row>
    <row r="1311" spans="1:5" ht="15" customHeight="1" x14ac:dyDescent="0.2">
      <c r="A1311" s="178"/>
      <c r="B1311" s="178"/>
      <c r="C1311" s="178"/>
      <c r="D1311" s="178"/>
      <c r="E1311" s="178"/>
    </row>
    <row r="1312" spans="1:5" ht="15" customHeight="1" x14ac:dyDescent="0.2">
      <c r="A1312" s="178"/>
      <c r="B1312" s="178"/>
      <c r="C1312" s="178"/>
      <c r="D1312" s="178"/>
      <c r="E1312" s="178"/>
    </row>
    <row r="1313" spans="1:5" ht="15" customHeight="1" x14ac:dyDescent="0.2">
      <c r="A1313" s="178"/>
      <c r="B1313" s="178"/>
      <c r="C1313" s="178"/>
      <c r="D1313" s="178"/>
      <c r="E1313" s="178"/>
    </row>
    <row r="1314" spans="1:5" ht="15" customHeight="1" x14ac:dyDescent="0.2"/>
    <row r="1315" spans="1:5" ht="15" customHeight="1" x14ac:dyDescent="0.25">
      <c r="A1315" s="38" t="s">
        <v>17</v>
      </c>
      <c r="B1315" s="39"/>
      <c r="C1315" s="39"/>
      <c r="D1315" s="39"/>
      <c r="E1315" s="56"/>
    </row>
    <row r="1316" spans="1:5" ht="15" customHeight="1" x14ac:dyDescent="0.2">
      <c r="A1316" s="40" t="s">
        <v>74</v>
      </c>
      <c r="B1316" s="118"/>
      <c r="C1316" s="118"/>
      <c r="D1316" s="118"/>
      <c r="E1316" s="56" t="s">
        <v>75</v>
      </c>
    </row>
    <row r="1317" spans="1:5" ht="15" customHeight="1" x14ac:dyDescent="0.2"/>
    <row r="1318" spans="1:5" ht="15" customHeight="1" x14ac:dyDescent="0.2">
      <c r="B1318" s="44" t="s">
        <v>39</v>
      </c>
      <c r="C1318" s="45" t="s">
        <v>40</v>
      </c>
      <c r="D1318" s="60" t="s">
        <v>41</v>
      </c>
      <c r="E1318" s="47" t="s">
        <v>42</v>
      </c>
    </row>
    <row r="1319" spans="1:5" ht="15" customHeight="1" x14ac:dyDescent="0.2">
      <c r="B1319" s="48">
        <v>307</v>
      </c>
      <c r="C1319" s="62"/>
      <c r="D1319" s="63" t="s">
        <v>230</v>
      </c>
      <c r="E1319" s="76">
        <v>-80000</v>
      </c>
    </row>
    <row r="1320" spans="1:5" ht="15" customHeight="1" x14ac:dyDescent="0.2">
      <c r="B1320" s="48">
        <v>308</v>
      </c>
      <c r="C1320" s="62"/>
      <c r="D1320" s="63" t="s">
        <v>230</v>
      </c>
      <c r="E1320" s="76">
        <v>-20000</v>
      </c>
    </row>
    <row r="1321" spans="1:5" ht="15" customHeight="1" x14ac:dyDescent="0.2">
      <c r="B1321" s="48">
        <v>308</v>
      </c>
      <c r="C1321" s="62"/>
      <c r="D1321" s="63" t="s">
        <v>230</v>
      </c>
      <c r="E1321" s="76">
        <v>100000</v>
      </c>
    </row>
    <row r="1322" spans="1:5" ht="15" customHeight="1" x14ac:dyDescent="0.2">
      <c r="B1322" s="165"/>
      <c r="C1322" s="53" t="s">
        <v>44</v>
      </c>
      <c r="D1322" s="66"/>
      <c r="E1322" s="67">
        <f>SUM(E1319:E1321)</f>
        <v>0</v>
      </c>
    </row>
    <row r="1323" spans="1:5" ht="15" customHeight="1" x14ac:dyDescent="0.2"/>
    <row r="1324" spans="1:5" ht="15" customHeight="1" x14ac:dyDescent="0.2"/>
    <row r="1325" spans="1:5" ht="15" customHeight="1" x14ac:dyDescent="0.25">
      <c r="A1325" s="35" t="s">
        <v>631</v>
      </c>
    </row>
    <row r="1326" spans="1:5" ht="15" customHeight="1" x14ac:dyDescent="0.2">
      <c r="A1326" s="176" t="s">
        <v>323</v>
      </c>
      <c r="B1326" s="176"/>
      <c r="C1326" s="176"/>
      <c r="D1326" s="176"/>
      <c r="E1326" s="176"/>
    </row>
    <row r="1327" spans="1:5" ht="15" customHeight="1" x14ac:dyDescent="0.2">
      <c r="A1327" s="176"/>
      <c r="B1327" s="176"/>
      <c r="C1327" s="176"/>
      <c r="D1327" s="176"/>
      <c r="E1327" s="176"/>
    </row>
    <row r="1328" spans="1:5" ht="15" customHeight="1" x14ac:dyDescent="0.2">
      <c r="A1328" s="178" t="s">
        <v>678</v>
      </c>
      <c r="B1328" s="178"/>
      <c r="C1328" s="178"/>
      <c r="D1328" s="178"/>
      <c r="E1328" s="178"/>
    </row>
    <row r="1329" spans="1:5" ht="15" customHeight="1" x14ac:dyDescent="0.2">
      <c r="A1329" s="178"/>
      <c r="B1329" s="178"/>
      <c r="C1329" s="178"/>
      <c r="D1329" s="178"/>
      <c r="E1329" s="178"/>
    </row>
    <row r="1330" spans="1:5" ht="15" customHeight="1" x14ac:dyDescent="0.2">
      <c r="A1330" s="178"/>
      <c r="B1330" s="178"/>
      <c r="C1330" s="178"/>
      <c r="D1330" s="178"/>
      <c r="E1330" s="178"/>
    </row>
    <row r="1331" spans="1:5" ht="15" customHeight="1" x14ac:dyDescent="0.2">
      <c r="A1331" s="178"/>
      <c r="B1331" s="178"/>
      <c r="C1331" s="178"/>
      <c r="D1331" s="178"/>
      <c r="E1331" s="178"/>
    </row>
    <row r="1332" spans="1:5" ht="15" customHeight="1" x14ac:dyDescent="0.2">
      <c r="A1332" s="178"/>
      <c r="B1332" s="178"/>
      <c r="C1332" s="178"/>
      <c r="D1332" s="178"/>
      <c r="E1332" s="178"/>
    </row>
    <row r="1333" spans="1:5" ht="15" customHeight="1" x14ac:dyDescent="0.2">
      <c r="A1333" s="178"/>
      <c r="B1333" s="178"/>
      <c r="C1333" s="178"/>
      <c r="D1333" s="178"/>
      <c r="E1333" s="178"/>
    </row>
    <row r="1334" spans="1:5" ht="15" customHeight="1" x14ac:dyDescent="0.2">
      <c r="A1334" s="178"/>
      <c r="B1334" s="178"/>
      <c r="C1334" s="178"/>
      <c r="D1334" s="178"/>
      <c r="E1334" s="178"/>
    </row>
    <row r="1335" spans="1:5" ht="15" customHeight="1" x14ac:dyDescent="0.2">
      <c r="A1335" s="178"/>
      <c r="B1335" s="178"/>
      <c r="C1335" s="178"/>
      <c r="D1335" s="178"/>
      <c r="E1335" s="178"/>
    </row>
    <row r="1336" spans="1:5" ht="15" customHeight="1" x14ac:dyDescent="0.2">
      <c r="A1336" s="178"/>
      <c r="B1336" s="178"/>
      <c r="C1336" s="178"/>
      <c r="D1336" s="178"/>
      <c r="E1336" s="178"/>
    </row>
    <row r="1337" spans="1:5" ht="15" customHeight="1" x14ac:dyDescent="0.2">
      <c r="A1337" s="178"/>
      <c r="B1337" s="178"/>
      <c r="C1337" s="178"/>
      <c r="D1337" s="178"/>
      <c r="E1337" s="178"/>
    </row>
    <row r="1338" spans="1:5" ht="15" customHeight="1" x14ac:dyDescent="0.2"/>
    <row r="1339" spans="1:5" ht="15" customHeight="1" x14ac:dyDescent="0.25">
      <c r="A1339" s="38" t="s">
        <v>17</v>
      </c>
      <c r="B1339" s="39"/>
      <c r="C1339" s="39"/>
      <c r="D1339" s="39"/>
      <c r="E1339" s="56"/>
    </row>
    <row r="1340" spans="1:5" ht="15" customHeight="1" x14ac:dyDescent="0.2">
      <c r="A1340" s="40" t="s">
        <v>74</v>
      </c>
      <c r="B1340" s="118"/>
      <c r="C1340" s="118"/>
      <c r="D1340" s="118"/>
      <c r="E1340" s="56" t="s">
        <v>75</v>
      </c>
    </row>
    <row r="1341" spans="1:5" ht="15" customHeight="1" x14ac:dyDescent="0.2"/>
    <row r="1342" spans="1:5" ht="15" customHeight="1" x14ac:dyDescent="0.2">
      <c r="B1342" s="44" t="s">
        <v>39</v>
      </c>
      <c r="C1342" s="45" t="s">
        <v>40</v>
      </c>
      <c r="D1342" s="60" t="s">
        <v>41</v>
      </c>
      <c r="E1342" s="47" t="s">
        <v>42</v>
      </c>
    </row>
    <row r="1343" spans="1:5" ht="15" customHeight="1" x14ac:dyDescent="0.2">
      <c r="B1343" s="48">
        <v>307</v>
      </c>
      <c r="C1343" s="62"/>
      <c r="D1343" s="63" t="s">
        <v>230</v>
      </c>
      <c r="E1343" s="76">
        <v>-235597.5</v>
      </c>
    </row>
    <row r="1344" spans="1:5" ht="15" customHeight="1" x14ac:dyDescent="0.2">
      <c r="B1344" s="48">
        <v>303</v>
      </c>
      <c r="C1344" s="62"/>
      <c r="D1344" s="63" t="s">
        <v>230</v>
      </c>
      <c r="E1344" s="76">
        <v>235597.5</v>
      </c>
    </row>
    <row r="1345" spans="1:5" ht="15" customHeight="1" x14ac:dyDescent="0.2">
      <c r="B1345" s="165"/>
      <c r="C1345" s="53" t="s">
        <v>44</v>
      </c>
      <c r="D1345" s="66"/>
      <c r="E1345" s="67">
        <f>SUM(E1343:E1344)</f>
        <v>0</v>
      </c>
    </row>
    <row r="1346" spans="1:5" ht="15" customHeight="1" x14ac:dyDescent="0.2"/>
    <row r="1347" spans="1:5" ht="15" customHeight="1" x14ac:dyDescent="0.2"/>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35" t="s">
        <v>632</v>
      </c>
    </row>
    <row r="1355" spans="1:5" ht="15" customHeight="1" x14ac:dyDescent="0.2">
      <c r="A1355" s="176" t="s">
        <v>323</v>
      </c>
      <c r="B1355" s="176"/>
      <c r="C1355" s="176"/>
      <c r="D1355" s="176"/>
      <c r="E1355" s="176"/>
    </row>
    <row r="1356" spans="1:5" ht="15" customHeight="1" x14ac:dyDescent="0.2">
      <c r="A1356" s="176"/>
      <c r="B1356" s="176"/>
      <c r="C1356" s="176"/>
      <c r="D1356" s="176"/>
      <c r="E1356" s="176"/>
    </row>
    <row r="1357" spans="1:5" ht="15" customHeight="1" x14ac:dyDescent="0.2">
      <c r="A1357" s="178" t="s">
        <v>679</v>
      </c>
      <c r="B1357" s="178"/>
      <c r="C1357" s="178"/>
      <c r="D1357" s="178"/>
      <c r="E1357" s="178"/>
    </row>
    <row r="1358" spans="1:5" ht="15" customHeight="1" x14ac:dyDescent="0.2">
      <c r="A1358" s="178"/>
      <c r="B1358" s="178"/>
      <c r="C1358" s="178"/>
      <c r="D1358" s="178"/>
      <c r="E1358" s="178"/>
    </row>
    <row r="1359" spans="1:5" ht="15" customHeight="1" x14ac:dyDescent="0.2">
      <c r="A1359" s="178"/>
      <c r="B1359" s="178"/>
      <c r="C1359" s="178"/>
      <c r="D1359" s="178"/>
      <c r="E1359" s="178"/>
    </row>
    <row r="1360" spans="1:5" ht="15" customHeight="1" x14ac:dyDescent="0.2">
      <c r="A1360" s="178"/>
      <c r="B1360" s="178"/>
      <c r="C1360" s="178"/>
      <c r="D1360" s="178"/>
      <c r="E1360" s="178"/>
    </row>
    <row r="1361" spans="1:5" ht="15" customHeight="1" x14ac:dyDescent="0.2">
      <c r="A1361" s="178"/>
      <c r="B1361" s="178"/>
      <c r="C1361" s="178"/>
      <c r="D1361" s="178"/>
      <c r="E1361" s="178"/>
    </row>
    <row r="1362" spans="1:5" ht="15" customHeight="1" x14ac:dyDescent="0.2">
      <c r="A1362" s="178"/>
      <c r="B1362" s="178"/>
      <c r="C1362" s="178"/>
      <c r="D1362" s="178"/>
      <c r="E1362" s="178"/>
    </row>
    <row r="1363" spans="1:5" ht="15" customHeight="1" x14ac:dyDescent="0.2">
      <c r="A1363" s="178"/>
      <c r="B1363" s="178"/>
      <c r="C1363" s="178"/>
      <c r="D1363" s="178"/>
      <c r="E1363" s="178"/>
    </row>
    <row r="1364" spans="1:5" ht="15" customHeight="1" x14ac:dyDescent="0.2">
      <c r="A1364" s="178"/>
      <c r="B1364" s="178"/>
      <c r="C1364" s="178"/>
      <c r="D1364" s="178"/>
      <c r="E1364" s="178"/>
    </row>
    <row r="1365" spans="1:5" ht="15" customHeight="1" x14ac:dyDescent="0.2">
      <c r="A1365" s="178"/>
      <c r="B1365" s="178"/>
      <c r="C1365" s="178"/>
      <c r="D1365" s="178"/>
      <c r="E1365" s="178"/>
    </row>
    <row r="1366" spans="1:5" ht="15" customHeight="1" x14ac:dyDescent="0.2"/>
    <row r="1367" spans="1:5" ht="15" customHeight="1" x14ac:dyDescent="0.25">
      <c r="A1367" s="38" t="s">
        <v>17</v>
      </c>
      <c r="B1367" s="39"/>
      <c r="C1367" s="39"/>
      <c r="D1367" s="39"/>
      <c r="E1367" s="56"/>
    </row>
    <row r="1368" spans="1:5" ht="15" customHeight="1" x14ac:dyDescent="0.2">
      <c r="A1368" s="40" t="s">
        <v>74</v>
      </c>
      <c r="B1368" s="118"/>
      <c r="C1368" s="118"/>
      <c r="D1368" s="118"/>
      <c r="E1368" s="56" t="s">
        <v>75</v>
      </c>
    </row>
    <row r="1369" spans="1:5" ht="15" customHeight="1" x14ac:dyDescent="0.2"/>
    <row r="1370" spans="1:5" ht="15" customHeight="1" x14ac:dyDescent="0.2">
      <c r="B1370" s="44" t="s">
        <v>39</v>
      </c>
      <c r="C1370" s="45" t="s">
        <v>40</v>
      </c>
      <c r="D1370" s="60" t="s">
        <v>41</v>
      </c>
      <c r="E1370" s="47" t="s">
        <v>42</v>
      </c>
    </row>
    <row r="1371" spans="1:5" ht="15" customHeight="1" x14ac:dyDescent="0.2">
      <c r="B1371" s="48">
        <v>307</v>
      </c>
      <c r="C1371" s="62"/>
      <c r="D1371" s="63" t="s">
        <v>230</v>
      </c>
      <c r="E1371" s="76">
        <v>-186000</v>
      </c>
    </row>
    <row r="1372" spans="1:5" ht="15" customHeight="1" x14ac:dyDescent="0.2">
      <c r="B1372" s="48">
        <v>10</v>
      </c>
      <c r="C1372" s="62"/>
      <c r="D1372" s="110" t="s">
        <v>76</v>
      </c>
      <c r="E1372" s="76">
        <v>186000</v>
      </c>
    </row>
    <row r="1373" spans="1:5" ht="15" customHeight="1" x14ac:dyDescent="0.2">
      <c r="B1373" s="165"/>
      <c r="C1373" s="53" t="s">
        <v>44</v>
      </c>
      <c r="D1373" s="66"/>
      <c r="E1373" s="67">
        <f>SUM(E1371:E1372)</f>
        <v>0</v>
      </c>
    </row>
    <row r="1374" spans="1:5" ht="15" customHeight="1" x14ac:dyDescent="0.2"/>
    <row r="1375" spans="1:5" ht="15" customHeight="1" x14ac:dyDescent="0.2"/>
    <row r="1376" spans="1:5" ht="15" customHeight="1" x14ac:dyDescent="0.25">
      <c r="A1376" s="35" t="s">
        <v>633</v>
      </c>
    </row>
    <row r="1377" spans="1:5" ht="15" customHeight="1" x14ac:dyDescent="0.2">
      <c r="A1377" s="176" t="s">
        <v>323</v>
      </c>
      <c r="B1377" s="176"/>
      <c r="C1377" s="176"/>
      <c r="D1377" s="176"/>
      <c r="E1377" s="176"/>
    </row>
    <row r="1378" spans="1:5" ht="15" customHeight="1" x14ac:dyDescent="0.2">
      <c r="A1378" s="176"/>
      <c r="B1378" s="176"/>
      <c r="C1378" s="176"/>
      <c r="D1378" s="176"/>
      <c r="E1378" s="176"/>
    </row>
    <row r="1379" spans="1:5" ht="15" customHeight="1" x14ac:dyDescent="0.2">
      <c r="A1379" s="178" t="s">
        <v>680</v>
      </c>
      <c r="B1379" s="178"/>
      <c r="C1379" s="178"/>
      <c r="D1379" s="178"/>
      <c r="E1379" s="178"/>
    </row>
    <row r="1380" spans="1:5" ht="15" customHeight="1" x14ac:dyDescent="0.2">
      <c r="A1380" s="178"/>
      <c r="B1380" s="178"/>
      <c r="C1380" s="178"/>
      <c r="D1380" s="178"/>
      <c r="E1380" s="178"/>
    </row>
    <row r="1381" spans="1:5" ht="15" customHeight="1" x14ac:dyDescent="0.2">
      <c r="A1381" s="178"/>
      <c r="B1381" s="178"/>
      <c r="C1381" s="178"/>
      <c r="D1381" s="178"/>
      <c r="E1381" s="178"/>
    </row>
    <row r="1382" spans="1:5" ht="15" customHeight="1" x14ac:dyDescent="0.2">
      <c r="A1382" s="178"/>
      <c r="B1382" s="178"/>
      <c r="C1382" s="178"/>
      <c r="D1382" s="178"/>
      <c r="E1382" s="178"/>
    </row>
    <row r="1383" spans="1:5" ht="15" customHeight="1" x14ac:dyDescent="0.2">
      <c r="A1383" s="178"/>
      <c r="B1383" s="178"/>
      <c r="C1383" s="178"/>
      <c r="D1383" s="178"/>
      <c r="E1383" s="178"/>
    </row>
    <row r="1384" spans="1:5" ht="15" customHeight="1" x14ac:dyDescent="0.2">
      <c r="A1384" s="178"/>
      <c r="B1384" s="178"/>
      <c r="C1384" s="178"/>
      <c r="D1384" s="178"/>
      <c r="E1384" s="178"/>
    </row>
    <row r="1385" spans="1:5" ht="15" customHeight="1" x14ac:dyDescent="0.2">
      <c r="A1385" s="178"/>
      <c r="B1385" s="178"/>
      <c r="C1385" s="178"/>
      <c r="D1385" s="178"/>
      <c r="E1385" s="178"/>
    </row>
    <row r="1386" spans="1:5" ht="15" customHeight="1" x14ac:dyDescent="0.2">
      <c r="A1386" s="178"/>
      <c r="B1386" s="178"/>
      <c r="C1386" s="178"/>
      <c r="D1386" s="178"/>
      <c r="E1386" s="178"/>
    </row>
    <row r="1387" spans="1:5" ht="15" customHeight="1" x14ac:dyDescent="0.2">
      <c r="A1387" s="178"/>
      <c r="B1387" s="178"/>
      <c r="C1387" s="178"/>
      <c r="D1387" s="178"/>
      <c r="E1387" s="178"/>
    </row>
    <row r="1388" spans="1:5" ht="15" customHeight="1" x14ac:dyDescent="0.2">
      <c r="A1388" s="178"/>
      <c r="B1388" s="178"/>
      <c r="C1388" s="178"/>
      <c r="D1388" s="178"/>
      <c r="E1388" s="178"/>
    </row>
    <row r="1389" spans="1:5" ht="15" customHeight="1" x14ac:dyDescent="0.2">
      <c r="A1389" s="121"/>
      <c r="B1389" s="121"/>
      <c r="C1389" s="121"/>
      <c r="D1389" s="121"/>
      <c r="E1389" s="121"/>
    </row>
    <row r="1390" spans="1:5" ht="15" customHeight="1" x14ac:dyDescent="0.25">
      <c r="A1390" s="38" t="s">
        <v>17</v>
      </c>
      <c r="B1390" s="39"/>
      <c r="C1390" s="39"/>
      <c r="D1390" s="39"/>
      <c r="E1390" s="56"/>
    </row>
    <row r="1391" spans="1:5" ht="15" customHeight="1" x14ac:dyDescent="0.2">
      <c r="A1391" s="40" t="s">
        <v>74</v>
      </c>
      <c r="B1391" s="118"/>
      <c r="C1391" s="118"/>
      <c r="D1391" s="118"/>
      <c r="E1391" s="56" t="s">
        <v>75</v>
      </c>
    </row>
    <row r="1392" spans="1:5" ht="15" customHeight="1" x14ac:dyDescent="0.2"/>
    <row r="1393" spans="1:7" ht="15" customHeight="1" x14ac:dyDescent="0.2">
      <c r="B1393" s="44" t="s">
        <v>39</v>
      </c>
      <c r="C1393" s="45" t="s">
        <v>40</v>
      </c>
      <c r="D1393" s="60" t="s">
        <v>41</v>
      </c>
      <c r="E1393" s="47" t="s">
        <v>42</v>
      </c>
    </row>
    <row r="1394" spans="1:7" ht="15" customHeight="1" x14ac:dyDescent="0.2">
      <c r="B1394" s="48">
        <v>307</v>
      </c>
      <c r="C1394" s="62"/>
      <c r="D1394" s="63" t="s">
        <v>230</v>
      </c>
      <c r="E1394" s="76">
        <v>-177962.74</v>
      </c>
    </row>
    <row r="1395" spans="1:7" ht="15" customHeight="1" x14ac:dyDescent="0.2">
      <c r="B1395" s="48">
        <v>10</v>
      </c>
      <c r="C1395" s="62"/>
      <c r="D1395" s="110" t="s">
        <v>76</v>
      </c>
      <c r="E1395" s="76">
        <v>-1.06</v>
      </c>
    </row>
    <row r="1396" spans="1:7" ht="15" customHeight="1" x14ac:dyDescent="0.2">
      <c r="B1396" s="48">
        <v>11</v>
      </c>
      <c r="C1396" s="62"/>
      <c r="D1396" s="110" t="s">
        <v>76</v>
      </c>
      <c r="E1396" s="76">
        <f>-0.8-41895.46</f>
        <v>-41896.26</v>
      </c>
      <c r="G1396" s="91">
        <f>SUM(E1394:E1396)</f>
        <v>-219860.06</v>
      </c>
    </row>
    <row r="1397" spans="1:7" ht="15" customHeight="1" x14ac:dyDescent="0.2">
      <c r="B1397" s="48">
        <v>10</v>
      </c>
      <c r="C1397" s="62"/>
      <c r="D1397" s="110" t="s">
        <v>76</v>
      </c>
      <c r="E1397" s="76">
        <f>1.28+0.53+1.07+0.23+0.83+219855</f>
        <v>219858.94</v>
      </c>
    </row>
    <row r="1398" spans="1:7" ht="15" customHeight="1" x14ac:dyDescent="0.2">
      <c r="B1398" s="48">
        <v>12</v>
      </c>
      <c r="C1398" s="62"/>
      <c r="D1398" s="110" t="s">
        <v>76</v>
      </c>
      <c r="E1398" s="76">
        <v>1.1100000000000001</v>
      </c>
    </row>
    <row r="1399" spans="1:7" ht="15" customHeight="1" x14ac:dyDescent="0.2">
      <c r="B1399" s="48">
        <v>14</v>
      </c>
      <c r="C1399" s="62"/>
      <c r="D1399" s="110" t="s">
        <v>76</v>
      </c>
      <c r="E1399" s="76">
        <v>0.01</v>
      </c>
    </row>
    <row r="1400" spans="1:7" ht="15" customHeight="1" x14ac:dyDescent="0.2">
      <c r="B1400" s="165"/>
      <c r="C1400" s="53" t="s">
        <v>44</v>
      </c>
      <c r="D1400" s="66"/>
      <c r="E1400" s="67">
        <f>SUM(E1394:E1399)</f>
        <v>4.6567107808703767E-12</v>
      </c>
    </row>
    <row r="1401" spans="1:7" ht="15" customHeight="1" x14ac:dyDescent="0.2"/>
    <row r="1402" spans="1:7" ht="15" customHeight="1" x14ac:dyDescent="0.2"/>
    <row r="1403" spans="1:7" ht="15" customHeight="1" x14ac:dyDescent="0.2"/>
    <row r="1404" spans="1:7" ht="15" customHeight="1" x14ac:dyDescent="0.2"/>
    <row r="1405" spans="1:7" ht="15" customHeight="1" x14ac:dyDescent="0.2"/>
    <row r="1406" spans="1:7" ht="15" customHeight="1" x14ac:dyDescent="0.25">
      <c r="A1406" s="35" t="s">
        <v>634</v>
      </c>
    </row>
    <row r="1407" spans="1:7" ht="15" customHeight="1" x14ac:dyDescent="0.2">
      <c r="A1407" s="176" t="s">
        <v>323</v>
      </c>
      <c r="B1407" s="176"/>
      <c r="C1407" s="176"/>
      <c r="D1407" s="176"/>
      <c r="E1407" s="176"/>
    </row>
    <row r="1408" spans="1:7" ht="15" customHeight="1" x14ac:dyDescent="0.2">
      <c r="A1408" s="176"/>
      <c r="B1408" s="176"/>
      <c r="C1408" s="176"/>
      <c r="D1408" s="176"/>
      <c r="E1408" s="176"/>
    </row>
    <row r="1409" spans="1:5" ht="15" customHeight="1" x14ac:dyDescent="0.2">
      <c r="A1409" s="178" t="s">
        <v>681</v>
      </c>
      <c r="B1409" s="178"/>
      <c r="C1409" s="178"/>
      <c r="D1409" s="178"/>
      <c r="E1409" s="178"/>
    </row>
    <row r="1410" spans="1:5" ht="15" customHeight="1" x14ac:dyDescent="0.2">
      <c r="A1410" s="178"/>
      <c r="B1410" s="178"/>
      <c r="C1410" s="178"/>
      <c r="D1410" s="178"/>
      <c r="E1410" s="178"/>
    </row>
    <row r="1411" spans="1:5" ht="15" customHeight="1" x14ac:dyDescent="0.2">
      <c r="A1411" s="178"/>
      <c r="B1411" s="178"/>
      <c r="C1411" s="178"/>
      <c r="D1411" s="178"/>
      <c r="E1411" s="178"/>
    </row>
    <row r="1412" spans="1:5" ht="15" customHeight="1" x14ac:dyDescent="0.2">
      <c r="A1412" s="178"/>
      <c r="B1412" s="178"/>
      <c r="C1412" s="178"/>
      <c r="D1412" s="178"/>
      <c r="E1412" s="178"/>
    </row>
    <row r="1413" spans="1:5" ht="15" customHeight="1" x14ac:dyDescent="0.2">
      <c r="A1413" s="178"/>
      <c r="B1413" s="178"/>
      <c r="C1413" s="178"/>
      <c r="D1413" s="178"/>
      <c r="E1413" s="178"/>
    </row>
    <row r="1414" spans="1:5" ht="15" customHeight="1" x14ac:dyDescent="0.2">
      <c r="A1414" s="178"/>
      <c r="B1414" s="178"/>
      <c r="C1414" s="178"/>
      <c r="D1414" s="178"/>
      <c r="E1414" s="178"/>
    </row>
    <row r="1415" spans="1:5" ht="15" customHeight="1" x14ac:dyDescent="0.2">
      <c r="A1415" s="178"/>
      <c r="B1415" s="178"/>
      <c r="C1415" s="178"/>
      <c r="D1415" s="178"/>
      <c r="E1415" s="178"/>
    </row>
    <row r="1416" spans="1:5" ht="15" customHeight="1" x14ac:dyDescent="0.2">
      <c r="A1416" s="178"/>
      <c r="B1416" s="178"/>
      <c r="C1416" s="178"/>
      <c r="D1416" s="178"/>
      <c r="E1416" s="178"/>
    </row>
    <row r="1417" spans="1:5" ht="15" customHeight="1" x14ac:dyDescent="0.2">
      <c r="A1417" s="178"/>
      <c r="B1417" s="178"/>
      <c r="C1417" s="178"/>
      <c r="D1417" s="178"/>
      <c r="E1417" s="178"/>
    </row>
    <row r="1418" spans="1:5" ht="15" customHeight="1" x14ac:dyDescent="0.2"/>
    <row r="1419" spans="1:5" ht="15" customHeight="1" x14ac:dyDescent="0.25">
      <c r="A1419" s="38" t="s">
        <v>17</v>
      </c>
      <c r="B1419" s="39"/>
      <c r="C1419" s="39"/>
      <c r="D1419" s="39"/>
      <c r="E1419" s="56"/>
    </row>
    <row r="1420" spans="1:5" ht="15" customHeight="1" x14ac:dyDescent="0.2">
      <c r="A1420" s="40" t="s">
        <v>74</v>
      </c>
      <c r="B1420" s="118"/>
      <c r="C1420" s="118"/>
      <c r="D1420" s="118"/>
      <c r="E1420" s="56" t="s">
        <v>75</v>
      </c>
    </row>
    <row r="1421" spans="1:5" ht="15" customHeight="1" x14ac:dyDescent="0.2"/>
    <row r="1422" spans="1:5" ht="15" customHeight="1" x14ac:dyDescent="0.2">
      <c r="B1422" s="44" t="s">
        <v>39</v>
      </c>
      <c r="C1422" s="45" t="s">
        <v>40</v>
      </c>
      <c r="D1422" s="60" t="s">
        <v>41</v>
      </c>
      <c r="E1422" s="47" t="s">
        <v>42</v>
      </c>
    </row>
    <row r="1423" spans="1:5" ht="15" customHeight="1" x14ac:dyDescent="0.2">
      <c r="B1423" s="48">
        <v>11</v>
      </c>
      <c r="C1423" s="62"/>
      <c r="D1423" s="63" t="s">
        <v>230</v>
      </c>
      <c r="E1423" s="76">
        <f>-20129-68500-1336-11540-3446-22519-53050</f>
        <v>-180520</v>
      </c>
    </row>
    <row r="1424" spans="1:5" ht="15" customHeight="1" x14ac:dyDescent="0.2">
      <c r="B1424" s="48">
        <v>13</v>
      </c>
      <c r="C1424" s="62"/>
      <c r="D1424" s="63" t="s">
        <v>230</v>
      </c>
      <c r="E1424" s="76">
        <f>-32920.63-51868</f>
        <v>-84788.63</v>
      </c>
    </row>
    <row r="1425" spans="1:7" ht="15" customHeight="1" x14ac:dyDescent="0.2">
      <c r="B1425" s="48">
        <v>14</v>
      </c>
      <c r="C1425" s="62"/>
      <c r="D1425" s="63" t="s">
        <v>230</v>
      </c>
      <c r="E1425" s="76">
        <v>-1423.11</v>
      </c>
      <c r="G1425" s="91">
        <f>SUM(E1423:E1425)</f>
        <v>-266731.74</v>
      </c>
    </row>
    <row r="1426" spans="1:7" ht="15" customHeight="1" x14ac:dyDescent="0.2">
      <c r="B1426" s="48">
        <v>11</v>
      </c>
      <c r="C1426" s="62"/>
      <c r="D1426" s="110" t="s">
        <v>76</v>
      </c>
      <c r="E1426" s="76">
        <f>-16500-880-310-550-720-284700-39471.46-29490.02-164686-275371-55773-31099-33030-29550</f>
        <v>-962130.48</v>
      </c>
    </row>
    <row r="1427" spans="1:7" ht="15" customHeight="1" x14ac:dyDescent="0.2">
      <c r="B1427" s="48">
        <v>13</v>
      </c>
      <c r="C1427" s="62"/>
      <c r="D1427" s="110" t="s">
        <v>76</v>
      </c>
      <c r="E1427" s="76">
        <v>-11034</v>
      </c>
    </row>
    <row r="1428" spans="1:7" ht="15" customHeight="1" x14ac:dyDescent="0.2">
      <c r="B1428" s="48">
        <v>14</v>
      </c>
      <c r="C1428" s="62"/>
      <c r="D1428" s="110" t="s">
        <v>76</v>
      </c>
      <c r="E1428" s="76">
        <f>-63046.42-193910-192995-0.01</f>
        <v>-449951.43</v>
      </c>
    </row>
    <row r="1429" spans="1:7" ht="15" customHeight="1" x14ac:dyDescent="0.2">
      <c r="B1429" s="48">
        <v>307</v>
      </c>
      <c r="C1429" s="62"/>
      <c r="D1429" s="63" t="s">
        <v>230</v>
      </c>
      <c r="E1429" s="76">
        <v>1689847.65</v>
      </c>
    </row>
    <row r="1430" spans="1:7" ht="15" customHeight="1" x14ac:dyDescent="0.2">
      <c r="B1430" s="165"/>
      <c r="C1430" s="53" t="s">
        <v>44</v>
      </c>
      <c r="D1430" s="66"/>
      <c r="E1430" s="67">
        <f>SUM(E1423:E1429)</f>
        <v>0</v>
      </c>
    </row>
    <row r="1431" spans="1:7" ht="15" customHeight="1" x14ac:dyDescent="0.2"/>
    <row r="1432" spans="1:7" ht="15" customHeight="1" x14ac:dyDescent="0.2"/>
    <row r="1433" spans="1:7" ht="15" customHeight="1" x14ac:dyDescent="0.25">
      <c r="A1433" s="35" t="s">
        <v>635</v>
      </c>
    </row>
    <row r="1434" spans="1:7" ht="15" customHeight="1" x14ac:dyDescent="0.2">
      <c r="A1434" s="176" t="s">
        <v>323</v>
      </c>
      <c r="B1434" s="176"/>
      <c r="C1434" s="176"/>
      <c r="D1434" s="176"/>
      <c r="E1434" s="176"/>
    </row>
    <row r="1435" spans="1:7" ht="15" customHeight="1" x14ac:dyDescent="0.2">
      <c r="A1435" s="176"/>
      <c r="B1435" s="176"/>
      <c r="C1435" s="176"/>
      <c r="D1435" s="176"/>
      <c r="E1435" s="176"/>
    </row>
    <row r="1436" spans="1:7" ht="15" customHeight="1" x14ac:dyDescent="0.2">
      <c r="A1436" s="178" t="s">
        <v>682</v>
      </c>
      <c r="B1436" s="178"/>
      <c r="C1436" s="178"/>
      <c r="D1436" s="178"/>
      <c r="E1436" s="178"/>
    </row>
    <row r="1437" spans="1:7" ht="15" customHeight="1" x14ac:dyDescent="0.2">
      <c r="A1437" s="178"/>
      <c r="B1437" s="178"/>
      <c r="C1437" s="178"/>
      <c r="D1437" s="178"/>
      <c r="E1437" s="178"/>
    </row>
    <row r="1438" spans="1:7" ht="15" customHeight="1" x14ac:dyDescent="0.2">
      <c r="A1438" s="178"/>
      <c r="B1438" s="178"/>
      <c r="C1438" s="178"/>
      <c r="D1438" s="178"/>
      <c r="E1438" s="178"/>
    </row>
    <row r="1439" spans="1:7" ht="15" customHeight="1" x14ac:dyDescent="0.2">
      <c r="A1439" s="178"/>
      <c r="B1439" s="178"/>
      <c r="C1439" s="178"/>
      <c r="D1439" s="178"/>
      <c r="E1439" s="178"/>
    </row>
    <row r="1440" spans="1:7" ht="15" customHeight="1" x14ac:dyDescent="0.2">
      <c r="A1440" s="178"/>
      <c r="B1440" s="178"/>
      <c r="C1440" s="178"/>
      <c r="D1440" s="178"/>
      <c r="E1440" s="178"/>
    </row>
    <row r="1441" spans="1:7" ht="15" customHeight="1" x14ac:dyDescent="0.2">
      <c r="A1441" s="178"/>
      <c r="B1441" s="178"/>
      <c r="C1441" s="178"/>
      <c r="D1441" s="178"/>
      <c r="E1441" s="178"/>
    </row>
    <row r="1442" spans="1:7" ht="15" customHeight="1" x14ac:dyDescent="0.2">
      <c r="A1442" s="178"/>
      <c r="B1442" s="178"/>
      <c r="C1442" s="178"/>
      <c r="D1442" s="178"/>
      <c r="E1442" s="178"/>
    </row>
    <row r="1443" spans="1:7" ht="15" customHeight="1" x14ac:dyDescent="0.2">
      <c r="A1443" s="178"/>
      <c r="B1443" s="178"/>
      <c r="C1443" s="178"/>
      <c r="D1443" s="178"/>
      <c r="E1443" s="178"/>
    </row>
    <row r="1444" spans="1:7" ht="15" customHeight="1" x14ac:dyDescent="0.2">
      <c r="A1444" s="178"/>
      <c r="B1444" s="178"/>
      <c r="C1444" s="178"/>
      <c r="D1444" s="178"/>
      <c r="E1444" s="178"/>
    </row>
    <row r="1445" spans="1:7" ht="15" customHeight="1" x14ac:dyDescent="0.2"/>
    <row r="1446" spans="1:7" ht="15" customHeight="1" x14ac:dyDescent="0.25">
      <c r="A1446" s="38" t="s">
        <v>17</v>
      </c>
      <c r="B1446" s="39"/>
      <c r="C1446" s="39"/>
      <c r="D1446" s="39"/>
      <c r="E1446" s="56"/>
    </row>
    <row r="1447" spans="1:7" ht="15" customHeight="1" x14ac:dyDescent="0.2">
      <c r="A1447" s="40" t="s">
        <v>74</v>
      </c>
      <c r="B1447" s="118"/>
      <c r="C1447" s="118"/>
      <c r="D1447" s="118"/>
      <c r="E1447" s="56" t="s">
        <v>75</v>
      </c>
    </row>
    <row r="1448" spans="1:7" ht="15" customHeight="1" x14ac:dyDescent="0.2"/>
    <row r="1449" spans="1:7" ht="15" customHeight="1" x14ac:dyDescent="0.2">
      <c r="B1449" s="44" t="s">
        <v>39</v>
      </c>
      <c r="C1449" s="45" t="s">
        <v>40</v>
      </c>
      <c r="D1449" s="60" t="s">
        <v>41</v>
      </c>
      <c r="E1449" s="47" t="s">
        <v>42</v>
      </c>
    </row>
    <row r="1450" spans="1:7" ht="15" customHeight="1" x14ac:dyDescent="0.2">
      <c r="B1450" s="48">
        <v>880</v>
      </c>
      <c r="C1450" s="62"/>
      <c r="D1450" s="110" t="s">
        <v>76</v>
      </c>
      <c r="E1450" s="76">
        <v>-7502</v>
      </c>
    </row>
    <row r="1451" spans="1:7" ht="15" customHeight="1" x14ac:dyDescent="0.2">
      <c r="B1451" s="48">
        <v>883</v>
      </c>
      <c r="C1451" s="62"/>
      <c r="D1451" s="110" t="s">
        <v>76</v>
      </c>
      <c r="E1451" s="76">
        <v>-142538</v>
      </c>
      <c r="G1451" s="91">
        <f>SUM(E1450:E1451)</f>
        <v>-150040</v>
      </c>
    </row>
    <row r="1452" spans="1:7" ht="15" customHeight="1" x14ac:dyDescent="0.2">
      <c r="B1452" s="48">
        <v>880</v>
      </c>
      <c r="C1452" s="62"/>
      <c r="D1452" s="110" t="s">
        <v>76</v>
      </c>
      <c r="E1452" s="76">
        <v>7502</v>
      </c>
    </row>
    <row r="1453" spans="1:7" ht="15" customHeight="1" x14ac:dyDescent="0.2">
      <c r="B1453" s="48">
        <v>883</v>
      </c>
      <c r="C1453" s="62"/>
      <c r="D1453" s="110" t="s">
        <v>76</v>
      </c>
      <c r="E1453" s="76">
        <v>142538</v>
      </c>
    </row>
    <row r="1454" spans="1:7" ht="15" customHeight="1" x14ac:dyDescent="0.2">
      <c r="B1454" s="165"/>
      <c r="C1454" s="53" t="s">
        <v>44</v>
      </c>
      <c r="D1454" s="66"/>
      <c r="E1454" s="67">
        <f>SUM(E1450:E1453)</f>
        <v>0</v>
      </c>
    </row>
    <row r="1455" spans="1:7" ht="15" customHeight="1" x14ac:dyDescent="0.25">
      <c r="A1455" s="35"/>
    </row>
    <row r="1456" spans="1:7" ht="15" customHeight="1" x14ac:dyDescent="0.25">
      <c r="A1456" s="35"/>
    </row>
    <row r="1457" spans="1:5" ht="15" customHeight="1" x14ac:dyDescent="0.25">
      <c r="A1457" s="35"/>
    </row>
    <row r="1458" spans="1:5" ht="15" customHeight="1" x14ac:dyDescent="0.25">
      <c r="A1458" s="35" t="s">
        <v>636</v>
      </c>
    </row>
    <row r="1459" spans="1:5" ht="15" customHeight="1" x14ac:dyDescent="0.2">
      <c r="A1459" s="197" t="s">
        <v>59</v>
      </c>
      <c r="B1459" s="197"/>
      <c r="C1459" s="197"/>
      <c r="D1459" s="197"/>
      <c r="E1459" s="197"/>
    </row>
    <row r="1460" spans="1:5" ht="15" customHeight="1" x14ac:dyDescent="0.2">
      <c r="A1460" s="178" t="s">
        <v>683</v>
      </c>
      <c r="B1460" s="178"/>
      <c r="C1460" s="178"/>
      <c r="D1460" s="178"/>
      <c r="E1460" s="178"/>
    </row>
    <row r="1461" spans="1:5" ht="15" customHeight="1" x14ac:dyDescent="0.2">
      <c r="A1461" s="178"/>
      <c r="B1461" s="178"/>
      <c r="C1461" s="178"/>
      <c r="D1461" s="178"/>
      <c r="E1461" s="178"/>
    </row>
    <row r="1462" spans="1:5" ht="15" customHeight="1" x14ac:dyDescent="0.2">
      <c r="A1462" s="178"/>
      <c r="B1462" s="178"/>
      <c r="C1462" s="178"/>
      <c r="D1462" s="178"/>
      <c r="E1462" s="178"/>
    </row>
    <row r="1463" spans="1:5" ht="15" customHeight="1" x14ac:dyDescent="0.2">
      <c r="A1463" s="178"/>
      <c r="B1463" s="178"/>
      <c r="C1463" s="178"/>
      <c r="D1463" s="178"/>
      <c r="E1463" s="178"/>
    </row>
    <row r="1464" spans="1:5" ht="15" customHeight="1" x14ac:dyDescent="0.2">
      <c r="A1464" s="178"/>
      <c r="B1464" s="178"/>
      <c r="C1464" s="178"/>
      <c r="D1464" s="178"/>
      <c r="E1464" s="178"/>
    </row>
    <row r="1465" spans="1:5" ht="15" customHeight="1" x14ac:dyDescent="0.2">
      <c r="A1465" s="178"/>
      <c r="B1465" s="178"/>
      <c r="C1465" s="178"/>
      <c r="D1465" s="178"/>
      <c r="E1465" s="178"/>
    </row>
    <row r="1466" spans="1:5" ht="15" customHeight="1" x14ac:dyDescent="0.2">
      <c r="A1466" s="178"/>
      <c r="B1466" s="178"/>
      <c r="C1466" s="178"/>
      <c r="D1466" s="178"/>
      <c r="E1466" s="178"/>
    </row>
    <row r="1467" spans="1:5" ht="15" customHeight="1" x14ac:dyDescent="0.2">
      <c r="A1467" s="178"/>
      <c r="B1467" s="178"/>
      <c r="C1467" s="178"/>
      <c r="D1467" s="178"/>
      <c r="E1467" s="178"/>
    </row>
    <row r="1468" spans="1:5" ht="15" customHeight="1" x14ac:dyDescent="0.2">
      <c r="A1468" s="178"/>
      <c r="B1468" s="178"/>
      <c r="C1468" s="178"/>
      <c r="D1468" s="178"/>
      <c r="E1468" s="178"/>
    </row>
    <row r="1469" spans="1:5" ht="15" customHeight="1" x14ac:dyDescent="0.2">
      <c r="A1469" s="178"/>
      <c r="B1469" s="178"/>
      <c r="C1469" s="178"/>
      <c r="D1469" s="178"/>
      <c r="E1469" s="178"/>
    </row>
    <row r="1470" spans="1:5" ht="15" customHeight="1" x14ac:dyDescent="0.2">
      <c r="B1470" s="198"/>
    </row>
    <row r="1471" spans="1:5" ht="15" customHeight="1" x14ac:dyDescent="0.25">
      <c r="A1471" s="38" t="s">
        <v>1</v>
      </c>
      <c r="B1471" s="189"/>
      <c r="C1471" s="37"/>
      <c r="D1471" s="37"/>
      <c r="E1471" s="37"/>
    </row>
    <row r="1472" spans="1:5" ht="15" customHeight="1" x14ac:dyDescent="0.2">
      <c r="A1472" s="40" t="s">
        <v>74</v>
      </c>
      <c r="B1472" s="118"/>
      <c r="C1472" s="118"/>
      <c r="D1472" s="118"/>
      <c r="E1472" s="56" t="s">
        <v>75</v>
      </c>
    </row>
    <row r="1473" spans="1:7" ht="15" customHeight="1" x14ac:dyDescent="0.2">
      <c r="A1473" s="118"/>
      <c r="B1473" s="190"/>
      <c r="C1473" s="118"/>
      <c r="D1473" s="118"/>
      <c r="E1473" s="43"/>
    </row>
    <row r="1474" spans="1:7" ht="15" customHeight="1" x14ac:dyDescent="0.2">
      <c r="B1474" s="45" t="s">
        <v>39</v>
      </c>
      <c r="C1474" s="171" t="s">
        <v>40</v>
      </c>
      <c r="D1474" s="46" t="s">
        <v>41</v>
      </c>
      <c r="E1474" s="44" t="s">
        <v>42</v>
      </c>
    </row>
    <row r="1475" spans="1:7" ht="15" customHeight="1" x14ac:dyDescent="0.2">
      <c r="B1475" s="199">
        <v>302</v>
      </c>
      <c r="C1475" s="200">
        <v>6172</v>
      </c>
      <c r="D1475" s="117" t="s">
        <v>448</v>
      </c>
      <c r="E1475" s="187">
        <v>-1906884</v>
      </c>
    </row>
    <row r="1476" spans="1:7" ht="15" customHeight="1" x14ac:dyDescent="0.2">
      <c r="B1476" s="95"/>
      <c r="C1476" s="77" t="s">
        <v>44</v>
      </c>
      <c r="D1476" s="85"/>
      <c r="E1476" s="86">
        <f>SUM(E1475:E1475)</f>
        <v>-1906884</v>
      </c>
    </row>
    <row r="1477" spans="1:7" ht="15" customHeight="1" x14ac:dyDescent="0.2">
      <c r="A1477" s="37"/>
      <c r="B1477" s="189"/>
      <c r="C1477" s="37"/>
      <c r="D1477" s="37"/>
      <c r="E1477" s="37"/>
    </row>
    <row r="1478" spans="1:7" ht="15" customHeight="1" x14ac:dyDescent="0.25">
      <c r="A1478" s="69" t="s">
        <v>17</v>
      </c>
      <c r="B1478" s="155"/>
      <c r="C1478" s="70"/>
      <c r="D1478" s="70"/>
      <c r="E1478" s="92"/>
    </row>
    <row r="1479" spans="1:7" ht="15" customHeight="1" x14ac:dyDescent="0.2">
      <c r="A1479" s="40" t="s">
        <v>74</v>
      </c>
      <c r="B1479" s="118"/>
      <c r="C1479" s="118"/>
      <c r="D1479" s="118"/>
      <c r="E1479" s="56" t="s">
        <v>75</v>
      </c>
    </row>
    <row r="1480" spans="1:7" ht="15" customHeight="1" x14ac:dyDescent="0.2">
      <c r="A1480" s="92"/>
      <c r="B1480" s="201"/>
      <c r="C1480" s="70"/>
      <c r="D1480" s="92"/>
      <c r="E1480" s="97"/>
    </row>
    <row r="1481" spans="1:7" ht="15" customHeight="1" x14ac:dyDescent="0.2">
      <c r="B1481" s="45" t="s">
        <v>39</v>
      </c>
      <c r="C1481" s="44" t="s">
        <v>40</v>
      </c>
      <c r="D1481" s="82" t="s">
        <v>41</v>
      </c>
      <c r="E1481" s="44" t="s">
        <v>42</v>
      </c>
    </row>
    <row r="1482" spans="1:7" ht="15" customHeight="1" x14ac:dyDescent="0.2">
      <c r="B1482" s="199">
        <v>302</v>
      </c>
      <c r="C1482" s="142"/>
      <c r="D1482" s="90" t="s">
        <v>230</v>
      </c>
      <c r="E1482" s="89">
        <v>-8626827</v>
      </c>
    </row>
    <row r="1483" spans="1:7" ht="15" customHeight="1" x14ac:dyDescent="0.2">
      <c r="B1483" s="95"/>
      <c r="C1483" s="77" t="s">
        <v>44</v>
      </c>
      <c r="D1483" s="202"/>
      <c r="E1483" s="86">
        <f>SUM(E1482:E1482)</f>
        <v>-8626827</v>
      </c>
      <c r="G1483" s="91">
        <f>-E1483+E1476</f>
        <v>6719943</v>
      </c>
    </row>
    <row r="1484" spans="1:7" ht="15" customHeight="1" x14ac:dyDescent="0.2"/>
    <row r="1485" spans="1:7" ht="15" customHeight="1" x14ac:dyDescent="0.25">
      <c r="A1485" s="38" t="s">
        <v>17</v>
      </c>
      <c r="B1485" s="39"/>
      <c r="C1485" s="39"/>
      <c r="D1485" s="39"/>
      <c r="E1485" s="39"/>
    </row>
    <row r="1486" spans="1:7" ht="15" customHeight="1" x14ac:dyDescent="0.2">
      <c r="A1486" s="40" t="s">
        <v>37</v>
      </c>
      <c r="B1486" s="39"/>
      <c r="C1486" s="39"/>
      <c r="D1486" s="39"/>
      <c r="E1486" s="42" t="s">
        <v>38</v>
      </c>
    </row>
    <row r="1487" spans="1:7" ht="15" customHeight="1" x14ac:dyDescent="0.25">
      <c r="A1487" s="38"/>
      <c r="B1487" s="56"/>
      <c r="C1487" s="39"/>
      <c r="D1487" s="39"/>
      <c r="E1487" s="43"/>
    </row>
    <row r="1488" spans="1:7" ht="15" customHeight="1" x14ac:dyDescent="0.2">
      <c r="A1488" s="108"/>
      <c r="B1488" s="108"/>
      <c r="C1488" s="45" t="s">
        <v>40</v>
      </c>
      <c r="D1488" s="82" t="s">
        <v>53</v>
      </c>
      <c r="E1488" s="47" t="s">
        <v>42</v>
      </c>
    </row>
    <row r="1489" spans="1:5" ht="15" customHeight="1" x14ac:dyDescent="0.2">
      <c r="A1489" s="130"/>
      <c r="B1489" s="109"/>
      <c r="C1489" s="132">
        <v>6409</v>
      </c>
      <c r="D1489" s="110" t="s">
        <v>113</v>
      </c>
      <c r="E1489" s="133">
        <v>6719943</v>
      </c>
    </row>
    <row r="1490" spans="1:5" ht="15" customHeight="1" x14ac:dyDescent="0.2">
      <c r="A1490" s="134"/>
      <c r="B1490" s="135"/>
      <c r="C1490" s="53" t="s">
        <v>44</v>
      </c>
      <c r="D1490" s="54"/>
      <c r="E1490" s="55">
        <f>E1489</f>
        <v>6719943</v>
      </c>
    </row>
    <row r="1491" spans="1:5" ht="15" customHeight="1" x14ac:dyDescent="0.2"/>
    <row r="1492" spans="1:5" ht="15" customHeight="1" x14ac:dyDescent="0.2"/>
    <row r="1493" spans="1:5" ht="15" customHeight="1" x14ac:dyDescent="0.25">
      <c r="A1493" s="35" t="s">
        <v>637</v>
      </c>
    </row>
    <row r="1494" spans="1:5" ht="15" customHeight="1" x14ac:dyDescent="0.2">
      <c r="A1494" s="179" t="s">
        <v>34</v>
      </c>
      <c r="B1494" s="179"/>
      <c r="C1494" s="179"/>
      <c r="D1494" s="179"/>
      <c r="E1494" s="179"/>
    </row>
    <row r="1495" spans="1:5" ht="15" customHeight="1" x14ac:dyDescent="0.2">
      <c r="A1495" s="178" t="s">
        <v>684</v>
      </c>
      <c r="B1495" s="178"/>
      <c r="C1495" s="178"/>
      <c r="D1495" s="178"/>
      <c r="E1495" s="178"/>
    </row>
    <row r="1496" spans="1:5" ht="15" customHeight="1" x14ac:dyDescent="0.2">
      <c r="A1496" s="178"/>
      <c r="B1496" s="178"/>
      <c r="C1496" s="178"/>
      <c r="D1496" s="178"/>
      <c r="E1496" s="178"/>
    </row>
    <row r="1497" spans="1:5" ht="15" customHeight="1" x14ac:dyDescent="0.2">
      <c r="A1497" s="178"/>
      <c r="B1497" s="178"/>
      <c r="C1497" s="178"/>
      <c r="D1497" s="178"/>
      <c r="E1497" s="178"/>
    </row>
    <row r="1498" spans="1:5" ht="15" customHeight="1" x14ac:dyDescent="0.2">
      <c r="A1498" s="178"/>
      <c r="B1498" s="178"/>
      <c r="C1498" s="178"/>
      <c r="D1498" s="178"/>
      <c r="E1498" s="178"/>
    </row>
    <row r="1499" spans="1:5" ht="15" customHeight="1" x14ac:dyDescent="0.2">
      <c r="A1499" s="178"/>
      <c r="B1499" s="178"/>
      <c r="C1499" s="178"/>
      <c r="D1499" s="178"/>
      <c r="E1499" s="178"/>
    </row>
    <row r="1500" spans="1:5" ht="15" customHeight="1" x14ac:dyDescent="0.2">
      <c r="A1500" s="178"/>
      <c r="B1500" s="178"/>
      <c r="C1500" s="178"/>
      <c r="D1500" s="178"/>
      <c r="E1500" s="178"/>
    </row>
    <row r="1501" spans="1:5" ht="15" customHeight="1" x14ac:dyDescent="0.2">
      <c r="A1501" s="178"/>
      <c r="B1501" s="178"/>
      <c r="C1501" s="178"/>
      <c r="D1501" s="178"/>
      <c r="E1501" s="178"/>
    </row>
    <row r="1502" spans="1:5" ht="15" customHeight="1" x14ac:dyDescent="0.2">
      <c r="A1502" s="178"/>
      <c r="B1502" s="178"/>
      <c r="C1502" s="178"/>
      <c r="D1502" s="178"/>
      <c r="E1502" s="178"/>
    </row>
    <row r="1503" spans="1:5" ht="15" customHeight="1" x14ac:dyDescent="0.2">
      <c r="A1503" s="178"/>
      <c r="B1503" s="178"/>
      <c r="C1503" s="178"/>
      <c r="D1503" s="178"/>
      <c r="E1503" s="178"/>
    </row>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5">
      <c r="A1509" s="38" t="s">
        <v>1</v>
      </c>
      <c r="B1509" s="39"/>
      <c r="C1509" s="39"/>
      <c r="D1509" s="39"/>
      <c r="E1509" s="39"/>
    </row>
    <row r="1510" spans="1:5" ht="15" customHeight="1" x14ac:dyDescent="0.2">
      <c r="A1510" s="40" t="s">
        <v>37</v>
      </c>
      <c r="E1510" t="s">
        <v>38</v>
      </c>
    </row>
    <row r="1511" spans="1:5" ht="15" customHeight="1" x14ac:dyDescent="0.25">
      <c r="B1511" s="38"/>
      <c r="C1511" s="39"/>
      <c r="D1511" s="39"/>
      <c r="E1511" s="43"/>
    </row>
    <row r="1512" spans="1:5" ht="15" customHeight="1" x14ac:dyDescent="0.2">
      <c r="A1512" s="108"/>
      <c r="B1512" s="108"/>
      <c r="C1512" s="45" t="s">
        <v>40</v>
      </c>
      <c r="D1512" s="46" t="s">
        <v>41</v>
      </c>
      <c r="E1512" s="44" t="s">
        <v>42</v>
      </c>
    </row>
    <row r="1513" spans="1:5" ht="15" customHeight="1" x14ac:dyDescent="0.2">
      <c r="A1513" s="99"/>
      <c r="B1513" s="116"/>
      <c r="C1513" s="62"/>
      <c r="D1513" s="117" t="s">
        <v>73</v>
      </c>
      <c r="E1513" s="76">
        <v>794014.2</v>
      </c>
    </row>
    <row r="1514" spans="1:5" ht="15" customHeight="1" x14ac:dyDescent="0.2">
      <c r="A1514" s="99"/>
      <c r="B1514" s="116"/>
      <c r="C1514" s="77" t="s">
        <v>44</v>
      </c>
      <c r="D1514" s="78"/>
      <c r="E1514" s="79">
        <f>SUM(E1513:E1513)</f>
        <v>794014.2</v>
      </c>
    </row>
    <row r="1515" spans="1:5" ht="15" customHeight="1" x14ac:dyDescent="0.2">
      <c r="A1515" s="72"/>
      <c r="B1515" s="72"/>
      <c r="C1515" s="72"/>
      <c r="D1515" s="72"/>
      <c r="E1515" s="72"/>
    </row>
    <row r="1516" spans="1:5" ht="15" customHeight="1" x14ac:dyDescent="0.25">
      <c r="A1516" s="69" t="s">
        <v>17</v>
      </c>
      <c r="B1516" s="70"/>
      <c r="C1516" s="70"/>
      <c r="D1516" s="56"/>
      <c r="E1516" s="56"/>
    </row>
    <row r="1517" spans="1:5" ht="15" customHeight="1" x14ac:dyDescent="0.2">
      <c r="A1517" s="40" t="s">
        <v>74</v>
      </c>
      <c r="B1517" s="118"/>
      <c r="C1517" s="118"/>
      <c r="D1517" s="118"/>
      <c r="E1517" s="56" t="s">
        <v>75</v>
      </c>
    </row>
    <row r="1518" spans="1:5" ht="15" customHeight="1" x14ac:dyDescent="0.2">
      <c r="A1518" s="72"/>
      <c r="B1518" s="96"/>
      <c r="C1518" s="70"/>
      <c r="D1518" s="72"/>
      <c r="E1518" s="97"/>
    </row>
    <row r="1519" spans="1:5" ht="15" customHeight="1" x14ac:dyDescent="0.2">
      <c r="B1519" s="45" t="s">
        <v>39</v>
      </c>
      <c r="C1519" s="45" t="s">
        <v>40</v>
      </c>
      <c r="D1519" s="46" t="s">
        <v>41</v>
      </c>
      <c r="E1519" s="47" t="s">
        <v>42</v>
      </c>
    </row>
    <row r="1520" spans="1:5" ht="15" customHeight="1" x14ac:dyDescent="0.2">
      <c r="B1520" s="119">
        <v>895</v>
      </c>
      <c r="C1520" s="103"/>
      <c r="D1520" s="110" t="s">
        <v>76</v>
      </c>
      <c r="E1520" s="76">
        <v>794014.2</v>
      </c>
    </row>
    <row r="1521" spans="1:5" ht="15" customHeight="1" x14ac:dyDescent="0.2">
      <c r="B1521" s="119"/>
      <c r="C1521" s="53" t="s">
        <v>44</v>
      </c>
      <c r="D1521" s="54"/>
      <c r="E1521" s="55">
        <f>SUM(E1520:E1520)</f>
        <v>794014.2</v>
      </c>
    </row>
    <row r="1522" spans="1:5" ht="15" customHeight="1" x14ac:dyDescent="0.2"/>
    <row r="1523" spans="1:5" ht="15" customHeight="1" x14ac:dyDescent="0.2"/>
    <row r="1524" spans="1:5" ht="15" customHeight="1" x14ac:dyDescent="0.25">
      <c r="A1524" s="35" t="s">
        <v>638</v>
      </c>
    </row>
    <row r="1525" spans="1:5" ht="15" customHeight="1" x14ac:dyDescent="0.2">
      <c r="A1525" s="179" t="s">
        <v>34</v>
      </c>
      <c r="B1525" s="179"/>
      <c r="C1525" s="179"/>
      <c r="D1525" s="179"/>
      <c r="E1525" s="179"/>
    </row>
    <row r="1526" spans="1:5" ht="15" customHeight="1" x14ac:dyDescent="0.2">
      <c r="A1526" s="178" t="s">
        <v>685</v>
      </c>
      <c r="B1526" s="178"/>
      <c r="C1526" s="178"/>
      <c r="D1526" s="178"/>
      <c r="E1526" s="178"/>
    </row>
    <row r="1527" spans="1:5" ht="15" customHeight="1" x14ac:dyDescent="0.2">
      <c r="A1527" s="178"/>
      <c r="B1527" s="178"/>
      <c r="C1527" s="178"/>
      <c r="D1527" s="178"/>
      <c r="E1527" s="178"/>
    </row>
    <row r="1528" spans="1:5" ht="15" customHeight="1" x14ac:dyDescent="0.2">
      <c r="A1528" s="178"/>
      <c r="B1528" s="178"/>
      <c r="C1528" s="178"/>
      <c r="D1528" s="178"/>
      <c r="E1528" s="178"/>
    </row>
    <row r="1529" spans="1:5" ht="15" customHeight="1" x14ac:dyDescent="0.2">
      <c r="A1529" s="178"/>
      <c r="B1529" s="178"/>
      <c r="C1529" s="178"/>
      <c r="D1529" s="178"/>
      <c r="E1529" s="178"/>
    </row>
    <row r="1530" spans="1:5" ht="15" customHeight="1" x14ac:dyDescent="0.2">
      <c r="A1530" s="178"/>
      <c r="B1530" s="178"/>
      <c r="C1530" s="178"/>
      <c r="D1530" s="178"/>
      <c r="E1530" s="178"/>
    </row>
    <row r="1531" spans="1:5" ht="15" customHeight="1" x14ac:dyDescent="0.2">
      <c r="A1531" s="178"/>
      <c r="B1531" s="178"/>
      <c r="C1531" s="178"/>
      <c r="D1531" s="178"/>
      <c r="E1531" s="178"/>
    </row>
    <row r="1532" spans="1:5" ht="15" customHeight="1" x14ac:dyDescent="0.2">
      <c r="A1532" s="178"/>
      <c r="B1532" s="178"/>
      <c r="C1532" s="178"/>
      <c r="D1532" s="178"/>
      <c r="E1532" s="178"/>
    </row>
    <row r="1533" spans="1:5" ht="15" customHeight="1" x14ac:dyDescent="0.2">
      <c r="A1533" s="178"/>
      <c r="B1533" s="178"/>
      <c r="C1533" s="178"/>
      <c r="D1533" s="178"/>
      <c r="E1533" s="178"/>
    </row>
    <row r="1534" spans="1:5" ht="15" customHeight="1" x14ac:dyDescent="0.2"/>
    <row r="1535" spans="1:5" ht="15" customHeight="1" x14ac:dyDescent="0.25">
      <c r="A1535" s="38" t="s">
        <v>1</v>
      </c>
      <c r="B1535" s="39"/>
      <c r="C1535" s="39"/>
      <c r="D1535" s="39"/>
      <c r="E1535" s="39"/>
    </row>
    <row r="1536" spans="1:5" ht="15" customHeight="1" x14ac:dyDescent="0.2">
      <c r="A1536" s="40" t="s">
        <v>37</v>
      </c>
      <c r="E1536" t="s">
        <v>38</v>
      </c>
    </row>
    <row r="1537" spans="1:5" ht="15" customHeight="1" x14ac:dyDescent="0.25">
      <c r="B1537" s="38"/>
      <c r="C1537" s="39"/>
      <c r="D1537" s="39"/>
      <c r="E1537" s="43"/>
    </row>
    <row r="1538" spans="1:5" ht="15" customHeight="1" x14ac:dyDescent="0.2">
      <c r="A1538" s="108"/>
      <c r="B1538" s="108"/>
      <c r="C1538" s="45" t="s">
        <v>40</v>
      </c>
      <c r="D1538" s="46" t="s">
        <v>41</v>
      </c>
      <c r="E1538" s="44" t="s">
        <v>42</v>
      </c>
    </row>
    <row r="1539" spans="1:5" ht="15" customHeight="1" x14ac:dyDescent="0.2">
      <c r="A1539" s="99"/>
      <c r="B1539" s="116"/>
      <c r="C1539" s="62"/>
      <c r="D1539" s="117" t="s">
        <v>73</v>
      </c>
      <c r="E1539" s="120">
        <v>173035.57</v>
      </c>
    </row>
    <row r="1540" spans="1:5" ht="15" customHeight="1" x14ac:dyDescent="0.2">
      <c r="A1540" s="99"/>
      <c r="B1540" s="116"/>
      <c r="C1540" s="77" t="s">
        <v>44</v>
      </c>
      <c r="D1540" s="78"/>
      <c r="E1540" s="79">
        <f>SUM(E1539:E1539)</f>
        <v>173035.57</v>
      </c>
    </row>
    <row r="1541" spans="1:5" ht="15" customHeight="1" x14ac:dyDescent="0.2">
      <c r="A1541" s="72"/>
      <c r="B1541" s="72"/>
      <c r="C1541" s="72"/>
      <c r="D1541" s="72"/>
      <c r="E1541" s="72"/>
    </row>
    <row r="1542" spans="1:5" ht="15" customHeight="1" x14ac:dyDescent="0.25">
      <c r="A1542" s="69" t="s">
        <v>17</v>
      </c>
      <c r="B1542" s="70"/>
      <c r="C1542" s="70"/>
      <c r="D1542" s="56"/>
      <c r="E1542" s="56"/>
    </row>
    <row r="1543" spans="1:5" ht="15" customHeight="1" x14ac:dyDescent="0.2">
      <c r="A1543" s="40" t="s">
        <v>74</v>
      </c>
      <c r="B1543" s="118"/>
      <c r="C1543" s="118"/>
      <c r="D1543" s="118"/>
      <c r="E1543" s="56" t="s">
        <v>75</v>
      </c>
    </row>
    <row r="1544" spans="1:5" ht="15" customHeight="1" x14ac:dyDescent="0.2">
      <c r="A1544" s="72"/>
      <c r="B1544" s="96"/>
      <c r="C1544" s="70"/>
      <c r="D1544" s="72"/>
      <c r="E1544" s="97"/>
    </row>
    <row r="1545" spans="1:5" ht="15" customHeight="1" x14ac:dyDescent="0.2">
      <c r="B1545" s="45" t="s">
        <v>39</v>
      </c>
      <c r="C1545" s="45" t="s">
        <v>40</v>
      </c>
      <c r="D1545" s="46" t="s">
        <v>41</v>
      </c>
      <c r="E1545" s="47" t="s">
        <v>42</v>
      </c>
    </row>
    <row r="1546" spans="1:5" ht="15" customHeight="1" x14ac:dyDescent="0.2">
      <c r="B1546" s="119">
        <v>895</v>
      </c>
      <c r="C1546" s="103"/>
      <c r="D1546" s="110" t="s">
        <v>76</v>
      </c>
      <c r="E1546" s="120">
        <v>173035.57</v>
      </c>
    </row>
    <row r="1547" spans="1:5" ht="15" customHeight="1" x14ac:dyDescent="0.2">
      <c r="B1547" s="119"/>
      <c r="C1547" s="53" t="s">
        <v>44</v>
      </c>
      <c r="D1547" s="54"/>
      <c r="E1547" s="55">
        <f>SUM(E1546:E1546)</f>
        <v>173035.57</v>
      </c>
    </row>
    <row r="1548" spans="1:5" ht="15" customHeight="1" x14ac:dyDescent="0.2"/>
    <row r="1549" spans="1:5" ht="15" customHeight="1" x14ac:dyDescent="0.2"/>
    <row r="1550" spans="1:5" ht="15" customHeight="1" x14ac:dyDescent="0.25">
      <c r="A1550" s="35" t="s">
        <v>639</v>
      </c>
    </row>
    <row r="1551" spans="1:5" ht="15" customHeight="1" x14ac:dyDescent="0.2">
      <c r="A1551" s="179" t="s">
        <v>34</v>
      </c>
      <c r="B1551" s="179"/>
      <c r="C1551" s="179"/>
      <c r="D1551" s="179"/>
      <c r="E1551" s="179"/>
    </row>
    <row r="1552" spans="1:5" ht="15" customHeight="1" x14ac:dyDescent="0.2">
      <c r="A1552" s="179" t="s">
        <v>443</v>
      </c>
      <c r="B1552" s="179"/>
      <c r="C1552" s="179"/>
      <c r="D1552" s="179"/>
      <c r="E1552" s="179"/>
    </row>
    <row r="1553" spans="1:5" ht="15" customHeight="1" x14ac:dyDescent="0.2">
      <c r="A1553" s="177" t="s">
        <v>640</v>
      </c>
      <c r="B1553" s="177"/>
      <c r="C1553" s="177"/>
      <c r="D1553" s="177"/>
      <c r="E1553" s="177"/>
    </row>
    <row r="1554" spans="1:5" ht="15" customHeight="1" x14ac:dyDescent="0.2">
      <c r="A1554" s="177"/>
      <c r="B1554" s="177"/>
      <c r="C1554" s="177"/>
      <c r="D1554" s="177"/>
      <c r="E1554" s="177"/>
    </row>
    <row r="1555" spans="1:5" ht="15" customHeight="1" x14ac:dyDescent="0.2">
      <c r="A1555" s="177"/>
      <c r="B1555" s="177"/>
      <c r="C1555" s="177"/>
      <c r="D1555" s="177"/>
      <c r="E1555" s="177"/>
    </row>
    <row r="1556" spans="1:5" ht="15" customHeight="1" x14ac:dyDescent="0.2">
      <c r="A1556" s="177"/>
      <c r="B1556" s="177"/>
      <c r="C1556" s="177"/>
      <c r="D1556" s="177"/>
      <c r="E1556" s="177"/>
    </row>
    <row r="1557" spans="1:5" ht="15" customHeight="1" x14ac:dyDescent="0.2">
      <c r="A1557" s="177"/>
      <c r="B1557" s="177"/>
      <c r="C1557" s="177"/>
      <c r="D1557" s="177"/>
      <c r="E1557" s="177"/>
    </row>
    <row r="1558" spans="1:5" ht="15" customHeight="1" x14ac:dyDescent="0.2">
      <c r="A1558" s="177"/>
      <c r="B1558" s="177"/>
      <c r="C1558" s="177"/>
      <c r="D1558" s="177"/>
      <c r="E1558" s="177"/>
    </row>
    <row r="1559" spans="1:5" ht="15" customHeight="1" x14ac:dyDescent="0.2">
      <c r="A1559" s="177"/>
      <c r="B1559" s="177"/>
      <c r="C1559" s="177"/>
      <c r="D1559" s="177"/>
      <c r="E1559" s="177"/>
    </row>
    <row r="1560" spans="1:5" ht="15" customHeight="1" x14ac:dyDescent="0.2">
      <c r="A1560" s="177"/>
      <c r="B1560" s="177"/>
      <c r="C1560" s="177"/>
      <c r="D1560" s="177"/>
      <c r="E1560" s="177"/>
    </row>
    <row r="1561" spans="1:5" ht="15" customHeight="1" x14ac:dyDescent="0.25">
      <c r="A1561" s="69" t="s">
        <v>1</v>
      </c>
      <c r="B1561" s="155"/>
      <c r="C1561" s="70"/>
      <c r="D1561" s="70"/>
      <c r="E1561" s="70"/>
    </row>
    <row r="1562" spans="1:5" ht="15" customHeight="1" x14ac:dyDescent="0.2">
      <c r="A1562" s="57" t="s">
        <v>64</v>
      </c>
      <c r="B1562" s="70"/>
      <c r="C1562" s="70"/>
      <c r="D1562" s="70"/>
      <c r="E1562" s="71" t="s">
        <v>80</v>
      </c>
    </row>
    <row r="1563" spans="1:5" ht="15" customHeight="1" x14ac:dyDescent="0.25">
      <c r="A1563" s="56"/>
      <c r="B1563" s="156"/>
      <c r="C1563" s="39"/>
      <c r="D1563" s="39"/>
      <c r="E1563" s="43"/>
    </row>
    <row r="1564" spans="1:5" ht="15" customHeight="1" x14ac:dyDescent="0.2">
      <c r="B1564" s="45" t="s">
        <v>39</v>
      </c>
      <c r="C1564" s="45" t="s">
        <v>40</v>
      </c>
      <c r="D1564" s="46" t="s">
        <v>41</v>
      </c>
      <c r="E1564" s="47" t="s">
        <v>42</v>
      </c>
    </row>
    <row r="1565" spans="1:5" ht="15" customHeight="1" x14ac:dyDescent="0.2">
      <c r="B1565" s="102">
        <v>107517016</v>
      </c>
      <c r="C1565" s="49"/>
      <c r="D1565" s="50" t="s">
        <v>43</v>
      </c>
      <c r="E1565" s="76">
        <v>1048996.26</v>
      </c>
    </row>
    <row r="1566" spans="1:5" ht="15" customHeight="1" x14ac:dyDescent="0.2">
      <c r="B1566" s="102">
        <v>107117015</v>
      </c>
      <c r="C1566" s="49"/>
      <c r="D1566" s="50" t="s">
        <v>43</v>
      </c>
      <c r="E1566" s="76">
        <v>61705.66</v>
      </c>
    </row>
    <row r="1567" spans="1:5" ht="15" customHeight="1" x14ac:dyDescent="0.2">
      <c r="B1567" s="102">
        <v>107117968</v>
      </c>
      <c r="C1567" s="49"/>
      <c r="D1567" s="117" t="s">
        <v>187</v>
      </c>
      <c r="E1567" s="76">
        <v>958437.93</v>
      </c>
    </row>
    <row r="1568" spans="1:5" ht="15" customHeight="1" x14ac:dyDescent="0.2">
      <c r="B1568" s="102">
        <v>107517969</v>
      </c>
      <c r="C1568" s="49"/>
      <c r="D1568" s="117" t="s">
        <v>187</v>
      </c>
      <c r="E1568" s="76">
        <v>16293444.720000001</v>
      </c>
    </row>
    <row r="1569" spans="1:7" ht="15" customHeight="1" x14ac:dyDescent="0.2">
      <c r="B1569" s="157"/>
      <c r="C1569" s="53" t="s">
        <v>44</v>
      </c>
      <c r="D1569" s="54"/>
      <c r="E1569" s="55">
        <f>SUM(E1565:E1568)</f>
        <v>18362584.57</v>
      </c>
    </row>
    <row r="1570" spans="1:7" ht="15" customHeight="1" x14ac:dyDescent="0.2"/>
    <row r="1571" spans="1:7" ht="15" customHeight="1" x14ac:dyDescent="0.25">
      <c r="A1571" s="38" t="s">
        <v>17</v>
      </c>
      <c r="B1571" s="39"/>
      <c r="C1571" s="39"/>
      <c r="D1571" s="39"/>
      <c r="E1571" s="39"/>
    </row>
    <row r="1572" spans="1:7" ht="15" customHeight="1" x14ac:dyDescent="0.2">
      <c r="A1572" s="40" t="s">
        <v>37</v>
      </c>
      <c r="B1572" s="39"/>
      <c r="C1572" s="39"/>
      <c r="D1572" s="39"/>
      <c r="E1572" s="42" t="s">
        <v>38</v>
      </c>
    </row>
    <row r="1573" spans="1:7" ht="15" customHeight="1" x14ac:dyDescent="0.2"/>
    <row r="1574" spans="1:7" ht="15" customHeight="1" x14ac:dyDescent="0.2">
      <c r="C1574" s="45" t="s">
        <v>40</v>
      </c>
      <c r="D1574" s="46" t="s">
        <v>41</v>
      </c>
      <c r="E1574" s="47" t="s">
        <v>42</v>
      </c>
    </row>
    <row r="1575" spans="1:7" ht="15" customHeight="1" x14ac:dyDescent="0.2">
      <c r="C1575" s="132"/>
      <c r="D1575" s="117" t="s">
        <v>188</v>
      </c>
      <c r="E1575" s="76">
        <v>17251882.649999999</v>
      </c>
    </row>
    <row r="1576" spans="1:7" ht="15" customHeight="1" x14ac:dyDescent="0.2">
      <c r="C1576" s="53" t="s">
        <v>44</v>
      </c>
      <c r="D1576" s="54"/>
      <c r="E1576" s="55">
        <f>SUM(E1575:E1575)</f>
        <v>17251882.649999999</v>
      </c>
    </row>
    <row r="1577" spans="1:7" ht="15" customHeight="1" x14ac:dyDescent="0.2"/>
    <row r="1578" spans="1:7" ht="15" customHeight="1" x14ac:dyDescent="0.2">
      <c r="C1578" s="44" t="s">
        <v>40</v>
      </c>
      <c r="D1578" s="82" t="s">
        <v>53</v>
      </c>
      <c r="E1578" s="44" t="s">
        <v>42</v>
      </c>
    </row>
    <row r="1579" spans="1:7" ht="15" customHeight="1" x14ac:dyDescent="0.2">
      <c r="C1579" s="62">
        <v>6409</v>
      </c>
      <c r="D1579" s="112" t="s">
        <v>113</v>
      </c>
      <c r="E1579" s="76">
        <v>1110701.92</v>
      </c>
    </row>
    <row r="1580" spans="1:7" ht="15" customHeight="1" x14ac:dyDescent="0.2">
      <c r="C1580" s="77" t="s">
        <v>44</v>
      </c>
      <c r="D1580" s="85"/>
      <c r="E1580" s="86">
        <f>SUM(E1579:E1579)</f>
        <v>1110701.92</v>
      </c>
      <c r="G1580" s="91">
        <f>+E1576+E1580</f>
        <v>18362584.57</v>
      </c>
    </row>
    <row r="1581" spans="1:7" ht="15" customHeight="1" x14ac:dyDescent="0.2"/>
    <row r="1582" spans="1:7" ht="15" customHeight="1" x14ac:dyDescent="0.2"/>
    <row r="1583" spans="1:7" ht="15" customHeight="1" x14ac:dyDescent="0.25">
      <c r="A1583" s="35" t="s">
        <v>641</v>
      </c>
    </row>
    <row r="1584" spans="1:7" ht="15" customHeight="1" x14ac:dyDescent="0.2">
      <c r="A1584" s="179" t="s">
        <v>34</v>
      </c>
      <c r="B1584" s="179"/>
      <c r="C1584" s="179"/>
      <c r="D1584" s="179"/>
      <c r="E1584" s="179"/>
    </row>
    <row r="1585" spans="1:5" ht="15" customHeight="1" x14ac:dyDescent="0.2">
      <c r="A1585" s="179" t="s">
        <v>443</v>
      </c>
      <c r="B1585" s="179"/>
      <c r="C1585" s="179"/>
      <c r="D1585" s="179"/>
      <c r="E1585" s="179"/>
    </row>
    <row r="1586" spans="1:5" ht="15" customHeight="1" x14ac:dyDescent="0.2">
      <c r="A1586" s="177" t="s">
        <v>642</v>
      </c>
      <c r="B1586" s="177"/>
      <c r="C1586" s="177"/>
      <c r="D1586" s="177"/>
      <c r="E1586" s="177"/>
    </row>
    <row r="1587" spans="1:5" ht="15" customHeight="1" x14ac:dyDescent="0.2">
      <c r="A1587" s="177"/>
      <c r="B1587" s="177"/>
      <c r="C1587" s="177"/>
      <c r="D1587" s="177"/>
      <c r="E1587" s="177"/>
    </row>
    <row r="1588" spans="1:5" ht="15" customHeight="1" x14ac:dyDescent="0.2">
      <c r="A1588" s="177"/>
      <c r="B1588" s="177"/>
      <c r="C1588" s="177"/>
      <c r="D1588" s="177"/>
      <c r="E1588" s="177"/>
    </row>
    <row r="1589" spans="1:5" ht="15" customHeight="1" x14ac:dyDescent="0.2">
      <c r="A1589" s="177"/>
      <c r="B1589" s="177"/>
      <c r="C1589" s="177"/>
      <c r="D1589" s="177"/>
      <c r="E1589" s="177"/>
    </row>
    <row r="1590" spans="1:5" ht="15" customHeight="1" x14ac:dyDescent="0.2">
      <c r="A1590" s="177"/>
      <c r="B1590" s="177"/>
      <c r="C1590" s="177"/>
      <c r="D1590" s="177"/>
      <c r="E1590" s="177"/>
    </row>
    <row r="1591" spans="1:5" ht="15" customHeight="1" x14ac:dyDescent="0.2">
      <c r="A1591" s="177"/>
      <c r="B1591" s="177"/>
      <c r="C1591" s="177"/>
      <c r="D1591" s="177"/>
      <c r="E1591" s="177"/>
    </row>
    <row r="1592" spans="1:5" ht="15" customHeight="1" x14ac:dyDescent="0.2">
      <c r="A1592" s="177"/>
      <c r="B1592" s="177"/>
      <c r="C1592" s="177"/>
      <c r="D1592" s="177"/>
      <c r="E1592" s="177"/>
    </row>
    <row r="1593" spans="1:5" ht="15" customHeight="1" x14ac:dyDescent="0.2">
      <c r="A1593" s="177"/>
      <c r="B1593" s="177"/>
      <c r="C1593" s="177"/>
      <c r="D1593" s="177"/>
      <c r="E1593" s="177"/>
    </row>
    <row r="1594" spans="1:5" ht="15" customHeight="1" x14ac:dyDescent="0.2">
      <c r="A1594" s="177"/>
      <c r="B1594" s="177"/>
      <c r="C1594" s="177"/>
      <c r="D1594" s="177"/>
      <c r="E1594" s="177"/>
    </row>
    <row r="1595" spans="1:5" ht="15" customHeight="1" x14ac:dyDescent="0.2">
      <c r="A1595" s="144"/>
      <c r="B1595" s="154"/>
      <c r="C1595" s="144"/>
      <c r="D1595" s="144"/>
      <c r="E1595" s="144"/>
    </row>
    <row r="1596" spans="1:5" ht="15" customHeight="1" x14ac:dyDescent="0.25">
      <c r="A1596" s="69" t="s">
        <v>1</v>
      </c>
      <c r="B1596" s="155"/>
      <c r="C1596" s="70"/>
      <c r="D1596" s="70"/>
      <c r="E1596" s="70"/>
    </row>
    <row r="1597" spans="1:5" ht="15" customHeight="1" x14ac:dyDescent="0.2">
      <c r="A1597" s="57" t="s">
        <v>64</v>
      </c>
      <c r="B1597" s="70"/>
      <c r="C1597" s="70"/>
      <c r="D1597" s="70"/>
      <c r="E1597" s="71" t="s">
        <v>80</v>
      </c>
    </row>
    <row r="1598" spans="1:5" ht="15" customHeight="1" x14ac:dyDescent="0.25">
      <c r="A1598" s="56"/>
      <c r="B1598" s="156"/>
      <c r="C1598" s="39"/>
      <c r="D1598" s="39"/>
      <c r="E1598" s="43"/>
    </row>
    <row r="1599" spans="1:5" ht="15" customHeight="1" x14ac:dyDescent="0.2">
      <c r="B1599" s="45" t="s">
        <v>39</v>
      </c>
      <c r="C1599" s="45" t="s">
        <v>40</v>
      </c>
      <c r="D1599" s="46" t="s">
        <v>41</v>
      </c>
      <c r="E1599" s="47" t="s">
        <v>42</v>
      </c>
    </row>
    <row r="1600" spans="1:5" ht="15" customHeight="1" x14ac:dyDescent="0.2">
      <c r="B1600" s="102">
        <v>107517016</v>
      </c>
      <c r="C1600" s="49"/>
      <c r="D1600" s="50" t="s">
        <v>43</v>
      </c>
      <c r="E1600" s="76">
        <v>3345.6</v>
      </c>
    </row>
    <row r="1601" spans="1:5" ht="15" customHeight="1" x14ac:dyDescent="0.2">
      <c r="B1601" s="102">
        <v>107117015</v>
      </c>
      <c r="C1601" s="49"/>
      <c r="D1601" s="50" t="s">
        <v>43</v>
      </c>
      <c r="E1601" s="76">
        <v>196.8</v>
      </c>
    </row>
    <row r="1602" spans="1:5" ht="15" customHeight="1" x14ac:dyDescent="0.2">
      <c r="B1602" s="102">
        <v>107117968</v>
      </c>
      <c r="C1602" s="49"/>
      <c r="D1602" s="117" t="s">
        <v>187</v>
      </c>
      <c r="E1602" s="76">
        <v>142845.01</v>
      </c>
    </row>
    <row r="1603" spans="1:5" ht="15" customHeight="1" x14ac:dyDescent="0.2">
      <c r="B1603" s="102">
        <v>107517969</v>
      </c>
      <c r="C1603" s="49"/>
      <c r="D1603" s="117" t="s">
        <v>187</v>
      </c>
      <c r="E1603" s="76">
        <v>2428365.17</v>
      </c>
    </row>
    <row r="1604" spans="1:5" ht="15" customHeight="1" x14ac:dyDescent="0.2">
      <c r="B1604" s="157"/>
      <c r="C1604" s="53" t="s">
        <v>44</v>
      </c>
      <c r="D1604" s="54"/>
      <c r="E1604" s="55">
        <f>SUM(E1600:E1603)</f>
        <v>2574752.58</v>
      </c>
    </row>
    <row r="1605" spans="1:5" ht="15" customHeight="1" x14ac:dyDescent="0.2"/>
    <row r="1606" spans="1:5" ht="15" customHeight="1" x14ac:dyDescent="0.25">
      <c r="A1606" s="38" t="s">
        <v>17</v>
      </c>
      <c r="B1606" s="39"/>
      <c r="C1606" s="39"/>
      <c r="D1606" s="39"/>
      <c r="E1606" s="39"/>
    </row>
    <row r="1607" spans="1:5" ht="15" customHeight="1" x14ac:dyDescent="0.2">
      <c r="A1607" s="40" t="s">
        <v>37</v>
      </c>
      <c r="B1607" s="39"/>
      <c r="C1607" s="39"/>
      <c r="D1607" s="39"/>
      <c r="E1607" s="42" t="s">
        <v>38</v>
      </c>
    </row>
    <row r="1608" spans="1:5" ht="15" customHeight="1" x14ac:dyDescent="0.2"/>
    <row r="1609" spans="1:5" ht="15" customHeight="1" x14ac:dyDescent="0.2">
      <c r="C1609" s="45" t="s">
        <v>40</v>
      </c>
      <c r="D1609" s="46" t="s">
        <v>41</v>
      </c>
      <c r="E1609" s="47" t="s">
        <v>42</v>
      </c>
    </row>
    <row r="1610" spans="1:5" ht="15" customHeight="1" x14ac:dyDescent="0.2">
      <c r="C1610" s="132"/>
      <c r="D1610" s="117" t="s">
        <v>188</v>
      </c>
      <c r="E1610" s="76">
        <v>2574752.58</v>
      </c>
    </row>
    <row r="1611" spans="1:5" ht="15" customHeight="1" x14ac:dyDescent="0.2">
      <c r="C1611" s="53" t="s">
        <v>44</v>
      </c>
      <c r="D1611" s="54"/>
      <c r="E1611" s="55">
        <f>SUM(E1610:E1610)</f>
        <v>2574752.58</v>
      </c>
    </row>
    <row r="1612" spans="1:5" ht="15" customHeight="1" x14ac:dyDescent="0.2"/>
    <row r="1613" spans="1:5" ht="15" customHeight="1" x14ac:dyDescent="0.2"/>
    <row r="1614" spans="1:5" ht="15" customHeight="1" x14ac:dyDescent="0.25">
      <c r="A1614" s="35" t="s">
        <v>643</v>
      </c>
    </row>
    <row r="1615" spans="1:5" ht="15" customHeight="1" x14ac:dyDescent="0.2">
      <c r="A1615" s="181" t="s">
        <v>34</v>
      </c>
      <c r="B1615" s="181"/>
      <c r="C1615" s="181"/>
      <c r="D1615" s="181"/>
      <c r="E1615" s="181"/>
    </row>
    <row r="1616" spans="1:5" ht="15" customHeight="1" x14ac:dyDescent="0.2">
      <c r="A1616" s="179" t="s">
        <v>644</v>
      </c>
      <c r="B1616" s="179"/>
      <c r="C1616" s="179"/>
      <c r="D1616" s="179"/>
      <c r="E1616" s="179"/>
    </row>
    <row r="1617" spans="1:5" ht="15" customHeight="1" x14ac:dyDescent="0.2">
      <c r="A1617" s="178" t="s">
        <v>645</v>
      </c>
      <c r="B1617" s="178"/>
      <c r="C1617" s="178"/>
      <c r="D1617" s="178"/>
      <c r="E1617" s="178"/>
    </row>
    <row r="1618" spans="1:5" ht="15" customHeight="1" x14ac:dyDescent="0.2">
      <c r="A1618" s="178"/>
      <c r="B1618" s="178"/>
      <c r="C1618" s="178"/>
      <c r="D1618" s="178"/>
      <c r="E1618" s="178"/>
    </row>
    <row r="1619" spans="1:5" ht="15" customHeight="1" x14ac:dyDescent="0.2">
      <c r="A1619" s="178"/>
      <c r="B1619" s="178"/>
      <c r="C1619" s="178"/>
      <c r="D1619" s="178"/>
      <c r="E1619" s="178"/>
    </row>
    <row r="1620" spans="1:5" ht="15" customHeight="1" x14ac:dyDescent="0.2">
      <c r="A1620" s="178"/>
      <c r="B1620" s="178"/>
      <c r="C1620" s="178"/>
      <c r="D1620" s="178"/>
      <c r="E1620" s="178"/>
    </row>
    <row r="1621" spans="1:5" ht="15" customHeight="1" x14ac:dyDescent="0.2">
      <c r="A1621" s="178"/>
      <c r="B1621" s="178"/>
      <c r="C1621" s="178"/>
      <c r="D1621" s="178"/>
      <c r="E1621" s="178"/>
    </row>
    <row r="1622" spans="1:5" ht="15" customHeight="1" x14ac:dyDescent="0.2">
      <c r="A1622" s="178"/>
      <c r="B1622" s="178"/>
      <c r="C1622" s="178"/>
      <c r="D1622" s="178"/>
      <c r="E1622" s="178"/>
    </row>
    <row r="1623" spans="1:5" ht="15" customHeight="1" x14ac:dyDescent="0.2">
      <c r="A1623" s="178"/>
      <c r="B1623" s="178"/>
      <c r="C1623" s="178"/>
      <c r="D1623" s="178"/>
      <c r="E1623" s="178"/>
    </row>
    <row r="1624" spans="1:5" ht="15" customHeight="1" x14ac:dyDescent="0.2"/>
    <row r="1625" spans="1:5" ht="15" customHeight="1" x14ac:dyDescent="0.25">
      <c r="A1625" s="69" t="s">
        <v>1</v>
      </c>
      <c r="B1625" s="39"/>
      <c r="C1625" s="39"/>
      <c r="D1625" s="39"/>
      <c r="E1625" s="39"/>
    </row>
    <row r="1626" spans="1:5" ht="15" customHeight="1" x14ac:dyDescent="0.2">
      <c r="A1626" s="100" t="s">
        <v>64</v>
      </c>
      <c r="B1626" s="39"/>
      <c r="C1626" s="39"/>
      <c r="D1626" s="39"/>
      <c r="E1626" s="42" t="s">
        <v>646</v>
      </c>
    </row>
    <row r="1627" spans="1:5" ht="15" customHeight="1" x14ac:dyDescent="0.25">
      <c r="A1627" s="38"/>
      <c r="B1627" s="56"/>
      <c r="C1627" s="39"/>
      <c r="D1627" s="39"/>
      <c r="E1627" s="43"/>
    </row>
    <row r="1628" spans="1:5" ht="15" customHeight="1" x14ac:dyDescent="0.2">
      <c r="B1628" s="45" t="s">
        <v>39</v>
      </c>
      <c r="C1628" s="45" t="s">
        <v>40</v>
      </c>
      <c r="D1628" s="46" t="s">
        <v>41</v>
      </c>
      <c r="E1628" s="44" t="s">
        <v>42</v>
      </c>
    </row>
    <row r="1629" spans="1:5" ht="15" customHeight="1" x14ac:dyDescent="0.2">
      <c r="B1629" s="111">
        <v>106515011</v>
      </c>
      <c r="C1629" s="103"/>
      <c r="D1629" s="112" t="s">
        <v>71</v>
      </c>
      <c r="E1629" s="104">
        <v>643604.1</v>
      </c>
    </row>
    <row r="1630" spans="1:5" ht="15" customHeight="1" x14ac:dyDescent="0.2">
      <c r="B1630" s="113"/>
      <c r="C1630" s="53" t="s">
        <v>44</v>
      </c>
      <c r="D1630" s="54"/>
      <c r="E1630" s="55">
        <f>SUM(E1629:E1629)</f>
        <v>643604.1</v>
      </c>
    </row>
    <row r="1631" spans="1:5" ht="15" customHeight="1" x14ac:dyDescent="0.2"/>
    <row r="1632" spans="1:5" ht="15" customHeight="1" x14ac:dyDescent="0.25">
      <c r="A1632" s="38" t="s">
        <v>17</v>
      </c>
      <c r="B1632" s="39"/>
      <c r="C1632" s="39"/>
      <c r="D1632" s="39"/>
      <c r="E1632" s="39"/>
    </row>
    <row r="1633" spans="1:5" ht="15" customHeight="1" x14ac:dyDescent="0.2">
      <c r="A1633" s="100" t="s">
        <v>64</v>
      </c>
      <c r="B1633" s="39"/>
      <c r="C1633" s="39"/>
      <c r="D1633" s="39"/>
      <c r="E1633" s="42" t="s">
        <v>646</v>
      </c>
    </row>
    <row r="1634" spans="1:5" ht="15" customHeight="1" x14ac:dyDescent="0.25">
      <c r="A1634" s="38"/>
      <c r="B1634" s="56"/>
      <c r="C1634" s="39"/>
      <c r="D1634" s="39"/>
      <c r="E1634" s="43"/>
    </row>
    <row r="1635" spans="1:5" ht="15" customHeight="1" x14ac:dyDescent="0.2">
      <c r="A1635" s="101"/>
      <c r="B1635" s="108"/>
      <c r="C1635" s="45" t="s">
        <v>40</v>
      </c>
      <c r="D1635" s="46" t="s">
        <v>53</v>
      </c>
      <c r="E1635" s="44" t="s">
        <v>42</v>
      </c>
    </row>
    <row r="1636" spans="1:5" ht="15" customHeight="1" x14ac:dyDescent="0.2">
      <c r="A1636" s="114"/>
      <c r="B1636" s="109"/>
      <c r="C1636" s="103">
        <v>3713</v>
      </c>
      <c r="D1636" s="110" t="s">
        <v>193</v>
      </c>
      <c r="E1636" s="104">
        <v>643604.1</v>
      </c>
    </row>
    <row r="1637" spans="1:5" ht="15" customHeight="1" x14ac:dyDescent="0.2">
      <c r="A1637" s="105"/>
      <c r="B1637" s="115"/>
      <c r="C1637" s="53" t="s">
        <v>44</v>
      </c>
      <c r="D1637" s="54"/>
      <c r="E1637" s="55">
        <f>SUM(E1636:E1636)</f>
        <v>643604.1</v>
      </c>
    </row>
    <row r="1638" spans="1:5" ht="15" customHeight="1" x14ac:dyDescent="0.2"/>
    <row r="1639" spans="1:5" ht="15" customHeight="1" x14ac:dyDescent="0.2"/>
    <row r="1640" spans="1:5" ht="15" customHeight="1" x14ac:dyDescent="0.25">
      <c r="A1640" s="35" t="s">
        <v>647</v>
      </c>
    </row>
    <row r="1641" spans="1:5" ht="15" customHeight="1" x14ac:dyDescent="0.2">
      <c r="A1641" s="176" t="s">
        <v>472</v>
      </c>
      <c r="B1641" s="176"/>
      <c r="C1641" s="176"/>
      <c r="D1641" s="176"/>
      <c r="E1641" s="176"/>
    </row>
    <row r="1642" spans="1:5" ht="15" customHeight="1" x14ac:dyDescent="0.2">
      <c r="A1642" s="176"/>
      <c r="B1642" s="176"/>
      <c r="C1642" s="176"/>
      <c r="D1642" s="176"/>
      <c r="E1642" s="176"/>
    </row>
    <row r="1643" spans="1:5" ht="15" customHeight="1" x14ac:dyDescent="0.2">
      <c r="A1643" s="177" t="s">
        <v>648</v>
      </c>
      <c r="B1643" s="177"/>
      <c r="C1643" s="177"/>
      <c r="D1643" s="177"/>
      <c r="E1643" s="177"/>
    </row>
    <row r="1644" spans="1:5" ht="15" customHeight="1" x14ac:dyDescent="0.2">
      <c r="A1644" s="177"/>
      <c r="B1644" s="177"/>
      <c r="C1644" s="177"/>
      <c r="D1644" s="177"/>
      <c r="E1644" s="177"/>
    </row>
    <row r="1645" spans="1:5" ht="15" customHeight="1" x14ac:dyDescent="0.2">
      <c r="A1645" s="177"/>
      <c r="B1645" s="177"/>
      <c r="C1645" s="177"/>
      <c r="D1645" s="177"/>
      <c r="E1645" s="177"/>
    </row>
    <row r="1646" spans="1:5" ht="15" customHeight="1" x14ac:dyDescent="0.2">
      <c r="A1646" s="177"/>
      <c r="B1646" s="177"/>
      <c r="C1646" s="177"/>
      <c r="D1646" s="177"/>
      <c r="E1646" s="177"/>
    </row>
    <row r="1647" spans="1:5" ht="15" customHeight="1" x14ac:dyDescent="0.2">
      <c r="A1647" s="177"/>
      <c r="B1647" s="177"/>
      <c r="C1647" s="177"/>
      <c r="D1647" s="177"/>
      <c r="E1647" s="177"/>
    </row>
    <row r="1648" spans="1:5" ht="15" customHeight="1" x14ac:dyDescent="0.2">
      <c r="A1648" s="177"/>
      <c r="B1648" s="177"/>
      <c r="C1648" s="177"/>
      <c r="D1648" s="177"/>
      <c r="E1648" s="177"/>
    </row>
    <row r="1649" spans="1:5" ht="15" customHeight="1" x14ac:dyDescent="0.2">
      <c r="A1649" s="144"/>
      <c r="B1649" s="144"/>
      <c r="C1649" s="144"/>
      <c r="D1649" s="144"/>
      <c r="E1649" s="144"/>
    </row>
    <row r="1650" spans="1:5" ht="15" customHeight="1" x14ac:dyDescent="0.25">
      <c r="A1650" s="69" t="s">
        <v>17</v>
      </c>
      <c r="B1650" s="70"/>
      <c r="C1650" s="70"/>
      <c r="D1650" s="56"/>
      <c r="E1650" s="56"/>
    </row>
    <row r="1651" spans="1:5" ht="15" customHeight="1" x14ac:dyDescent="0.2">
      <c r="A1651" s="57" t="s">
        <v>87</v>
      </c>
      <c r="B1651" s="39"/>
      <c r="C1651" s="39"/>
      <c r="D1651" s="39"/>
      <c r="E1651" s="42" t="s">
        <v>92</v>
      </c>
    </row>
    <row r="1652" spans="1:5" ht="15" customHeight="1" x14ac:dyDescent="0.2">
      <c r="A1652" s="72"/>
      <c r="B1652" s="96"/>
      <c r="C1652" s="70"/>
      <c r="D1652" s="72"/>
      <c r="E1652" s="97"/>
    </row>
    <row r="1653" spans="1:5" ht="15" customHeight="1" x14ac:dyDescent="0.2">
      <c r="B1653" s="108"/>
      <c r="C1653" s="44" t="s">
        <v>40</v>
      </c>
      <c r="D1653" s="82" t="s">
        <v>53</v>
      </c>
      <c r="E1653" s="44" t="s">
        <v>42</v>
      </c>
    </row>
    <row r="1654" spans="1:5" ht="15" customHeight="1" x14ac:dyDescent="0.2">
      <c r="B1654" s="124"/>
      <c r="C1654" s="62">
        <v>2212</v>
      </c>
      <c r="D1654" s="110" t="s">
        <v>81</v>
      </c>
      <c r="E1654" s="76">
        <v>-715000</v>
      </c>
    </row>
    <row r="1655" spans="1:5" ht="15" customHeight="1" x14ac:dyDescent="0.2">
      <c r="B1655" s="115"/>
      <c r="C1655" s="77" t="s">
        <v>44</v>
      </c>
      <c r="D1655" s="85"/>
      <c r="E1655" s="86">
        <f>SUM(E1654:E1654)</f>
        <v>-715000</v>
      </c>
    </row>
    <row r="1656" spans="1:5" ht="15" customHeight="1" x14ac:dyDescent="0.2"/>
    <row r="1657" spans="1:5" ht="15" customHeight="1" x14ac:dyDescent="0.25">
      <c r="A1657" s="38" t="s">
        <v>17</v>
      </c>
      <c r="B1657" s="39"/>
      <c r="C1657" s="39"/>
      <c r="D1657" s="39"/>
      <c r="E1657" s="39"/>
    </row>
    <row r="1658" spans="1:5" ht="15" customHeight="1" x14ac:dyDescent="0.2">
      <c r="A1658" s="57" t="s">
        <v>87</v>
      </c>
      <c r="B1658" s="39"/>
      <c r="C1658" s="39"/>
      <c r="D1658" s="39"/>
      <c r="E1658" s="42" t="s">
        <v>394</v>
      </c>
    </row>
    <row r="1659" spans="1:5" ht="15" customHeight="1" x14ac:dyDescent="0.2">
      <c r="A1659" s="128"/>
      <c r="B1659" s="145"/>
      <c r="C1659" s="39"/>
      <c r="D1659" s="39"/>
      <c r="E1659" s="43"/>
    </row>
    <row r="1660" spans="1:5" ht="15" customHeight="1" x14ac:dyDescent="0.25">
      <c r="A1660" s="35"/>
      <c r="B1660" s="45" t="s">
        <v>453</v>
      </c>
      <c r="C1660" s="45" t="s">
        <v>40</v>
      </c>
      <c r="D1660" s="46" t="s">
        <v>53</v>
      </c>
      <c r="E1660" s="44" t="s">
        <v>42</v>
      </c>
    </row>
    <row r="1661" spans="1:5" ht="15" customHeight="1" x14ac:dyDescent="0.25">
      <c r="A1661" s="35"/>
      <c r="B1661" s="48">
        <v>12</v>
      </c>
      <c r="C1661" s="62"/>
      <c r="D1661" s="110" t="s">
        <v>81</v>
      </c>
      <c r="E1661" s="104">
        <v>715000</v>
      </c>
    </row>
    <row r="1662" spans="1:5" ht="15" customHeight="1" x14ac:dyDescent="0.25">
      <c r="A1662" s="35"/>
      <c r="B1662" s="119"/>
      <c r="C1662" s="53" t="s">
        <v>44</v>
      </c>
      <c r="D1662" s="54"/>
      <c r="E1662" s="55">
        <f>SUM(E1661:E1661)</f>
        <v>715000</v>
      </c>
    </row>
    <row r="1663" spans="1:5" ht="15" customHeight="1" x14ac:dyDescent="0.2"/>
    <row r="1664" spans="1:5" ht="15" customHeight="1" x14ac:dyDescent="0.2"/>
    <row r="1665" spans="1:5" ht="15" customHeight="1" x14ac:dyDescent="0.2"/>
    <row r="1666" spans="1:5" ht="15" customHeight="1" x14ac:dyDescent="0.25">
      <c r="A1666" s="35" t="s">
        <v>649</v>
      </c>
    </row>
    <row r="1667" spans="1:5" ht="15" customHeight="1" x14ac:dyDescent="0.2">
      <c r="A1667" s="179" t="s">
        <v>261</v>
      </c>
      <c r="B1667" s="179"/>
      <c r="C1667" s="179"/>
      <c r="D1667" s="179"/>
      <c r="E1667" s="179"/>
    </row>
    <row r="1668" spans="1:5" ht="15" customHeight="1" x14ac:dyDescent="0.2">
      <c r="A1668" s="179"/>
      <c r="B1668" s="179"/>
      <c r="C1668" s="179"/>
      <c r="D1668" s="179"/>
      <c r="E1668" s="179"/>
    </row>
    <row r="1669" spans="1:5" ht="15" customHeight="1" x14ac:dyDescent="0.2">
      <c r="A1669" s="178" t="s">
        <v>650</v>
      </c>
      <c r="B1669" s="178"/>
      <c r="C1669" s="178"/>
      <c r="D1669" s="178"/>
      <c r="E1669" s="178"/>
    </row>
    <row r="1670" spans="1:5" ht="15" customHeight="1" x14ac:dyDescent="0.2">
      <c r="A1670" s="178"/>
      <c r="B1670" s="178"/>
      <c r="C1670" s="178"/>
      <c r="D1670" s="178"/>
      <c r="E1670" s="178"/>
    </row>
    <row r="1671" spans="1:5" ht="15" customHeight="1" x14ac:dyDescent="0.2">
      <c r="A1671" s="178"/>
      <c r="B1671" s="178"/>
      <c r="C1671" s="178"/>
      <c r="D1671" s="178"/>
      <c r="E1671" s="178"/>
    </row>
    <row r="1672" spans="1:5" ht="15" customHeight="1" x14ac:dyDescent="0.2">
      <c r="A1672" s="178"/>
      <c r="B1672" s="178"/>
      <c r="C1672" s="178"/>
      <c r="D1672" s="178"/>
      <c r="E1672" s="178"/>
    </row>
    <row r="1673" spans="1:5" ht="15" customHeight="1" x14ac:dyDescent="0.2">
      <c r="A1673" s="178"/>
      <c r="B1673" s="178"/>
      <c r="C1673" s="178"/>
      <c r="D1673" s="178"/>
      <c r="E1673" s="178"/>
    </row>
    <row r="1674" spans="1:5" ht="15" customHeight="1" x14ac:dyDescent="0.2">
      <c r="A1674" s="178"/>
      <c r="B1674" s="178"/>
      <c r="C1674" s="178"/>
      <c r="D1674" s="178"/>
      <c r="E1674" s="178"/>
    </row>
    <row r="1675" spans="1:5" ht="15" customHeight="1" x14ac:dyDescent="0.2">
      <c r="A1675" s="121"/>
      <c r="B1675" s="121"/>
      <c r="C1675" s="121"/>
      <c r="D1675" s="121"/>
      <c r="E1675" s="121"/>
    </row>
    <row r="1676" spans="1:5" ht="15" customHeight="1" x14ac:dyDescent="0.25">
      <c r="A1676" s="38" t="s">
        <v>17</v>
      </c>
      <c r="B1676" s="39"/>
      <c r="C1676" s="39"/>
      <c r="D1676" s="39"/>
      <c r="E1676" s="39"/>
    </row>
    <row r="1677" spans="1:5" ht="15" customHeight="1" x14ac:dyDescent="0.2">
      <c r="A1677" s="57" t="s">
        <v>87</v>
      </c>
      <c r="B1677" s="39"/>
      <c r="C1677" s="39"/>
      <c r="D1677" s="39"/>
      <c r="E1677" s="42" t="s">
        <v>394</v>
      </c>
    </row>
    <row r="1678" spans="1:5" ht="15" customHeight="1" x14ac:dyDescent="0.2">
      <c r="A1678" s="128"/>
      <c r="B1678" s="145"/>
      <c r="C1678" s="39"/>
      <c r="D1678" s="39"/>
      <c r="E1678" s="43"/>
    </row>
    <row r="1679" spans="1:5" ht="15" customHeight="1" x14ac:dyDescent="0.25">
      <c r="A1679" s="35"/>
      <c r="B1679" s="45" t="s">
        <v>453</v>
      </c>
      <c r="C1679" s="45" t="s">
        <v>40</v>
      </c>
      <c r="D1679" s="46" t="s">
        <v>53</v>
      </c>
      <c r="E1679" s="44" t="s">
        <v>42</v>
      </c>
    </row>
    <row r="1680" spans="1:5" ht="15" customHeight="1" x14ac:dyDescent="0.25">
      <c r="A1680" s="35"/>
      <c r="B1680" s="48">
        <v>11</v>
      </c>
      <c r="C1680" s="62"/>
      <c r="D1680" s="110" t="s">
        <v>81</v>
      </c>
      <c r="E1680" s="138">
        <v>-10000000</v>
      </c>
    </row>
    <row r="1681" spans="1:5" ht="15" customHeight="1" x14ac:dyDescent="0.25">
      <c r="A1681" s="35"/>
      <c r="B1681" s="119"/>
      <c r="C1681" s="53" t="s">
        <v>44</v>
      </c>
      <c r="D1681" s="54"/>
      <c r="E1681" s="55">
        <f>SUM(E1680:E1680)</f>
        <v>-10000000</v>
      </c>
    </row>
    <row r="1682" spans="1:5" ht="15" customHeight="1" x14ac:dyDescent="0.25">
      <c r="A1682" s="35"/>
      <c r="B1682" s="124"/>
      <c r="C1682" s="106"/>
      <c r="D1682" s="39"/>
      <c r="E1682" s="107"/>
    </row>
    <row r="1683" spans="1:5" ht="15" customHeight="1" x14ac:dyDescent="0.25">
      <c r="A1683" s="69" t="s">
        <v>17</v>
      </c>
      <c r="B1683" s="70"/>
      <c r="C1683" s="70"/>
      <c r="D1683" s="70"/>
      <c r="E1683" s="70"/>
    </row>
    <row r="1684" spans="1:5" ht="15" customHeight="1" x14ac:dyDescent="0.2">
      <c r="A1684" s="57" t="s">
        <v>37</v>
      </c>
      <c r="B1684" s="70"/>
      <c r="C1684" s="70"/>
      <c r="D1684" s="70"/>
      <c r="E1684" s="71" t="s">
        <v>38</v>
      </c>
    </row>
    <row r="1685" spans="1:5" ht="15" customHeight="1" x14ac:dyDescent="0.25">
      <c r="A1685" s="72"/>
      <c r="B1685" s="69"/>
      <c r="C1685" s="70"/>
      <c r="D1685" s="70"/>
      <c r="E1685" s="73"/>
    </row>
    <row r="1686" spans="1:5" ht="15" customHeight="1" x14ac:dyDescent="0.2">
      <c r="A1686" s="98"/>
      <c r="B1686" s="108"/>
      <c r="C1686" s="44" t="s">
        <v>40</v>
      </c>
      <c r="D1686" s="82" t="s">
        <v>53</v>
      </c>
      <c r="E1686" s="44" t="s">
        <v>42</v>
      </c>
    </row>
    <row r="1687" spans="1:5" ht="15" customHeight="1" x14ac:dyDescent="0.2">
      <c r="A1687" s="99"/>
      <c r="B1687" s="116"/>
      <c r="C1687" s="62">
        <v>6409</v>
      </c>
      <c r="D1687" s="110" t="s">
        <v>113</v>
      </c>
      <c r="E1687" s="76">
        <v>10000000</v>
      </c>
    </row>
    <row r="1688" spans="1:5" ht="15" customHeight="1" x14ac:dyDescent="0.2">
      <c r="A1688" s="83"/>
      <c r="B1688" s="137"/>
      <c r="C1688" s="77" t="s">
        <v>44</v>
      </c>
      <c r="D1688" s="85"/>
      <c r="E1688" s="86">
        <f>SUM(E1687:E1687)</f>
        <v>10000000</v>
      </c>
    </row>
    <row r="1689" spans="1:5" ht="15" customHeight="1" x14ac:dyDescent="0.2"/>
    <row r="1690" spans="1:5" ht="15" customHeight="1" x14ac:dyDescent="0.2"/>
    <row r="1691" spans="1:5" ht="15" customHeight="1" x14ac:dyDescent="0.25">
      <c r="A1691" s="35" t="s">
        <v>651</v>
      </c>
    </row>
    <row r="1692" spans="1:5" ht="15" customHeight="1" x14ac:dyDescent="0.2">
      <c r="A1692" s="176" t="s">
        <v>652</v>
      </c>
      <c r="B1692" s="176"/>
      <c r="C1692" s="176"/>
      <c r="D1692" s="176"/>
      <c r="E1692" s="176"/>
    </row>
    <row r="1693" spans="1:5" ht="15" customHeight="1" x14ac:dyDescent="0.2">
      <c r="A1693" s="176"/>
      <c r="B1693" s="176"/>
      <c r="C1693" s="176"/>
      <c r="D1693" s="176"/>
      <c r="E1693" s="176"/>
    </row>
    <row r="1694" spans="1:5" ht="15" customHeight="1" x14ac:dyDescent="0.2">
      <c r="A1694" s="178" t="s">
        <v>653</v>
      </c>
      <c r="B1694" s="178"/>
      <c r="C1694" s="178"/>
      <c r="D1694" s="178"/>
      <c r="E1694" s="178"/>
    </row>
    <row r="1695" spans="1:5" ht="15" customHeight="1" x14ac:dyDescent="0.2">
      <c r="A1695" s="178"/>
      <c r="B1695" s="178"/>
      <c r="C1695" s="178"/>
      <c r="D1695" s="178"/>
      <c r="E1695" s="178"/>
    </row>
    <row r="1696" spans="1:5" ht="15" customHeight="1" x14ac:dyDescent="0.2">
      <c r="A1696" s="178"/>
      <c r="B1696" s="178"/>
      <c r="C1696" s="178"/>
      <c r="D1696" s="178"/>
      <c r="E1696" s="178"/>
    </row>
    <row r="1697" spans="1:5" ht="15" customHeight="1" x14ac:dyDescent="0.2">
      <c r="A1697" s="178"/>
      <c r="B1697" s="178"/>
      <c r="C1697" s="178"/>
      <c r="D1697" s="178"/>
      <c r="E1697" s="178"/>
    </row>
    <row r="1698" spans="1:5" ht="15" customHeight="1" x14ac:dyDescent="0.2">
      <c r="A1698" s="178"/>
      <c r="B1698" s="178"/>
      <c r="C1698" s="178"/>
      <c r="D1698" s="178"/>
      <c r="E1698" s="178"/>
    </row>
    <row r="1699" spans="1:5" ht="15" customHeight="1" x14ac:dyDescent="0.2">
      <c r="A1699" s="178"/>
      <c r="B1699" s="178"/>
      <c r="C1699" s="178"/>
      <c r="D1699" s="178"/>
      <c r="E1699" s="178"/>
    </row>
    <row r="1700" spans="1:5" ht="15" customHeight="1" x14ac:dyDescent="0.2">
      <c r="A1700" s="39"/>
      <c r="B1700" s="128"/>
      <c r="C1700" s="106"/>
      <c r="D1700" s="39"/>
      <c r="E1700" s="129"/>
    </row>
    <row r="1701" spans="1:5" ht="15" customHeight="1" x14ac:dyDescent="0.25">
      <c r="A1701" s="38" t="s">
        <v>17</v>
      </c>
      <c r="B1701" s="39"/>
      <c r="C1701" s="39"/>
      <c r="D1701" s="39"/>
      <c r="E1701" s="56"/>
    </row>
    <row r="1702" spans="1:5" ht="15" customHeight="1" x14ac:dyDescent="0.2">
      <c r="A1702" s="127" t="s">
        <v>249</v>
      </c>
      <c r="B1702" s="70"/>
      <c r="C1702" s="70"/>
      <c r="D1702" s="70"/>
      <c r="E1702" s="71" t="s">
        <v>250</v>
      </c>
    </row>
    <row r="1703" spans="1:5" ht="15" customHeight="1" x14ac:dyDescent="0.2">
      <c r="A1703" s="40"/>
      <c r="B1703" s="56"/>
      <c r="C1703" s="39"/>
      <c r="D1703" s="39"/>
      <c r="E1703" s="43"/>
    </row>
    <row r="1704" spans="1:5" ht="15" customHeight="1" x14ac:dyDescent="0.2">
      <c r="A1704" s="108"/>
      <c r="B1704" s="108"/>
      <c r="C1704" s="45" t="s">
        <v>40</v>
      </c>
      <c r="D1704" s="82" t="s">
        <v>53</v>
      </c>
      <c r="E1704" s="44" t="s">
        <v>42</v>
      </c>
    </row>
    <row r="1705" spans="1:5" ht="15" customHeight="1" x14ac:dyDescent="0.2">
      <c r="A1705" s="130"/>
      <c r="B1705" s="109"/>
      <c r="C1705" s="103">
        <v>6113</v>
      </c>
      <c r="D1705" s="110" t="s">
        <v>66</v>
      </c>
      <c r="E1705" s="104">
        <v>-8000</v>
      </c>
    </row>
    <row r="1706" spans="1:5" ht="15" customHeight="1" x14ac:dyDescent="0.2">
      <c r="A1706" s="130"/>
      <c r="B1706" s="109"/>
      <c r="C1706" s="103">
        <v>6113</v>
      </c>
      <c r="D1706" s="117" t="s">
        <v>55</v>
      </c>
      <c r="E1706" s="104">
        <v>8000</v>
      </c>
    </row>
    <row r="1707" spans="1:5" ht="15" customHeight="1" x14ac:dyDescent="0.2">
      <c r="A1707" s="105"/>
      <c r="B1707" s="105"/>
      <c r="C1707" s="53" t="s">
        <v>44</v>
      </c>
      <c r="D1707" s="90"/>
      <c r="E1707" s="55">
        <f>SUM(E1705:E1706)</f>
        <v>0</v>
      </c>
    </row>
    <row r="1708" spans="1:5" ht="15" customHeight="1" x14ac:dyDescent="0.2"/>
    <row r="1709" spans="1:5" ht="15" customHeight="1" x14ac:dyDescent="0.2"/>
    <row r="1710" spans="1:5" ht="15" customHeight="1" x14ac:dyDescent="0.2"/>
    <row r="1711" spans="1:5" ht="15" customHeight="1" x14ac:dyDescent="0.2"/>
    <row r="1712" spans="1:5"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sheetData>
  <mergeCells count="137">
    <mergeCell ref="A1643:E1648"/>
    <mergeCell ref="A1667:E1668"/>
    <mergeCell ref="A1669:E1674"/>
    <mergeCell ref="A1692:E1693"/>
    <mergeCell ref="A1694:E1699"/>
    <mergeCell ref="A1585:E1585"/>
    <mergeCell ref="A1586:E1594"/>
    <mergeCell ref="A1615:E1615"/>
    <mergeCell ref="A1616:E1616"/>
    <mergeCell ref="A1617:E1623"/>
    <mergeCell ref="A1641:E1642"/>
    <mergeCell ref="A1525:E1525"/>
    <mergeCell ref="A1526:E1533"/>
    <mergeCell ref="A1551:E1551"/>
    <mergeCell ref="A1552:E1552"/>
    <mergeCell ref="A1553:E1560"/>
    <mergeCell ref="A1584:E1584"/>
    <mergeCell ref="A1434:E1435"/>
    <mergeCell ref="A1436:E1444"/>
    <mergeCell ref="A1459:E1459"/>
    <mergeCell ref="A1460:E1469"/>
    <mergeCell ref="A1494:E1494"/>
    <mergeCell ref="A1495:E1503"/>
    <mergeCell ref="A1355:E1356"/>
    <mergeCell ref="A1357:E1365"/>
    <mergeCell ref="A1377:E1378"/>
    <mergeCell ref="A1379:E1388"/>
    <mergeCell ref="A1407:E1408"/>
    <mergeCell ref="A1409:E1417"/>
    <mergeCell ref="A1274:E1275"/>
    <mergeCell ref="A1276:E1284"/>
    <mergeCell ref="A1303:E1304"/>
    <mergeCell ref="A1305:E1313"/>
    <mergeCell ref="A1326:E1327"/>
    <mergeCell ref="A1328:E1337"/>
    <mergeCell ref="A1208:E1209"/>
    <mergeCell ref="A1210:E1214"/>
    <mergeCell ref="A1226:E1227"/>
    <mergeCell ref="A1228:E1236"/>
    <mergeCell ref="A1251:E1252"/>
    <mergeCell ref="A1253:E1262"/>
    <mergeCell ref="A1147:E1148"/>
    <mergeCell ref="A1149:E1153"/>
    <mergeCell ref="A1165:E1166"/>
    <mergeCell ref="A1167:E1172"/>
    <mergeCell ref="A1184:E1185"/>
    <mergeCell ref="A1186:E1191"/>
    <mergeCell ref="A1084:E1085"/>
    <mergeCell ref="A1086:E1092"/>
    <mergeCell ref="A1104:E1105"/>
    <mergeCell ref="A1106:E1112"/>
    <mergeCell ref="A1128:E1129"/>
    <mergeCell ref="A1130:E1135"/>
    <mergeCell ref="A999:E1000"/>
    <mergeCell ref="A1001:E1010"/>
    <mergeCell ref="A1028:E1029"/>
    <mergeCell ref="A1030:E1036"/>
    <mergeCell ref="A1057:E1058"/>
    <mergeCell ref="A1059:E1065"/>
    <mergeCell ref="A913:E914"/>
    <mergeCell ref="A915:E920"/>
    <mergeCell ref="A939:E940"/>
    <mergeCell ref="A941:E949"/>
    <mergeCell ref="A968:E969"/>
    <mergeCell ref="A970:E977"/>
    <mergeCell ref="A835:E835"/>
    <mergeCell ref="A836:E843"/>
    <mergeCell ref="A861:E861"/>
    <mergeCell ref="A862:E868"/>
    <mergeCell ref="A887:E887"/>
    <mergeCell ref="A888:E895"/>
    <mergeCell ref="A747:E747"/>
    <mergeCell ref="A748:E755"/>
    <mergeCell ref="A782:E782"/>
    <mergeCell ref="A783:E790"/>
    <mergeCell ref="A808:E808"/>
    <mergeCell ref="A809:E817"/>
    <mergeCell ref="A663:E663"/>
    <mergeCell ref="A664:E671"/>
    <mergeCell ref="A694:E694"/>
    <mergeCell ref="A695:E702"/>
    <mergeCell ref="A720:E720"/>
    <mergeCell ref="A721:E728"/>
    <mergeCell ref="A582:E582"/>
    <mergeCell ref="A583:E589"/>
    <mergeCell ref="A607:E607"/>
    <mergeCell ref="A608:E616"/>
    <mergeCell ref="A635:E635"/>
    <mergeCell ref="A636:E644"/>
    <mergeCell ref="A486:E486"/>
    <mergeCell ref="A487:E495"/>
    <mergeCell ref="A523:E523"/>
    <mergeCell ref="A524:E533"/>
    <mergeCell ref="A552:E552"/>
    <mergeCell ref="A553:E560"/>
    <mergeCell ref="A403:E403"/>
    <mergeCell ref="A404:E412"/>
    <mergeCell ref="A433:E433"/>
    <mergeCell ref="A434:E442"/>
    <mergeCell ref="A460:E460"/>
    <mergeCell ref="A461:E468"/>
    <mergeCell ref="A291:E291"/>
    <mergeCell ref="A292:E302"/>
    <mergeCell ref="A344:E344"/>
    <mergeCell ref="A345:E352"/>
    <mergeCell ref="A376:E376"/>
    <mergeCell ref="A377:E385"/>
    <mergeCell ref="A234:E234"/>
    <mergeCell ref="A235:E241"/>
    <mergeCell ref="A262:E262"/>
    <mergeCell ref="A263:E263"/>
    <mergeCell ref="A264:E271"/>
    <mergeCell ref="A290:E290"/>
    <mergeCell ref="A168:E168"/>
    <mergeCell ref="A169:E176"/>
    <mergeCell ref="A195:E195"/>
    <mergeCell ref="A196:E196"/>
    <mergeCell ref="A197:E205"/>
    <mergeCell ref="A233:E233"/>
    <mergeCell ref="A108:E108"/>
    <mergeCell ref="A109:E115"/>
    <mergeCell ref="A134:E134"/>
    <mergeCell ref="A135:E135"/>
    <mergeCell ref="A136:E142"/>
    <mergeCell ref="A167:E167"/>
    <mergeCell ref="A55:E55"/>
    <mergeCell ref="A56:E56"/>
    <mergeCell ref="A57:E62"/>
    <mergeCell ref="A80:E80"/>
    <mergeCell ref="A81:E88"/>
    <mergeCell ref="A107:E107"/>
    <mergeCell ref="A2:E2"/>
    <mergeCell ref="A3:E3"/>
    <mergeCell ref="A4:E10"/>
    <mergeCell ref="A30:E30"/>
    <mergeCell ref="A31:E31"/>
    <mergeCell ref="A32:E36"/>
  </mergeCells>
  <pageMargins left="0.98425196850393704" right="0.98425196850393704" top="0.98425196850393704" bottom="0.98425196850393704" header="0.51181102362204722" footer="0.51181102362204722"/>
  <pageSetup paperSize="9" scale="92" firstPageNumber="111" orientation="portrait" useFirstPageNumber="1" r:id="rId1"/>
  <headerFooter alignWithMargins="0">
    <oddHeader>&amp;C&amp;"Arial,Kurzíva"Příloha č. 4: Rozpočtové změny č. 862/18 - 923/18 schválené Radou Olomouckého kraje 12.11.2018</oddHeader>
    <oddFooter xml:space="preserve">&amp;L&amp;"Arial,Kurzíva"Zastupitelstvo OK 17.12.2018
5.1. - Rozpočet Olomouckého kraje 2018 - rozpočtové změny 
Příloha č.4: Rozpočtové změny č. 862/18 - 923/18 schválené Radou Olomouckého kraje 12.11.2018&amp;R&amp;"Arial,Kurzíva"Strana &amp;P (celkem 188)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1"/>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28515625" bestFit="1" customWidth="1"/>
  </cols>
  <sheetData>
    <row r="1" spans="1:5" ht="15" customHeight="1" x14ac:dyDescent="0.25">
      <c r="A1" s="35" t="s">
        <v>689</v>
      </c>
    </row>
    <row r="2" spans="1:5" ht="15" customHeight="1" x14ac:dyDescent="0.2">
      <c r="A2" s="179" t="s">
        <v>34</v>
      </c>
      <c r="B2" s="179"/>
      <c r="C2" s="179"/>
      <c r="D2" s="179"/>
      <c r="E2" s="179"/>
    </row>
    <row r="3" spans="1:5" ht="15" customHeight="1" x14ac:dyDescent="0.2">
      <c r="A3" s="179" t="s">
        <v>49</v>
      </c>
      <c r="B3" s="179"/>
      <c r="C3" s="179"/>
      <c r="D3" s="179"/>
      <c r="E3" s="179"/>
    </row>
    <row r="4" spans="1:5" ht="15" customHeight="1" x14ac:dyDescent="0.2">
      <c r="A4" s="178" t="s">
        <v>690</v>
      </c>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178"/>
      <c r="B9" s="178"/>
      <c r="C9" s="178"/>
      <c r="D9" s="178"/>
      <c r="E9" s="178"/>
    </row>
    <row r="10" spans="1:5" ht="15" customHeight="1" x14ac:dyDescent="0.2">
      <c r="A10" s="68"/>
      <c r="B10" s="68"/>
      <c r="C10" s="68"/>
      <c r="D10" s="68"/>
      <c r="E10" s="68"/>
    </row>
    <row r="11" spans="1:5" ht="15" customHeight="1" x14ac:dyDescent="0.25">
      <c r="A11" s="69" t="s">
        <v>1</v>
      </c>
      <c r="B11" s="70"/>
      <c r="C11" s="70"/>
      <c r="D11" s="70"/>
      <c r="E11" s="70"/>
    </row>
    <row r="12" spans="1:5" ht="15" customHeight="1" x14ac:dyDescent="0.2">
      <c r="A12" s="57" t="s">
        <v>51</v>
      </c>
      <c r="B12" s="39"/>
      <c r="C12" s="39"/>
      <c r="D12" s="39"/>
      <c r="E12" s="42" t="s">
        <v>52</v>
      </c>
    </row>
    <row r="13" spans="1:5" ht="15" customHeight="1" x14ac:dyDescent="0.25">
      <c r="A13" s="92"/>
      <c r="B13" s="69"/>
      <c r="C13" s="70"/>
      <c r="D13" s="70"/>
      <c r="E13" s="73"/>
    </row>
    <row r="14" spans="1:5" ht="15" customHeight="1" x14ac:dyDescent="0.2">
      <c r="B14" s="44" t="s">
        <v>39</v>
      </c>
      <c r="C14" s="44" t="s">
        <v>40</v>
      </c>
      <c r="D14" s="74" t="s">
        <v>41</v>
      </c>
      <c r="E14" s="44" t="s">
        <v>42</v>
      </c>
    </row>
    <row r="15" spans="1:5" ht="15" customHeight="1" x14ac:dyDescent="0.2">
      <c r="B15" s="93">
        <v>103533063</v>
      </c>
      <c r="C15" s="94"/>
      <c r="D15" s="50" t="s">
        <v>43</v>
      </c>
      <c r="E15" s="76">
        <v>558640.05000000005</v>
      </c>
    </row>
    <row r="16" spans="1:5" ht="15" customHeight="1" x14ac:dyDescent="0.2">
      <c r="B16" s="93">
        <v>103133063</v>
      </c>
      <c r="C16" s="94"/>
      <c r="D16" s="50" t="s">
        <v>43</v>
      </c>
      <c r="E16" s="76">
        <v>98583.55</v>
      </c>
    </row>
    <row r="17" spans="1:5" ht="15" customHeight="1" x14ac:dyDescent="0.2">
      <c r="B17" s="95"/>
      <c r="C17" s="77" t="s">
        <v>44</v>
      </c>
      <c r="D17" s="78"/>
      <c r="E17" s="79">
        <f>SUM(E15:E16)</f>
        <v>657223.60000000009</v>
      </c>
    </row>
    <row r="18" spans="1:5" ht="15" customHeight="1" x14ac:dyDescent="0.25">
      <c r="A18" s="80"/>
      <c r="B18" s="81"/>
      <c r="C18" s="81"/>
      <c r="D18" s="81"/>
      <c r="E18" s="81"/>
    </row>
    <row r="19" spans="1:5" ht="15" customHeight="1" x14ac:dyDescent="0.25">
      <c r="A19" s="69" t="s">
        <v>17</v>
      </c>
      <c r="B19" s="70"/>
      <c r="C19" s="70"/>
      <c r="D19" s="70"/>
      <c r="E19" s="92"/>
    </row>
    <row r="20" spans="1:5" ht="15" customHeight="1" x14ac:dyDescent="0.2">
      <c r="A20" s="57" t="s">
        <v>51</v>
      </c>
      <c r="B20" s="39"/>
      <c r="C20" s="39"/>
      <c r="D20" s="39"/>
      <c r="E20" s="71" t="s">
        <v>52</v>
      </c>
    </row>
    <row r="21" spans="1:5" ht="15" customHeight="1" x14ac:dyDescent="0.25">
      <c r="A21" s="92"/>
      <c r="B21" s="69"/>
      <c r="C21" s="70"/>
      <c r="D21" s="70"/>
      <c r="E21" s="73"/>
    </row>
    <row r="22" spans="1:5" ht="15" customHeight="1" x14ac:dyDescent="0.2">
      <c r="B22" s="44" t="s">
        <v>39</v>
      </c>
      <c r="C22" s="44" t="s">
        <v>40</v>
      </c>
      <c r="D22" s="74" t="s">
        <v>41</v>
      </c>
      <c r="E22" s="44" t="s">
        <v>42</v>
      </c>
    </row>
    <row r="23" spans="1:5" ht="15" customHeight="1" x14ac:dyDescent="0.2">
      <c r="B23" s="93">
        <v>103533063</v>
      </c>
      <c r="C23" s="94"/>
      <c r="D23" s="63" t="s">
        <v>47</v>
      </c>
      <c r="E23" s="76">
        <v>558640.05000000005</v>
      </c>
    </row>
    <row r="24" spans="1:5" ht="15" customHeight="1" x14ac:dyDescent="0.2">
      <c r="B24" s="93">
        <v>103133063</v>
      </c>
      <c r="C24" s="94"/>
      <c r="D24" s="63" t="s">
        <v>47</v>
      </c>
      <c r="E24" s="76">
        <v>98583.55</v>
      </c>
    </row>
    <row r="25" spans="1:5" ht="15" customHeight="1" x14ac:dyDescent="0.2">
      <c r="B25" s="95"/>
      <c r="C25" s="77" t="s">
        <v>44</v>
      </c>
      <c r="D25" s="78"/>
      <c r="E25" s="79">
        <f>SUM(E23:E24)</f>
        <v>657223.60000000009</v>
      </c>
    </row>
    <row r="26" spans="1:5" ht="15" customHeight="1" x14ac:dyDescent="0.2"/>
    <row r="27" spans="1:5" ht="15" customHeight="1" x14ac:dyDescent="0.2"/>
    <row r="28" spans="1:5" ht="15" customHeight="1" x14ac:dyDescent="0.25">
      <c r="A28" s="35" t="s">
        <v>691</v>
      </c>
    </row>
    <row r="29" spans="1:5" ht="15" customHeight="1" x14ac:dyDescent="0.2">
      <c r="A29" s="179" t="s">
        <v>59</v>
      </c>
      <c r="B29" s="179"/>
      <c r="C29" s="179"/>
      <c r="D29" s="179"/>
      <c r="E29" s="179"/>
    </row>
    <row r="30" spans="1:5" ht="15" customHeight="1" x14ac:dyDescent="0.2">
      <c r="A30" s="178" t="s">
        <v>692</v>
      </c>
      <c r="B30" s="178"/>
      <c r="C30" s="178"/>
      <c r="D30" s="178"/>
      <c r="E30" s="178"/>
    </row>
    <row r="31" spans="1:5" ht="15" customHeight="1" x14ac:dyDescent="0.2">
      <c r="A31" s="178"/>
      <c r="B31" s="178"/>
      <c r="C31" s="178"/>
      <c r="D31" s="178"/>
      <c r="E31" s="178"/>
    </row>
    <row r="32" spans="1:5" ht="15" customHeight="1" x14ac:dyDescent="0.2">
      <c r="A32" s="178"/>
      <c r="B32" s="178"/>
      <c r="C32" s="178"/>
      <c r="D32" s="178"/>
      <c r="E32" s="178"/>
    </row>
    <row r="33" spans="1:5" ht="15" customHeight="1" x14ac:dyDescent="0.2">
      <c r="A33" s="178"/>
      <c r="B33" s="178"/>
      <c r="C33" s="178"/>
      <c r="D33" s="178"/>
      <c r="E33" s="178"/>
    </row>
    <row r="34" spans="1:5" ht="15" customHeight="1" x14ac:dyDescent="0.2">
      <c r="A34" s="178"/>
      <c r="B34" s="178"/>
      <c r="C34" s="178"/>
      <c r="D34" s="178"/>
      <c r="E34" s="178"/>
    </row>
    <row r="35" spans="1:5" ht="15" customHeight="1" x14ac:dyDescent="0.2">
      <c r="A35" s="178"/>
      <c r="B35" s="178"/>
      <c r="C35" s="178"/>
      <c r="D35" s="178"/>
      <c r="E35" s="178"/>
    </row>
    <row r="36" spans="1:5" ht="15" customHeight="1" x14ac:dyDescent="0.2">
      <c r="A36" s="178"/>
      <c r="B36" s="178"/>
      <c r="C36" s="178"/>
      <c r="D36" s="178"/>
      <c r="E36" s="178"/>
    </row>
    <row r="37" spans="1:5" ht="15" customHeight="1" x14ac:dyDescent="0.2">
      <c r="A37" s="178"/>
      <c r="B37" s="178"/>
      <c r="C37" s="178"/>
      <c r="D37" s="178"/>
      <c r="E37" s="178"/>
    </row>
    <row r="38" spans="1:5" ht="15" customHeight="1" x14ac:dyDescent="0.2">
      <c r="A38" s="178"/>
      <c r="B38" s="178"/>
      <c r="C38" s="178"/>
      <c r="D38" s="178"/>
      <c r="E38" s="178"/>
    </row>
    <row r="39" spans="1:5" ht="15" customHeight="1" x14ac:dyDescent="0.2"/>
    <row r="40" spans="1:5" ht="15" customHeight="1" x14ac:dyDescent="0.25">
      <c r="A40" s="69" t="s">
        <v>1</v>
      </c>
      <c r="B40" s="70"/>
      <c r="C40" s="70"/>
      <c r="D40" s="70"/>
      <c r="E40" s="70"/>
    </row>
    <row r="41" spans="1:5" ht="15" customHeight="1" x14ac:dyDescent="0.2">
      <c r="A41" s="57" t="s">
        <v>51</v>
      </c>
      <c r="B41" s="70"/>
      <c r="C41" s="70"/>
      <c r="D41" s="70"/>
      <c r="E41" s="71" t="s">
        <v>52</v>
      </c>
    </row>
    <row r="42" spans="1:5" ht="15" customHeight="1" x14ac:dyDescent="0.25">
      <c r="A42" s="72"/>
      <c r="B42" s="69"/>
      <c r="C42" s="70"/>
      <c r="D42" s="70"/>
      <c r="E42" s="73"/>
    </row>
    <row r="43" spans="1:5" ht="15" customHeight="1" x14ac:dyDescent="0.2">
      <c r="B43" s="44" t="s">
        <v>39</v>
      </c>
      <c r="C43" s="44" t="s">
        <v>40</v>
      </c>
      <c r="D43" s="74" t="s">
        <v>41</v>
      </c>
      <c r="E43" s="44" t="s">
        <v>42</v>
      </c>
    </row>
    <row r="44" spans="1:5" ht="15" customHeight="1" x14ac:dyDescent="0.2">
      <c r="B44" s="48">
        <v>33069</v>
      </c>
      <c r="C44" s="75"/>
      <c r="D44" s="50" t="s">
        <v>43</v>
      </c>
      <c r="E44" s="76">
        <v>-2162400</v>
      </c>
    </row>
    <row r="45" spans="1:5" ht="15" customHeight="1" x14ac:dyDescent="0.2">
      <c r="B45" s="52"/>
      <c r="C45" s="77" t="s">
        <v>44</v>
      </c>
      <c r="D45" s="78"/>
      <c r="E45" s="79">
        <f>SUM(E44:E44)</f>
        <v>-2162400</v>
      </c>
    </row>
    <row r="46" spans="1:5" ht="15" customHeight="1" x14ac:dyDescent="0.25">
      <c r="A46" s="80"/>
      <c r="B46" s="81"/>
      <c r="C46" s="81"/>
      <c r="D46" s="81"/>
      <c r="E46" s="81"/>
    </row>
    <row r="47" spans="1:5" ht="15" customHeight="1" x14ac:dyDescent="0.25">
      <c r="A47" s="69" t="s">
        <v>17</v>
      </c>
      <c r="B47" s="70"/>
      <c r="C47" s="70"/>
      <c r="D47" s="70"/>
      <c r="E47" s="72"/>
    </row>
    <row r="48" spans="1:5" ht="15" customHeight="1" x14ac:dyDescent="0.2">
      <c r="A48" s="57" t="s">
        <v>51</v>
      </c>
      <c r="B48" s="70"/>
      <c r="C48" s="70"/>
      <c r="D48" s="70"/>
      <c r="E48" s="71" t="s">
        <v>52</v>
      </c>
    </row>
    <row r="49" spans="1:5" ht="15" customHeight="1" x14ac:dyDescent="0.2"/>
    <row r="50" spans="1:5" ht="15" customHeight="1" x14ac:dyDescent="0.2">
      <c r="B50" s="44" t="s">
        <v>39</v>
      </c>
      <c r="C50" s="44" t="s">
        <v>40</v>
      </c>
      <c r="D50" s="74" t="s">
        <v>41</v>
      </c>
      <c r="E50" s="44" t="s">
        <v>42</v>
      </c>
    </row>
    <row r="51" spans="1:5" ht="15" customHeight="1" x14ac:dyDescent="0.2">
      <c r="B51" s="48">
        <v>33069</v>
      </c>
      <c r="C51" s="75"/>
      <c r="D51" s="50" t="s">
        <v>177</v>
      </c>
      <c r="E51" s="76">
        <v>-2162400</v>
      </c>
    </row>
    <row r="52" spans="1:5" ht="15" customHeight="1" x14ac:dyDescent="0.2">
      <c r="B52" s="52"/>
      <c r="C52" s="77" t="s">
        <v>44</v>
      </c>
      <c r="D52" s="78"/>
      <c r="E52" s="79">
        <f>SUM(E51:E51)</f>
        <v>-2162400</v>
      </c>
    </row>
    <row r="53" spans="1:5" ht="15" customHeight="1" x14ac:dyDescent="0.2"/>
    <row r="54" spans="1:5" ht="15" customHeight="1" x14ac:dyDescent="0.25">
      <c r="A54" s="35" t="s">
        <v>693</v>
      </c>
    </row>
    <row r="55" spans="1:5" ht="15" customHeight="1" x14ac:dyDescent="0.2">
      <c r="A55" s="179" t="s">
        <v>59</v>
      </c>
      <c r="B55" s="179"/>
      <c r="C55" s="179"/>
      <c r="D55" s="179"/>
      <c r="E55" s="179"/>
    </row>
    <row r="56" spans="1:5" ht="15" customHeight="1" x14ac:dyDescent="0.2">
      <c r="A56" s="178" t="s">
        <v>694</v>
      </c>
      <c r="B56" s="178"/>
      <c r="C56" s="178"/>
      <c r="D56" s="178"/>
      <c r="E56" s="178"/>
    </row>
    <row r="57" spans="1:5" ht="15" customHeight="1" x14ac:dyDescent="0.2">
      <c r="A57" s="178"/>
      <c r="B57" s="178"/>
      <c r="C57" s="178"/>
      <c r="D57" s="178"/>
      <c r="E57" s="178"/>
    </row>
    <row r="58" spans="1:5" ht="15" customHeight="1" x14ac:dyDescent="0.2">
      <c r="A58" s="178"/>
      <c r="B58" s="178"/>
      <c r="C58" s="178"/>
      <c r="D58" s="178"/>
      <c r="E58" s="178"/>
    </row>
    <row r="59" spans="1:5" ht="15" customHeight="1" x14ac:dyDescent="0.2">
      <c r="A59" s="178"/>
      <c r="B59" s="178"/>
      <c r="C59" s="178"/>
      <c r="D59" s="178"/>
      <c r="E59" s="178"/>
    </row>
    <row r="60" spans="1:5" ht="15" customHeight="1" x14ac:dyDescent="0.2">
      <c r="A60" s="178"/>
      <c r="B60" s="178"/>
      <c r="C60" s="178"/>
      <c r="D60" s="178"/>
      <c r="E60" s="178"/>
    </row>
    <row r="61" spans="1:5" ht="15" customHeight="1" x14ac:dyDescent="0.2">
      <c r="A61" s="178"/>
      <c r="B61" s="178"/>
      <c r="C61" s="178"/>
      <c r="D61" s="178"/>
      <c r="E61" s="178"/>
    </row>
    <row r="62" spans="1:5" ht="15" customHeight="1" x14ac:dyDescent="0.2">
      <c r="A62" s="178"/>
      <c r="B62" s="178"/>
      <c r="C62" s="178"/>
      <c r="D62" s="178"/>
      <c r="E62" s="178"/>
    </row>
    <row r="63" spans="1:5" ht="15" customHeight="1" x14ac:dyDescent="0.2">
      <c r="A63" s="178"/>
      <c r="B63" s="178"/>
      <c r="C63" s="178"/>
      <c r="D63" s="178"/>
      <c r="E63" s="178"/>
    </row>
    <row r="64" spans="1:5" ht="15" customHeight="1" x14ac:dyDescent="0.2"/>
    <row r="65" spans="1:5" ht="15" customHeight="1" x14ac:dyDescent="0.25">
      <c r="A65" s="69" t="s">
        <v>1</v>
      </c>
      <c r="B65" s="70"/>
      <c r="C65" s="70"/>
      <c r="D65" s="70"/>
      <c r="E65" s="70"/>
    </row>
    <row r="66" spans="1:5" ht="15" customHeight="1" x14ac:dyDescent="0.2">
      <c r="A66" s="57" t="s">
        <v>51</v>
      </c>
      <c r="B66" s="70"/>
      <c r="C66" s="70"/>
      <c r="D66" s="70"/>
      <c r="E66" s="71" t="s">
        <v>52</v>
      </c>
    </row>
    <row r="67" spans="1:5" ht="15" customHeight="1" x14ac:dyDescent="0.25">
      <c r="A67" s="72"/>
      <c r="B67" s="69"/>
      <c r="C67" s="70"/>
      <c r="D67" s="70"/>
      <c r="E67" s="73"/>
    </row>
    <row r="68" spans="1:5" ht="15" customHeight="1" x14ac:dyDescent="0.2">
      <c r="B68" s="44" t="s">
        <v>39</v>
      </c>
      <c r="C68" s="44" t="s">
        <v>40</v>
      </c>
      <c r="D68" s="74" t="s">
        <v>41</v>
      </c>
      <c r="E68" s="47" t="s">
        <v>42</v>
      </c>
    </row>
    <row r="69" spans="1:5" ht="15" customHeight="1" x14ac:dyDescent="0.2">
      <c r="B69" s="48">
        <v>33166</v>
      </c>
      <c r="C69" s="75"/>
      <c r="D69" s="50" t="s">
        <v>43</v>
      </c>
      <c r="E69" s="76">
        <v>-3575</v>
      </c>
    </row>
    <row r="70" spans="1:5" ht="15" customHeight="1" x14ac:dyDescent="0.2">
      <c r="B70" s="52"/>
      <c r="C70" s="77" t="s">
        <v>44</v>
      </c>
      <c r="D70" s="78"/>
      <c r="E70" s="79">
        <f>SUM(E69:E69)</f>
        <v>-3575</v>
      </c>
    </row>
    <row r="71" spans="1:5" ht="15" customHeight="1" x14ac:dyDescent="0.2"/>
    <row r="72" spans="1:5" ht="15" customHeight="1" x14ac:dyDescent="0.25">
      <c r="A72" s="69" t="s">
        <v>17</v>
      </c>
      <c r="B72" s="70"/>
      <c r="C72" s="70"/>
      <c r="D72" s="70"/>
      <c r="E72" s="92"/>
    </row>
    <row r="73" spans="1:5" ht="15" customHeight="1" x14ac:dyDescent="0.2">
      <c r="A73" s="57" t="s">
        <v>51</v>
      </c>
      <c r="B73" s="39"/>
      <c r="C73" s="39"/>
      <c r="D73" s="39"/>
      <c r="E73" s="42" t="s">
        <v>52</v>
      </c>
    </row>
    <row r="74" spans="1:5" ht="15" customHeight="1" x14ac:dyDescent="0.25">
      <c r="A74" s="92"/>
      <c r="B74" s="69"/>
      <c r="C74" s="70"/>
      <c r="D74" s="70"/>
      <c r="E74" s="73"/>
    </row>
    <row r="75" spans="1:5" ht="15" customHeight="1" x14ac:dyDescent="0.2">
      <c r="B75" s="44" t="s">
        <v>39</v>
      </c>
      <c r="C75" s="44" t="s">
        <v>40</v>
      </c>
      <c r="D75" s="74" t="s">
        <v>41</v>
      </c>
      <c r="E75" s="44" t="s">
        <v>42</v>
      </c>
    </row>
    <row r="76" spans="1:5" ht="15" customHeight="1" x14ac:dyDescent="0.2">
      <c r="B76" s="48">
        <v>33166</v>
      </c>
      <c r="C76" s="94"/>
      <c r="D76" s="63" t="s">
        <v>47</v>
      </c>
      <c r="E76" s="76">
        <v>-3575</v>
      </c>
    </row>
    <row r="77" spans="1:5" ht="15" customHeight="1" x14ac:dyDescent="0.2">
      <c r="B77" s="52"/>
      <c r="C77" s="77" t="s">
        <v>44</v>
      </c>
      <c r="D77" s="78"/>
      <c r="E77" s="79">
        <f>SUM(E76:E76)</f>
        <v>-3575</v>
      </c>
    </row>
    <row r="78" spans="1:5" ht="15" customHeight="1" x14ac:dyDescent="0.2"/>
    <row r="79" spans="1:5" ht="15" customHeight="1" x14ac:dyDescent="0.2"/>
    <row r="80" spans="1:5" ht="15" customHeight="1" x14ac:dyDescent="0.25">
      <c r="A80" s="35" t="s">
        <v>695</v>
      </c>
    </row>
    <row r="81" spans="1:5" ht="15" customHeight="1" x14ac:dyDescent="0.2">
      <c r="A81" s="179" t="s">
        <v>59</v>
      </c>
      <c r="B81" s="179"/>
      <c r="C81" s="179"/>
      <c r="D81" s="179"/>
      <c r="E81" s="179"/>
    </row>
    <row r="82" spans="1:5" ht="15" customHeight="1" x14ac:dyDescent="0.2">
      <c r="A82" s="178" t="s">
        <v>696</v>
      </c>
      <c r="B82" s="178"/>
      <c r="C82" s="178"/>
      <c r="D82" s="178"/>
      <c r="E82" s="178"/>
    </row>
    <row r="83" spans="1:5" ht="15" customHeight="1" x14ac:dyDescent="0.2">
      <c r="A83" s="178"/>
      <c r="B83" s="178"/>
      <c r="C83" s="178"/>
      <c r="D83" s="178"/>
      <c r="E83" s="178"/>
    </row>
    <row r="84" spans="1:5" ht="15" customHeight="1" x14ac:dyDescent="0.2">
      <c r="A84" s="178"/>
      <c r="B84" s="178"/>
      <c r="C84" s="178"/>
      <c r="D84" s="178"/>
      <c r="E84" s="178"/>
    </row>
    <row r="85" spans="1:5" ht="15" customHeight="1" x14ac:dyDescent="0.2">
      <c r="A85" s="178"/>
      <c r="B85" s="178"/>
      <c r="C85" s="178"/>
      <c r="D85" s="178"/>
      <c r="E85" s="178"/>
    </row>
    <row r="86" spans="1:5" ht="15" customHeight="1" x14ac:dyDescent="0.2">
      <c r="A86" s="178"/>
      <c r="B86" s="178"/>
      <c r="C86" s="178"/>
      <c r="D86" s="178"/>
      <c r="E86" s="178"/>
    </row>
    <row r="87" spans="1:5" ht="15" customHeight="1" x14ac:dyDescent="0.2">
      <c r="A87" s="178"/>
      <c r="B87" s="178"/>
      <c r="C87" s="178"/>
      <c r="D87" s="178"/>
      <c r="E87" s="178"/>
    </row>
    <row r="88" spans="1:5" ht="15" customHeight="1" x14ac:dyDescent="0.2">
      <c r="A88" s="178"/>
      <c r="B88" s="178"/>
      <c r="C88" s="178"/>
      <c r="D88" s="178"/>
      <c r="E88" s="178"/>
    </row>
    <row r="89" spans="1:5" ht="15" customHeight="1" x14ac:dyDescent="0.2">
      <c r="A89" s="36"/>
      <c r="B89" s="36"/>
      <c r="C89" s="36"/>
      <c r="D89" s="36"/>
      <c r="E89" s="36"/>
    </row>
    <row r="90" spans="1:5" ht="15" customHeight="1" x14ac:dyDescent="0.25">
      <c r="A90" s="69" t="s">
        <v>1</v>
      </c>
      <c r="B90" s="70"/>
      <c r="C90" s="70"/>
      <c r="D90" s="70"/>
      <c r="E90" s="70"/>
    </row>
    <row r="91" spans="1:5" ht="15" customHeight="1" x14ac:dyDescent="0.2">
      <c r="A91" s="40" t="s">
        <v>37</v>
      </c>
      <c r="B91" s="39"/>
      <c r="C91" s="39"/>
      <c r="D91" s="39"/>
      <c r="E91" s="42" t="s">
        <v>38</v>
      </c>
    </row>
    <row r="92" spans="1:5" ht="15" customHeight="1" x14ac:dyDescent="0.25">
      <c r="A92" s="72"/>
      <c r="B92" s="69"/>
      <c r="C92" s="70"/>
      <c r="D92" s="70"/>
      <c r="E92" s="73"/>
    </row>
    <row r="93" spans="1:5" ht="15" customHeight="1" x14ac:dyDescent="0.2">
      <c r="B93" s="44" t="s">
        <v>39</v>
      </c>
      <c r="C93" s="44" t="s">
        <v>40</v>
      </c>
      <c r="D93" s="74" t="s">
        <v>41</v>
      </c>
      <c r="E93" s="47" t="s">
        <v>42</v>
      </c>
    </row>
    <row r="94" spans="1:5" ht="15" customHeight="1" x14ac:dyDescent="0.2">
      <c r="B94" s="48">
        <v>14032</v>
      </c>
      <c r="C94" s="75"/>
      <c r="D94" s="50" t="s">
        <v>43</v>
      </c>
      <c r="E94" s="76">
        <v>-1648</v>
      </c>
    </row>
    <row r="95" spans="1:5" ht="15" customHeight="1" x14ac:dyDescent="0.2">
      <c r="B95" s="52"/>
      <c r="C95" s="77" t="s">
        <v>44</v>
      </c>
      <c r="D95" s="78"/>
      <c r="E95" s="79">
        <f>SUM(E94:E94)</f>
        <v>-1648</v>
      </c>
    </row>
    <row r="96" spans="1:5" ht="15" customHeight="1" x14ac:dyDescent="0.25">
      <c r="A96" s="80"/>
      <c r="B96" s="81"/>
      <c r="C96" s="81"/>
      <c r="D96" s="81"/>
      <c r="E96" s="81"/>
    </row>
    <row r="97" spans="1:5" ht="15" customHeight="1" x14ac:dyDescent="0.25">
      <c r="A97" s="38" t="s">
        <v>17</v>
      </c>
      <c r="B97" s="39"/>
      <c r="C97" s="39"/>
      <c r="D97" s="39"/>
      <c r="E97" s="56"/>
    </row>
    <row r="98" spans="1:5" ht="15" customHeight="1" x14ac:dyDescent="0.2">
      <c r="A98" s="40" t="s">
        <v>242</v>
      </c>
      <c r="B98" s="118"/>
      <c r="C98" s="118"/>
      <c r="D98" s="118"/>
      <c r="E98" s="118" t="s">
        <v>243</v>
      </c>
    </row>
    <row r="99" spans="1:5" ht="15" customHeight="1" x14ac:dyDescent="0.2">
      <c r="A99" s="56"/>
      <c r="B99" s="58"/>
      <c r="C99" s="39"/>
      <c r="E99" s="59"/>
    </row>
    <row r="100" spans="1:5" ht="15" customHeight="1" x14ac:dyDescent="0.2">
      <c r="B100" s="108"/>
      <c r="C100" s="45" t="s">
        <v>40</v>
      </c>
      <c r="D100" s="87" t="s">
        <v>53</v>
      </c>
      <c r="E100" s="47" t="s">
        <v>42</v>
      </c>
    </row>
    <row r="101" spans="1:5" ht="15" customHeight="1" x14ac:dyDescent="0.2">
      <c r="B101" s="99"/>
      <c r="C101" s="103">
        <v>4349</v>
      </c>
      <c r="D101" s="110" t="s">
        <v>66</v>
      </c>
      <c r="E101" s="51">
        <v>-1648</v>
      </c>
    </row>
    <row r="102" spans="1:5" ht="15" customHeight="1" x14ac:dyDescent="0.2">
      <c r="B102" s="83"/>
      <c r="C102" s="77" t="s">
        <v>44</v>
      </c>
      <c r="D102" s="78"/>
      <c r="E102" s="79">
        <f>SUM(E101:E101)</f>
        <v>-1648</v>
      </c>
    </row>
    <row r="103" spans="1:5" ht="15" customHeight="1" x14ac:dyDescent="0.2"/>
    <row r="104" spans="1:5" ht="15" customHeight="1" x14ac:dyDescent="0.2"/>
    <row r="105" spans="1:5" ht="15" customHeight="1" x14ac:dyDescent="0.2"/>
    <row r="106" spans="1:5" ht="15" customHeight="1" x14ac:dyDescent="0.25">
      <c r="A106" s="35" t="s">
        <v>697</v>
      </c>
    </row>
    <row r="107" spans="1:5" ht="15" customHeight="1" x14ac:dyDescent="0.2">
      <c r="A107" s="179" t="s">
        <v>34</v>
      </c>
      <c r="B107" s="179"/>
      <c r="C107" s="179"/>
      <c r="D107" s="179"/>
      <c r="E107" s="179"/>
    </row>
    <row r="108" spans="1:5" ht="15" customHeight="1" x14ac:dyDescent="0.2">
      <c r="A108" s="179" t="s">
        <v>185</v>
      </c>
      <c r="B108" s="179"/>
      <c r="C108" s="179"/>
      <c r="D108" s="179"/>
      <c r="E108" s="179"/>
    </row>
    <row r="109" spans="1:5" ht="15" customHeight="1" x14ac:dyDescent="0.2">
      <c r="A109" s="178" t="s">
        <v>698</v>
      </c>
      <c r="B109" s="178"/>
      <c r="C109" s="178"/>
      <c r="D109" s="178"/>
      <c r="E109" s="178"/>
    </row>
    <row r="110" spans="1:5" ht="15" customHeight="1" x14ac:dyDescent="0.2">
      <c r="A110" s="178"/>
      <c r="B110" s="178"/>
      <c r="C110" s="178"/>
      <c r="D110" s="178"/>
      <c r="E110" s="178"/>
    </row>
    <row r="111" spans="1:5" ht="15" customHeight="1" x14ac:dyDescent="0.2">
      <c r="A111" s="178"/>
      <c r="B111" s="178"/>
      <c r="C111" s="178"/>
      <c r="D111" s="178"/>
      <c r="E111" s="178"/>
    </row>
    <row r="112" spans="1:5" ht="15" customHeight="1" x14ac:dyDescent="0.2">
      <c r="A112" s="178"/>
      <c r="B112" s="178"/>
      <c r="C112" s="178"/>
      <c r="D112" s="178"/>
      <c r="E112" s="178"/>
    </row>
    <row r="113" spans="1:5" ht="15" customHeight="1" x14ac:dyDescent="0.2">
      <c r="A113" s="178"/>
      <c r="B113" s="178"/>
      <c r="C113" s="178"/>
      <c r="D113" s="178"/>
      <c r="E113" s="178"/>
    </row>
    <row r="114" spans="1:5" ht="15" customHeight="1" x14ac:dyDescent="0.2">
      <c r="A114" s="178"/>
      <c r="B114" s="178"/>
      <c r="C114" s="178"/>
      <c r="D114" s="178"/>
      <c r="E114" s="178"/>
    </row>
    <row r="115" spans="1:5" ht="15" customHeight="1" x14ac:dyDescent="0.2">
      <c r="A115" s="178"/>
      <c r="B115" s="178"/>
      <c r="C115" s="178"/>
      <c r="D115" s="178"/>
      <c r="E115" s="178"/>
    </row>
    <row r="116" spans="1:5" ht="15" customHeight="1" x14ac:dyDescent="0.2">
      <c r="A116" s="178"/>
      <c r="B116" s="178"/>
      <c r="C116" s="178"/>
      <c r="D116" s="178"/>
      <c r="E116" s="178"/>
    </row>
    <row r="117" spans="1:5" ht="15" customHeight="1" x14ac:dyDescent="0.2">
      <c r="A117" s="144"/>
      <c r="B117" s="154"/>
      <c r="C117" s="144"/>
      <c r="D117" s="144"/>
      <c r="E117" s="144"/>
    </row>
    <row r="118" spans="1:5" ht="15" customHeight="1" x14ac:dyDescent="0.25">
      <c r="A118" s="69" t="s">
        <v>1</v>
      </c>
      <c r="B118" s="155"/>
      <c r="C118" s="70"/>
      <c r="D118" s="70"/>
      <c r="E118" s="70"/>
    </row>
    <row r="119" spans="1:5" ht="15" customHeight="1" x14ac:dyDescent="0.2">
      <c r="A119" s="57" t="s">
        <v>87</v>
      </c>
      <c r="B119" s="70"/>
      <c r="C119" s="70"/>
      <c r="D119" s="70"/>
      <c r="E119" s="71" t="s">
        <v>88</v>
      </c>
    </row>
    <row r="120" spans="1:5" ht="15" customHeight="1" x14ac:dyDescent="0.25">
      <c r="A120" s="56"/>
      <c r="B120" s="156"/>
      <c r="C120" s="39"/>
      <c r="D120" s="39"/>
      <c r="E120" s="43"/>
    </row>
    <row r="121" spans="1:5" ht="15" customHeight="1" x14ac:dyDescent="0.2">
      <c r="B121" s="45" t="s">
        <v>39</v>
      </c>
      <c r="C121" s="45" t="s">
        <v>40</v>
      </c>
      <c r="D121" s="46" t="s">
        <v>41</v>
      </c>
      <c r="E121" s="47" t="s">
        <v>42</v>
      </c>
    </row>
    <row r="122" spans="1:5" ht="15" customHeight="1" x14ac:dyDescent="0.2">
      <c r="B122" s="102">
        <v>106515974</v>
      </c>
      <c r="C122" s="49"/>
      <c r="D122" s="117" t="s">
        <v>187</v>
      </c>
      <c r="E122" s="76">
        <v>1296960.25</v>
      </c>
    </row>
    <row r="123" spans="1:5" ht="15" customHeight="1" x14ac:dyDescent="0.2">
      <c r="B123" s="157"/>
      <c r="C123" s="53" t="s">
        <v>44</v>
      </c>
      <c r="D123" s="54"/>
      <c r="E123" s="55">
        <f>SUM(E122:E122)</f>
        <v>1296960.25</v>
      </c>
    </row>
    <row r="124" spans="1:5" ht="15" customHeight="1" x14ac:dyDescent="0.2"/>
    <row r="125" spans="1:5" ht="15" customHeight="1" x14ac:dyDescent="0.25">
      <c r="A125" s="38" t="s">
        <v>17</v>
      </c>
      <c r="B125" s="39"/>
      <c r="C125" s="39"/>
      <c r="D125" s="39"/>
      <c r="E125" s="39"/>
    </row>
    <row r="126" spans="1:5" ht="15" customHeight="1" x14ac:dyDescent="0.2">
      <c r="A126" s="40" t="s">
        <v>37</v>
      </c>
      <c r="B126" s="39"/>
      <c r="C126" s="39"/>
      <c r="D126" s="39"/>
      <c r="E126" s="42" t="s">
        <v>38</v>
      </c>
    </row>
    <row r="127" spans="1:5" ht="15" customHeight="1" x14ac:dyDescent="0.25">
      <c r="A127" s="38"/>
      <c r="B127" s="56"/>
      <c r="C127" s="39"/>
      <c r="D127" s="39"/>
      <c r="E127" s="43"/>
    </row>
    <row r="128" spans="1:5" ht="15" customHeight="1" x14ac:dyDescent="0.2">
      <c r="A128" s="108"/>
      <c r="B128" s="108"/>
      <c r="C128" s="45" t="s">
        <v>40</v>
      </c>
      <c r="D128" s="46" t="s">
        <v>41</v>
      </c>
      <c r="E128" s="47" t="s">
        <v>42</v>
      </c>
    </row>
    <row r="129" spans="1:5" ht="15" customHeight="1" x14ac:dyDescent="0.2">
      <c r="A129" s="130"/>
      <c r="B129" s="109"/>
      <c r="C129" s="132"/>
      <c r="D129" s="117" t="s">
        <v>188</v>
      </c>
      <c r="E129" s="76">
        <v>1296960.25</v>
      </c>
    </row>
    <row r="130" spans="1:5" ht="15" customHeight="1" x14ac:dyDescent="0.2">
      <c r="A130" s="134"/>
      <c r="B130" s="135"/>
      <c r="C130" s="53" t="s">
        <v>44</v>
      </c>
      <c r="D130" s="54"/>
      <c r="E130" s="55">
        <f>SUM(E129:E129)</f>
        <v>1296960.25</v>
      </c>
    </row>
    <row r="131" spans="1:5" ht="15" customHeight="1" x14ac:dyDescent="0.2"/>
    <row r="132" spans="1:5" ht="15" customHeight="1" x14ac:dyDescent="0.2"/>
    <row r="133" spans="1:5" ht="15" customHeight="1" x14ac:dyDescent="0.25">
      <c r="A133" s="35" t="s">
        <v>699</v>
      </c>
    </row>
    <row r="134" spans="1:5" ht="15" customHeight="1" x14ac:dyDescent="0.2">
      <c r="A134" s="179" t="s">
        <v>34</v>
      </c>
      <c r="B134" s="179"/>
      <c r="C134" s="179"/>
      <c r="D134" s="179"/>
      <c r="E134" s="179"/>
    </row>
    <row r="135" spans="1:5" ht="15" customHeight="1" x14ac:dyDescent="0.2">
      <c r="A135" s="179" t="s">
        <v>185</v>
      </c>
      <c r="B135" s="179"/>
      <c r="C135" s="179"/>
      <c r="D135" s="179"/>
      <c r="E135" s="179"/>
    </row>
    <row r="136" spans="1:5" ht="15" customHeight="1" x14ac:dyDescent="0.2">
      <c r="A136" s="178" t="s">
        <v>700</v>
      </c>
      <c r="B136" s="178"/>
      <c r="C136" s="178"/>
      <c r="D136" s="178"/>
      <c r="E136" s="178"/>
    </row>
    <row r="137" spans="1:5" ht="15" customHeight="1" x14ac:dyDescent="0.2">
      <c r="A137" s="178"/>
      <c r="B137" s="178"/>
      <c r="C137" s="178"/>
      <c r="D137" s="178"/>
      <c r="E137" s="178"/>
    </row>
    <row r="138" spans="1:5" ht="15" customHeight="1" x14ac:dyDescent="0.2">
      <c r="A138" s="178"/>
      <c r="B138" s="178"/>
      <c r="C138" s="178"/>
      <c r="D138" s="178"/>
      <c r="E138" s="178"/>
    </row>
    <row r="139" spans="1:5" ht="15" customHeight="1" x14ac:dyDescent="0.2">
      <c r="A139" s="178"/>
      <c r="B139" s="178"/>
      <c r="C139" s="178"/>
      <c r="D139" s="178"/>
      <c r="E139" s="178"/>
    </row>
    <row r="140" spans="1:5" ht="15" customHeight="1" x14ac:dyDescent="0.2">
      <c r="A140" s="178"/>
      <c r="B140" s="178"/>
      <c r="C140" s="178"/>
      <c r="D140" s="178"/>
      <c r="E140" s="178"/>
    </row>
    <row r="141" spans="1:5" ht="15" customHeight="1" x14ac:dyDescent="0.2">
      <c r="A141" s="178"/>
      <c r="B141" s="178"/>
      <c r="C141" s="178"/>
      <c r="D141" s="178"/>
      <c r="E141" s="178"/>
    </row>
    <row r="142" spans="1:5" ht="15" customHeight="1" x14ac:dyDescent="0.2">
      <c r="A142" s="178"/>
      <c r="B142" s="178"/>
      <c r="C142" s="178"/>
      <c r="D142" s="178"/>
      <c r="E142" s="178"/>
    </row>
    <row r="143" spans="1:5" ht="15" customHeight="1" x14ac:dyDescent="0.2">
      <c r="A143" s="178"/>
      <c r="B143" s="178"/>
      <c r="C143" s="178"/>
      <c r="D143" s="178"/>
      <c r="E143" s="178"/>
    </row>
    <row r="144" spans="1:5" ht="15" customHeight="1" x14ac:dyDescent="0.2">
      <c r="A144" s="144"/>
      <c r="B144" s="154"/>
      <c r="C144" s="144"/>
      <c r="D144" s="144"/>
      <c r="E144" s="144"/>
    </row>
    <row r="145" spans="1:5" ht="15" customHeight="1" x14ac:dyDescent="0.25">
      <c r="A145" s="69" t="s">
        <v>1</v>
      </c>
      <c r="B145" s="155"/>
      <c r="C145" s="70"/>
      <c r="D145" s="70"/>
      <c r="E145" s="70"/>
    </row>
    <row r="146" spans="1:5" ht="15" customHeight="1" x14ac:dyDescent="0.2">
      <c r="A146" s="57" t="s">
        <v>87</v>
      </c>
      <c r="B146" s="70"/>
      <c r="C146" s="70"/>
      <c r="D146" s="70"/>
      <c r="E146" s="71" t="s">
        <v>88</v>
      </c>
    </row>
    <row r="147" spans="1:5" ht="15" customHeight="1" x14ac:dyDescent="0.25">
      <c r="A147" s="56"/>
      <c r="B147" s="156"/>
      <c r="C147" s="39"/>
      <c r="D147" s="39"/>
      <c r="E147" s="43"/>
    </row>
    <row r="148" spans="1:5" ht="15" customHeight="1" x14ac:dyDescent="0.2">
      <c r="B148" s="45" t="s">
        <v>39</v>
      </c>
      <c r="C148" s="45" t="s">
        <v>40</v>
      </c>
      <c r="D148" s="46" t="s">
        <v>41</v>
      </c>
      <c r="E148" s="47" t="s">
        <v>42</v>
      </c>
    </row>
    <row r="149" spans="1:5" ht="15" customHeight="1" x14ac:dyDescent="0.2">
      <c r="B149" s="102">
        <v>106515974</v>
      </c>
      <c r="C149" s="49"/>
      <c r="D149" s="117" t="s">
        <v>187</v>
      </c>
      <c r="E149" s="76">
        <v>1810574.3</v>
      </c>
    </row>
    <row r="150" spans="1:5" ht="15" customHeight="1" x14ac:dyDescent="0.2">
      <c r="B150" s="157"/>
      <c r="C150" s="53" t="s">
        <v>44</v>
      </c>
      <c r="D150" s="54"/>
      <c r="E150" s="55">
        <f>SUM(E149:E149)</f>
        <v>1810574.3</v>
      </c>
    </row>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8" t="s">
        <v>17</v>
      </c>
      <c r="B158" s="39"/>
      <c r="C158" s="39"/>
      <c r="D158" s="39"/>
      <c r="E158" s="39"/>
    </row>
    <row r="159" spans="1:5" ht="15" customHeight="1" x14ac:dyDescent="0.2">
      <c r="A159" s="40" t="s">
        <v>37</v>
      </c>
      <c r="B159" s="39"/>
      <c r="C159" s="39"/>
      <c r="D159" s="39"/>
      <c r="E159" s="42" t="s">
        <v>38</v>
      </c>
    </row>
    <row r="160" spans="1:5" ht="15" customHeight="1" x14ac:dyDescent="0.25">
      <c r="A160" s="38"/>
      <c r="B160" s="56"/>
      <c r="C160" s="39"/>
      <c r="D160" s="39"/>
      <c r="E160" s="43"/>
    </row>
    <row r="161" spans="1:5" ht="15" customHeight="1" x14ac:dyDescent="0.2">
      <c r="A161" s="108"/>
      <c r="B161" s="108"/>
      <c r="C161" s="45" t="s">
        <v>40</v>
      </c>
      <c r="D161" s="46" t="s">
        <v>41</v>
      </c>
      <c r="E161" s="47" t="s">
        <v>42</v>
      </c>
    </row>
    <row r="162" spans="1:5" ht="15" customHeight="1" x14ac:dyDescent="0.2">
      <c r="A162" s="130"/>
      <c r="B162" s="109"/>
      <c r="C162" s="132"/>
      <c r="D162" s="117" t="s">
        <v>188</v>
      </c>
      <c r="E162" s="76">
        <v>1810574.3</v>
      </c>
    </row>
    <row r="163" spans="1:5" ht="15" customHeight="1" x14ac:dyDescent="0.2">
      <c r="A163" s="134"/>
      <c r="B163" s="135"/>
      <c r="C163" s="53" t="s">
        <v>44</v>
      </c>
      <c r="D163" s="54"/>
      <c r="E163" s="55">
        <f>SUM(E162:E162)</f>
        <v>1810574.3</v>
      </c>
    </row>
    <row r="164" spans="1:5" ht="15" customHeight="1" x14ac:dyDescent="0.2"/>
    <row r="165" spans="1:5" ht="15" customHeight="1" x14ac:dyDescent="0.2"/>
    <row r="166" spans="1:5" ht="15" customHeight="1" x14ac:dyDescent="0.25">
      <c r="A166" s="35" t="s">
        <v>701</v>
      </c>
    </row>
    <row r="167" spans="1:5" ht="15" customHeight="1" x14ac:dyDescent="0.2">
      <c r="A167" s="179" t="s">
        <v>34</v>
      </c>
      <c r="B167" s="179"/>
      <c r="C167" s="179"/>
      <c r="D167" s="179"/>
      <c r="E167" s="179"/>
    </row>
    <row r="168" spans="1:5" ht="15" customHeight="1" x14ac:dyDescent="0.2">
      <c r="A168" s="179" t="s">
        <v>443</v>
      </c>
      <c r="B168" s="179"/>
      <c r="C168" s="179"/>
      <c r="D168" s="179"/>
      <c r="E168" s="179"/>
    </row>
    <row r="169" spans="1:5" ht="15" customHeight="1" x14ac:dyDescent="0.2">
      <c r="A169" s="177" t="s">
        <v>702</v>
      </c>
      <c r="B169" s="177"/>
      <c r="C169" s="177"/>
      <c r="D169" s="177"/>
      <c r="E169" s="177"/>
    </row>
    <row r="170" spans="1:5" ht="15" customHeight="1" x14ac:dyDescent="0.2">
      <c r="A170" s="177"/>
      <c r="B170" s="177"/>
      <c r="C170" s="177"/>
      <c r="D170" s="177"/>
      <c r="E170" s="177"/>
    </row>
    <row r="171" spans="1:5" ht="15" customHeight="1" x14ac:dyDescent="0.2">
      <c r="A171" s="177"/>
      <c r="B171" s="177"/>
      <c r="C171" s="177"/>
      <c r="D171" s="177"/>
      <c r="E171" s="177"/>
    </row>
    <row r="172" spans="1:5" ht="15" customHeight="1" x14ac:dyDescent="0.2">
      <c r="A172" s="177"/>
      <c r="B172" s="177"/>
      <c r="C172" s="177"/>
      <c r="D172" s="177"/>
      <c r="E172" s="177"/>
    </row>
    <row r="173" spans="1:5" ht="15" customHeight="1" x14ac:dyDescent="0.2">
      <c r="A173" s="177"/>
      <c r="B173" s="177"/>
      <c r="C173" s="177"/>
      <c r="D173" s="177"/>
      <c r="E173" s="177"/>
    </row>
    <row r="174" spans="1:5" ht="15" customHeight="1" x14ac:dyDescent="0.2">
      <c r="A174" s="177"/>
      <c r="B174" s="177"/>
      <c r="C174" s="177"/>
      <c r="D174" s="177"/>
      <c r="E174" s="177"/>
    </row>
    <row r="175" spans="1:5" ht="15" customHeight="1" x14ac:dyDescent="0.2">
      <c r="A175" s="177"/>
      <c r="B175" s="177"/>
      <c r="C175" s="177"/>
      <c r="D175" s="177"/>
      <c r="E175" s="177"/>
    </row>
    <row r="176" spans="1:5" ht="15" customHeight="1" x14ac:dyDescent="0.2">
      <c r="A176" s="144"/>
      <c r="B176" s="154"/>
      <c r="C176" s="144"/>
      <c r="D176" s="144"/>
      <c r="E176" s="144"/>
    </row>
    <row r="177" spans="1:5" ht="15" customHeight="1" x14ac:dyDescent="0.25">
      <c r="A177" s="69" t="s">
        <v>1</v>
      </c>
      <c r="B177" s="155"/>
      <c r="C177" s="70"/>
      <c r="D177" s="70"/>
      <c r="E177" s="70"/>
    </row>
    <row r="178" spans="1:5" ht="15" customHeight="1" x14ac:dyDescent="0.2">
      <c r="A178" s="57" t="s">
        <v>87</v>
      </c>
      <c r="B178" s="70"/>
      <c r="C178" s="70"/>
      <c r="D178" s="70"/>
      <c r="E178" s="71" t="s">
        <v>88</v>
      </c>
    </row>
    <row r="179" spans="1:5" ht="15" customHeight="1" x14ac:dyDescent="0.25">
      <c r="A179" s="56"/>
      <c r="B179" s="156"/>
      <c r="C179" s="39"/>
      <c r="D179" s="39"/>
      <c r="E179" s="43"/>
    </row>
    <row r="180" spans="1:5" ht="15" customHeight="1" x14ac:dyDescent="0.2">
      <c r="B180" s="45" t="s">
        <v>39</v>
      </c>
      <c r="C180" s="45" t="s">
        <v>40</v>
      </c>
      <c r="D180" s="46" t="s">
        <v>41</v>
      </c>
      <c r="E180" s="47" t="s">
        <v>42</v>
      </c>
    </row>
    <row r="181" spans="1:5" ht="15" customHeight="1" x14ac:dyDescent="0.2">
      <c r="B181" s="102">
        <v>107117968</v>
      </c>
      <c r="C181" s="49"/>
      <c r="D181" s="117" t="s">
        <v>187</v>
      </c>
      <c r="E181" s="76">
        <v>97424.06</v>
      </c>
    </row>
    <row r="182" spans="1:5" ht="15" customHeight="1" x14ac:dyDescent="0.2">
      <c r="B182" s="102">
        <v>107517969</v>
      </c>
      <c r="C182" s="49"/>
      <c r="D182" s="117" t="s">
        <v>187</v>
      </c>
      <c r="E182" s="76">
        <v>1656209.01</v>
      </c>
    </row>
    <row r="183" spans="1:5" ht="15" customHeight="1" x14ac:dyDescent="0.2">
      <c r="B183" s="157"/>
      <c r="C183" s="53" t="s">
        <v>44</v>
      </c>
      <c r="D183" s="54"/>
      <c r="E183" s="55">
        <f>SUM(E181:E182)</f>
        <v>1753633.07</v>
      </c>
    </row>
    <row r="184" spans="1:5" ht="15" customHeight="1" x14ac:dyDescent="0.2"/>
    <row r="185" spans="1:5" ht="15" customHeight="1" x14ac:dyDescent="0.25">
      <c r="A185" s="38" t="s">
        <v>17</v>
      </c>
      <c r="B185" s="39"/>
      <c r="C185" s="39"/>
      <c r="D185" s="39"/>
      <c r="E185" s="39"/>
    </row>
    <row r="186" spans="1:5" ht="15" customHeight="1" x14ac:dyDescent="0.2">
      <c r="A186" s="40" t="s">
        <v>37</v>
      </c>
      <c r="B186" s="39"/>
      <c r="C186" s="39"/>
      <c r="D186" s="39"/>
      <c r="E186" s="42" t="s">
        <v>38</v>
      </c>
    </row>
    <row r="187" spans="1:5" ht="15" customHeight="1" x14ac:dyDescent="0.2"/>
    <row r="188" spans="1:5" ht="15" customHeight="1" x14ac:dyDescent="0.2">
      <c r="C188" s="45" t="s">
        <v>40</v>
      </c>
      <c r="D188" s="46" t="s">
        <v>41</v>
      </c>
      <c r="E188" s="47" t="s">
        <v>42</v>
      </c>
    </row>
    <row r="189" spans="1:5" ht="15" customHeight="1" x14ac:dyDescent="0.2">
      <c r="C189" s="132"/>
      <c r="D189" s="117" t="s">
        <v>188</v>
      </c>
      <c r="E189" s="76">
        <v>1753633.07</v>
      </c>
    </row>
    <row r="190" spans="1:5" ht="15" customHeight="1" x14ac:dyDescent="0.2">
      <c r="C190" s="53" t="s">
        <v>44</v>
      </c>
      <c r="D190" s="54"/>
      <c r="E190" s="55">
        <f>SUM(E189:E189)</f>
        <v>1753633.07</v>
      </c>
    </row>
    <row r="191" spans="1:5" ht="15" customHeight="1" x14ac:dyDescent="0.2"/>
    <row r="192" spans="1:5" ht="15" customHeight="1" x14ac:dyDescent="0.2"/>
    <row r="193" spans="1:5" ht="15" customHeight="1" x14ac:dyDescent="0.25">
      <c r="A193" s="35" t="s">
        <v>703</v>
      </c>
    </row>
    <row r="194" spans="1:5" ht="15" customHeight="1" x14ac:dyDescent="0.2">
      <c r="A194" s="179" t="s">
        <v>34</v>
      </c>
      <c r="B194" s="179"/>
      <c r="C194" s="179"/>
      <c r="D194" s="179"/>
      <c r="E194" s="179"/>
    </row>
    <row r="195" spans="1:5" ht="15" customHeight="1" x14ac:dyDescent="0.2">
      <c r="A195" s="179" t="s">
        <v>443</v>
      </c>
      <c r="B195" s="179"/>
      <c r="C195" s="179"/>
      <c r="D195" s="179"/>
      <c r="E195" s="179"/>
    </row>
    <row r="196" spans="1:5" ht="15" customHeight="1" x14ac:dyDescent="0.2">
      <c r="A196" s="177" t="s">
        <v>704</v>
      </c>
      <c r="B196" s="177"/>
      <c r="C196" s="177"/>
      <c r="D196" s="177"/>
      <c r="E196" s="177"/>
    </row>
    <row r="197" spans="1:5" ht="15" customHeight="1" x14ac:dyDescent="0.2">
      <c r="A197" s="177"/>
      <c r="B197" s="177"/>
      <c r="C197" s="177"/>
      <c r="D197" s="177"/>
      <c r="E197" s="177"/>
    </row>
    <row r="198" spans="1:5" ht="15" customHeight="1" x14ac:dyDescent="0.2">
      <c r="A198" s="177"/>
      <c r="B198" s="177"/>
      <c r="C198" s="177"/>
      <c r="D198" s="177"/>
      <c r="E198" s="177"/>
    </row>
    <row r="199" spans="1:5" ht="15" customHeight="1" x14ac:dyDescent="0.2">
      <c r="A199" s="177"/>
      <c r="B199" s="177"/>
      <c r="C199" s="177"/>
      <c r="D199" s="177"/>
      <c r="E199" s="177"/>
    </row>
    <row r="200" spans="1:5" ht="15" customHeight="1" x14ac:dyDescent="0.2">
      <c r="A200" s="177"/>
      <c r="B200" s="177"/>
      <c r="C200" s="177"/>
      <c r="D200" s="177"/>
      <c r="E200" s="177"/>
    </row>
    <row r="201" spans="1:5" ht="15" customHeight="1" x14ac:dyDescent="0.2">
      <c r="A201" s="177"/>
      <c r="B201" s="177"/>
      <c r="C201" s="177"/>
      <c r="D201" s="177"/>
      <c r="E201" s="177"/>
    </row>
    <row r="202" spans="1:5" ht="15" customHeight="1" x14ac:dyDescent="0.2">
      <c r="A202" s="177"/>
      <c r="B202" s="177"/>
      <c r="C202" s="177"/>
      <c r="D202" s="177"/>
      <c r="E202" s="177"/>
    </row>
    <row r="203" spans="1:5" ht="15" customHeight="1" x14ac:dyDescent="0.2">
      <c r="A203" s="177"/>
      <c r="B203" s="177"/>
      <c r="C203" s="177"/>
      <c r="D203" s="177"/>
      <c r="E203" s="177"/>
    </row>
    <row r="204" spans="1:5" ht="15" customHeight="1" x14ac:dyDescent="0.2">
      <c r="A204" s="144"/>
      <c r="B204" s="144"/>
      <c r="C204" s="144"/>
      <c r="D204" s="144"/>
      <c r="E204" s="144"/>
    </row>
    <row r="205" spans="1:5" ht="15" customHeight="1" x14ac:dyDescent="0.2">
      <c r="A205" s="144"/>
      <c r="B205" s="144"/>
      <c r="C205" s="144"/>
      <c r="D205" s="144"/>
      <c r="E205" s="144"/>
    </row>
    <row r="206" spans="1:5" ht="15" customHeight="1" x14ac:dyDescent="0.2">
      <c r="A206" s="144"/>
      <c r="B206" s="144"/>
      <c r="C206" s="144"/>
      <c r="D206" s="144"/>
      <c r="E206" s="144"/>
    </row>
    <row r="207" spans="1:5" ht="15" customHeight="1" x14ac:dyDescent="0.2">
      <c r="A207" s="144"/>
      <c r="B207" s="144"/>
      <c r="C207" s="144"/>
      <c r="D207" s="144"/>
      <c r="E207" s="144"/>
    </row>
    <row r="208" spans="1:5" ht="15" customHeight="1" x14ac:dyDescent="0.2">
      <c r="A208" s="144"/>
      <c r="B208" s="144"/>
      <c r="C208" s="144"/>
      <c r="D208" s="144"/>
      <c r="E208" s="144"/>
    </row>
    <row r="209" spans="1:5" ht="15" customHeight="1" x14ac:dyDescent="0.2">
      <c r="A209" s="144"/>
      <c r="B209" s="144"/>
      <c r="C209" s="144"/>
      <c r="D209" s="144"/>
      <c r="E209" s="144"/>
    </row>
    <row r="210" spans="1:5" ht="15" customHeight="1" x14ac:dyDescent="0.25">
      <c r="A210" s="69" t="s">
        <v>1</v>
      </c>
      <c r="B210" s="155"/>
      <c r="C210" s="70"/>
      <c r="D210" s="70"/>
      <c r="E210" s="70"/>
    </row>
    <row r="211" spans="1:5" ht="15" customHeight="1" x14ac:dyDescent="0.2">
      <c r="A211" s="57" t="s">
        <v>64</v>
      </c>
      <c r="B211" s="70"/>
      <c r="C211" s="70"/>
      <c r="D211" s="70"/>
      <c r="E211" s="71" t="s">
        <v>80</v>
      </c>
    </row>
    <row r="212" spans="1:5" ht="15" customHeight="1" x14ac:dyDescent="0.25">
      <c r="A212" s="56"/>
      <c r="B212" s="156"/>
      <c r="C212" s="39"/>
      <c r="D212" s="39"/>
      <c r="E212" s="43"/>
    </row>
    <row r="213" spans="1:5" ht="15" customHeight="1" x14ac:dyDescent="0.2">
      <c r="B213" s="45" t="s">
        <v>39</v>
      </c>
      <c r="C213" s="45" t="s">
        <v>40</v>
      </c>
      <c r="D213" s="46" t="s">
        <v>41</v>
      </c>
      <c r="E213" s="47" t="s">
        <v>42</v>
      </c>
    </row>
    <row r="214" spans="1:5" ht="15" customHeight="1" x14ac:dyDescent="0.2">
      <c r="B214" s="102">
        <v>107117968</v>
      </c>
      <c r="C214" s="49"/>
      <c r="D214" s="117" t="s">
        <v>187</v>
      </c>
      <c r="E214" s="76">
        <v>199678.64</v>
      </c>
    </row>
    <row r="215" spans="1:5" ht="15" customHeight="1" x14ac:dyDescent="0.2">
      <c r="B215" s="102">
        <v>107517969</v>
      </c>
      <c r="C215" s="49"/>
      <c r="D215" s="117" t="s">
        <v>187</v>
      </c>
      <c r="E215" s="76">
        <v>3394536.92</v>
      </c>
    </row>
    <row r="216" spans="1:5" ht="15" customHeight="1" x14ac:dyDescent="0.2">
      <c r="B216" s="157"/>
      <c r="C216" s="53" t="s">
        <v>44</v>
      </c>
      <c r="D216" s="54"/>
      <c r="E216" s="55">
        <f>SUM(E214:E215)</f>
        <v>3594215.56</v>
      </c>
    </row>
    <row r="217" spans="1:5" ht="15" customHeight="1" x14ac:dyDescent="0.2"/>
    <row r="218" spans="1:5" ht="15" customHeight="1" x14ac:dyDescent="0.25">
      <c r="A218" s="38" t="s">
        <v>17</v>
      </c>
      <c r="B218" s="39"/>
      <c r="C218" s="39"/>
      <c r="D218" s="39"/>
      <c r="E218" s="39"/>
    </row>
    <row r="219" spans="1:5" ht="15" customHeight="1" x14ac:dyDescent="0.2">
      <c r="A219" s="40" t="s">
        <v>37</v>
      </c>
      <c r="B219" s="39"/>
      <c r="C219" s="39"/>
      <c r="D219" s="39"/>
      <c r="E219" s="42" t="s">
        <v>38</v>
      </c>
    </row>
    <row r="220" spans="1:5" ht="15" customHeight="1" x14ac:dyDescent="0.2"/>
    <row r="221" spans="1:5" ht="15" customHeight="1" x14ac:dyDescent="0.2">
      <c r="C221" s="45" t="s">
        <v>40</v>
      </c>
      <c r="D221" s="46" t="s">
        <v>41</v>
      </c>
      <c r="E221" s="47" t="s">
        <v>42</v>
      </c>
    </row>
    <row r="222" spans="1:5" ht="15" customHeight="1" x14ac:dyDescent="0.2">
      <c r="C222" s="132"/>
      <c r="D222" s="117" t="s">
        <v>188</v>
      </c>
      <c r="E222" s="76">
        <v>3594215.56</v>
      </c>
    </row>
    <row r="223" spans="1:5" ht="15" customHeight="1" x14ac:dyDescent="0.2">
      <c r="C223" s="53" t="s">
        <v>44</v>
      </c>
      <c r="D223" s="54"/>
      <c r="E223" s="55">
        <f>SUM(E222:E222)</f>
        <v>3594215.56</v>
      </c>
    </row>
    <row r="224" spans="1:5" ht="15" customHeight="1" x14ac:dyDescent="0.2"/>
    <row r="225" spans="1:5" ht="15" customHeight="1" x14ac:dyDescent="0.2"/>
    <row r="226" spans="1:5" ht="15" customHeight="1" x14ac:dyDescent="0.25">
      <c r="A226" s="35" t="s">
        <v>705</v>
      </c>
    </row>
    <row r="227" spans="1:5" ht="15" customHeight="1" x14ac:dyDescent="0.2">
      <c r="A227" s="179" t="s">
        <v>34</v>
      </c>
      <c r="B227" s="179"/>
      <c r="C227" s="179"/>
      <c r="D227" s="179"/>
      <c r="E227" s="179"/>
    </row>
    <row r="228" spans="1:5" ht="15" customHeight="1" x14ac:dyDescent="0.2">
      <c r="A228" s="179" t="s">
        <v>443</v>
      </c>
      <c r="B228" s="179"/>
      <c r="C228" s="179"/>
      <c r="D228" s="179"/>
      <c r="E228" s="179"/>
    </row>
    <row r="229" spans="1:5" ht="15" customHeight="1" x14ac:dyDescent="0.2">
      <c r="A229" s="177" t="s">
        <v>706</v>
      </c>
      <c r="B229" s="177"/>
      <c r="C229" s="177"/>
      <c r="D229" s="177"/>
      <c r="E229" s="177"/>
    </row>
    <row r="230" spans="1:5" ht="15" customHeight="1" x14ac:dyDescent="0.2">
      <c r="A230" s="177"/>
      <c r="B230" s="177"/>
      <c r="C230" s="177"/>
      <c r="D230" s="177"/>
      <c r="E230" s="177"/>
    </row>
    <row r="231" spans="1:5" ht="15" customHeight="1" x14ac:dyDescent="0.2">
      <c r="A231" s="177"/>
      <c r="B231" s="177"/>
      <c r="C231" s="177"/>
      <c r="D231" s="177"/>
      <c r="E231" s="177"/>
    </row>
    <row r="232" spans="1:5" ht="15" customHeight="1" x14ac:dyDescent="0.2">
      <c r="A232" s="177"/>
      <c r="B232" s="177"/>
      <c r="C232" s="177"/>
      <c r="D232" s="177"/>
      <c r="E232" s="177"/>
    </row>
    <row r="233" spans="1:5" ht="15" customHeight="1" x14ac:dyDescent="0.2">
      <c r="A233" s="177"/>
      <c r="B233" s="177"/>
      <c r="C233" s="177"/>
      <c r="D233" s="177"/>
      <c r="E233" s="177"/>
    </row>
    <row r="234" spans="1:5" ht="15" customHeight="1" x14ac:dyDescent="0.2">
      <c r="A234" s="177"/>
      <c r="B234" s="177"/>
      <c r="C234" s="177"/>
      <c r="D234" s="177"/>
      <c r="E234" s="177"/>
    </row>
    <row r="235" spans="1:5" ht="15" customHeight="1" x14ac:dyDescent="0.2">
      <c r="A235" s="177"/>
      <c r="B235" s="177"/>
      <c r="C235" s="177"/>
      <c r="D235" s="177"/>
      <c r="E235" s="177"/>
    </row>
    <row r="236" spans="1:5" ht="15" customHeight="1" x14ac:dyDescent="0.2">
      <c r="A236" s="177"/>
      <c r="B236" s="177"/>
      <c r="C236" s="177"/>
      <c r="D236" s="177"/>
      <c r="E236" s="177"/>
    </row>
    <row r="237" spans="1:5" ht="15" customHeight="1" x14ac:dyDescent="0.2">
      <c r="A237" s="144"/>
      <c r="B237" s="154"/>
      <c r="C237" s="144"/>
      <c r="D237" s="144"/>
      <c r="E237" s="144"/>
    </row>
    <row r="238" spans="1:5" ht="15" customHeight="1" x14ac:dyDescent="0.25">
      <c r="A238" s="69" t="s">
        <v>1</v>
      </c>
      <c r="B238" s="155"/>
      <c r="C238" s="70"/>
      <c r="D238" s="70"/>
      <c r="E238" s="70"/>
    </row>
    <row r="239" spans="1:5" ht="15" customHeight="1" x14ac:dyDescent="0.2">
      <c r="A239" s="100" t="s">
        <v>64</v>
      </c>
      <c r="B239" s="70"/>
      <c r="C239" s="70"/>
      <c r="D239" s="70"/>
      <c r="E239" s="71" t="s">
        <v>707</v>
      </c>
    </row>
    <row r="240" spans="1:5" ht="15" customHeight="1" x14ac:dyDescent="0.25">
      <c r="A240" s="56"/>
      <c r="B240" s="156"/>
      <c r="C240" s="39"/>
      <c r="D240" s="39"/>
      <c r="E240" s="43"/>
    </row>
    <row r="241" spans="1:5" ht="15" customHeight="1" x14ac:dyDescent="0.2">
      <c r="B241" s="45" t="s">
        <v>39</v>
      </c>
      <c r="C241" s="45" t="s">
        <v>40</v>
      </c>
      <c r="D241" s="46" t="s">
        <v>41</v>
      </c>
      <c r="E241" s="47" t="s">
        <v>42</v>
      </c>
    </row>
    <row r="242" spans="1:5" ht="15" customHeight="1" x14ac:dyDescent="0.2">
      <c r="B242" s="102">
        <v>110117051</v>
      </c>
      <c r="C242" s="49"/>
      <c r="D242" s="50" t="s">
        <v>43</v>
      </c>
      <c r="E242" s="76">
        <v>12640.53</v>
      </c>
    </row>
    <row r="243" spans="1:5" ht="15" customHeight="1" x14ac:dyDescent="0.2">
      <c r="B243" s="157"/>
      <c r="C243" s="53" t="s">
        <v>44</v>
      </c>
      <c r="D243" s="54"/>
      <c r="E243" s="55">
        <f>SUM(E242:E242)</f>
        <v>12640.53</v>
      </c>
    </row>
    <row r="244" spans="1:5" ht="15" customHeight="1" x14ac:dyDescent="0.2"/>
    <row r="245" spans="1:5" ht="15" customHeight="1" x14ac:dyDescent="0.25">
      <c r="A245" s="38" t="s">
        <v>17</v>
      </c>
      <c r="B245" s="39"/>
      <c r="C245" s="39"/>
      <c r="D245" s="39"/>
      <c r="E245" s="39"/>
    </row>
    <row r="246" spans="1:5" ht="15" customHeight="1" x14ac:dyDescent="0.2">
      <c r="A246" s="40" t="s">
        <v>135</v>
      </c>
      <c r="E246" t="s">
        <v>136</v>
      </c>
    </row>
    <row r="247" spans="1:5" ht="15" customHeight="1" x14ac:dyDescent="0.25">
      <c r="A247" s="38"/>
      <c r="B247" s="56"/>
      <c r="C247" s="39"/>
      <c r="D247" s="39"/>
      <c r="E247" s="43"/>
    </row>
    <row r="248" spans="1:5" ht="15" customHeight="1" x14ac:dyDescent="0.2">
      <c r="A248" s="98"/>
      <c r="B248" s="98"/>
      <c r="C248" s="45" t="s">
        <v>40</v>
      </c>
      <c r="D248" s="82" t="s">
        <v>53</v>
      </c>
      <c r="E248" s="47" t="s">
        <v>42</v>
      </c>
    </row>
    <row r="249" spans="1:5" ht="15" customHeight="1" x14ac:dyDescent="0.2">
      <c r="A249" s="175"/>
      <c r="B249" s="116"/>
      <c r="C249" s="103">
        <v>6172</v>
      </c>
      <c r="D249" s="110" t="s">
        <v>193</v>
      </c>
      <c r="E249" s="104">
        <f>8821.38+2197.57+791.12</f>
        <v>11810.07</v>
      </c>
    </row>
    <row r="250" spans="1:5" ht="15" customHeight="1" x14ac:dyDescent="0.2">
      <c r="A250" s="175"/>
      <c r="B250" s="116"/>
      <c r="C250" s="103">
        <v>6172</v>
      </c>
      <c r="D250" s="110" t="s">
        <v>66</v>
      </c>
      <c r="E250" s="104">
        <v>111.83</v>
      </c>
    </row>
    <row r="251" spans="1:5" ht="15" customHeight="1" x14ac:dyDescent="0.2">
      <c r="A251" s="99"/>
      <c r="B251" s="116"/>
      <c r="C251" s="53" t="s">
        <v>44</v>
      </c>
      <c r="D251" s="54"/>
      <c r="E251" s="55">
        <f>SUM(E249:E250)</f>
        <v>11921.9</v>
      </c>
    </row>
    <row r="252" spans="1:5" ht="15" customHeight="1" x14ac:dyDescent="0.2"/>
    <row r="253" spans="1:5" ht="15" customHeight="1" x14ac:dyDescent="0.25">
      <c r="A253" s="38" t="s">
        <v>17</v>
      </c>
      <c r="B253" s="39"/>
      <c r="C253" s="39"/>
      <c r="D253" s="39"/>
      <c r="E253" s="39"/>
    </row>
    <row r="254" spans="1:5" ht="15" customHeight="1" x14ac:dyDescent="0.2">
      <c r="A254" s="40" t="s">
        <v>37</v>
      </c>
      <c r="B254" s="39"/>
      <c r="C254" s="39"/>
      <c r="D254" s="39"/>
      <c r="E254" s="42" t="s">
        <v>38</v>
      </c>
    </row>
    <row r="255" spans="1:5" ht="15" customHeight="1" x14ac:dyDescent="0.2"/>
    <row r="256" spans="1:5" ht="15" customHeight="1" x14ac:dyDescent="0.2">
      <c r="C256" s="44" t="s">
        <v>40</v>
      </c>
      <c r="D256" s="82" t="s">
        <v>53</v>
      </c>
      <c r="E256" s="44" t="s">
        <v>42</v>
      </c>
    </row>
    <row r="257" spans="1:7" ht="15" customHeight="1" x14ac:dyDescent="0.2">
      <c r="C257" s="62">
        <v>6409</v>
      </c>
      <c r="D257" s="112" t="s">
        <v>113</v>
      </c>
      <c r="E257" s="76">
        <v>718.63</v>
      </c>
    </row>
    <row r="258" spans="1:7" ht="15" customHeight="1" x14ac:dyDescent="0.2">
      <c r="C258" s="77" t="s">
        <v>44</v>
      </c>
      <c r="D258" s="85"/>
      <c r="E258" s="86">
        <f>SUM(E257:E257)</f>
        <v>718.63</v>
      </c>
      <c r="G258" s="91">
        <f>+E251+E258</f>
        <v>12640.529999999999</v>
      </c>
    </row>
    <row r="259" spans="1:7" ht="15" customHeight="1" x14ac:dyDescent="0.2"/>
    <row r="260" spans="1:7" ht="15" customHeight="1" x14ac:dyDescent="0.2"/>
    <row r="261" spans="1:7" ht="15" customHeight="1" x14ac:dyDescent="0.25">
      <c r="A261" s="35" t="s">
        <v>708</v>
      </c>
    </row>
    <row r="262" spans="1:7" ht="15" customHeight="1" x14ac:dyDescent="0.2">
      <c r="A262" s="179" t="s">
        <v>34</v>
      </c>
      <c r="B262" s="179"/>
      <c r="C262" s="179"/>
      <c r="D262" s="179"/>
      <c r="E262" s="179"/>
    </row>
    <row r="263" spans="1:7" ht="15" customHeight="1" x14ac:dyDescent="0.2">
      <c r="A263" s="178" t="s">
        <v>797</v>
      </c>
      <c r="B263" s="178"/>
      <c r="C263" s="178"/>
      <c r="D263" s="178"/>
      <c r="E263" s="178"/>
    </row>
    <row r="264" spans="1:7" ht="15" customHeight="1" x14ac:dyDescent="0.2">
      <c r="A264" s="178"/>
      <c r="B264" s="178"/>
      <c r="C264" s="178"/>
      <c r="D264" s="178"/>
      <c r="E264" s="178"/>
    </row>
    <row r="265" spans="1:7" ht="15" customHeight="1" x14ac:dyDescent="0.2">
      <c r="A265" s="178"/>
      <c r="B265" s="178"/>
      <c r="C265" s="178"/>
      <c r="D265" s="178"/>
      <c r="E265" s="178"/>
    </row>
    <row r="266" spans="1:7" ht="15" customHeight="1" x14ac:dyDescent="0.2">
      <c r="A266" s="178"/>
      <c r="B266" s="178"/>
      <c r="C266" s="178"/>
      <c r="D266" s="178"/>
      <c r="E266" s="178"/>
    </row>
    <row r="267" spans="1:7" ht="15" customHeight="1" x14ac:dyDescent="0.2">
      <c r="A267" s="178"/>
      <c r="B267" s="178"/>
      <c r="C267" s="178"/>
      <c r="D267" s="178"/>
      <c r="E267" s="178"/>
    </row>
    <row r="268" spans="1:7" ht="15" customHeight="1" x14ac:dyDescent="0.2">
      <c r="A268" s="178"/>
      <c r="B268" s="178"/>
      <c r="C268" s="178"/>
      <c r="D268" s="178"/>
      <c r="E268" s="178"/>
    </row>
    <row r="269" spans="1:7" ht="15" customHeight="1" x14ac:dyDescent="0.2">
      <c r="A269" s="178"/>
      <c r="B269" s="178"/>
      <c r="C269" s="178"/>
      <c r="D269" s="178"/>
      <c r="E269" s="178"/>
    </row>
    <row r="270" spans="1:7" ht="15" customHeight="1" x14ac:dyDescent="0.2">
      <c r="A270" s="178"/>
      <c r="B270" s="178"/>
      <c r="C270" s="178"/>
      <c r="D270" s="178"/>
      <c r="E270" s="178"/>
    </row>
    <row r="271" spans="1:7" ht="15" customHeight="1" x14ac:dyDescent="0.2">
      <c r="A271" s="178"/>
      <c r="B271" s="178"/>
      <c r="C271" s="178"/>
      <c r="D271" s="178"/>
      <c r="E271" s="178"/>
    </row>
    <row r="272" spans="1:7" ht="15" customHeight="1" x14ac:dyDescent="0.2"/>
    <row r="273" spans="1:5" ht="15" customHeight="1" x14ac:dyDescent="0.25">
      <c r="A273" s="38" t="s">
        <v>1</v>
      </c>
      <c r="B273" s="39"/>
      <c r="C273" s="39"/>
      <c r="D273" s="39"/>
      <c r="E273" s="39"/>
    </row>
    <row r="274" spans="1:5" ht="15" customHeight="1" x14ac:dyDescent="0.2">
      <c r="A274" s="40" t="s">
        <v>37</v>
      </c>
      <c r="E274" t="s">
        <v>38</v>
      </c>
    </row>
    <row r="275" spans="1:5" ht="15" customHeight="1" x14ac:dyDescent="0.25">
      <c r="B275" s="38"/>
      <c r="C275" s="39"/>
      <c r="D275" s="39"/>
      <c r="E275" s="43"/>
    </row>
    <row r="276" spans="1:5" ht="15" customHeight="1" x14ac:dyDescent="0.2">
      <c r="A276" s="108"/>
      <c r="B276" s="108"/>
      <c r="C276" s="45" t="s">
        <v>40</v>
      </c>
      <c r="D276" s="46" t="s">
        <v>41</v>
      </c>
      <c r="E276" s="44" t="s">
        <v>42</v>
      </c>
    </row>
    <row r="277" spans="1:5" ht="15" customHeight="1" x14ac:dyDescent="0.2">
      <c r="A277" s="99"/>
      <c r="B277" s="116"/>
      <c r="C277" s="62"/>
      <c r="D277" s="117" t="s">
        <v>73</v>
      </c>
      <c r="E277" s="120">
        <v>2335150.96</v>
      </c>
    </row>
    <row r="278" spans="1:5" ht="15" customHeight="1" x14ac:dyDescent="0.2">
      <c r="A278" s="99"/>
      <c r="B278" s="116"/>
      <c r="C278" s="77" t="s">
        <v>44</v>
      </c>
      <c r="D278" s="78"/>
      <c r="E278" s="79">
        <f>SUM(E277:E277)</f>
        <v>2335150.96</v>
      </c>
    </row>
    <row r="279" spans="1:5" ht="15" customHeight="1" x14ac:dyDescent="0.2">
      <c r="A279" s="72"/>
      <c r="B279" s="72"/>
      <c r="C279" s="72"/>
      <c r="D279" s="72"/>
      <c r="E279" s="72"/>
    </row>
    <row r="280" spans="1:5" ht="15" customHeight="1" x14ac:dyDescent="0.25">
      <c r="A280" s="69" t="s">
        <v>17</v>
      </c>
      <c r="B280" s="70"/>
      <c r="C280" s="70"/>
      <c r="D280" s="56"/>
      <c r="E280" s="56"/>
    </row>
    <row r="281" spans="1:5" ht="15" customHeight="1" x14ac:dyDescent="0.2">
      <c r="A281" s="40" t="s">
        <v>74</v>
      </c>
      <c r="B281" s="118"/>
      <c r="C281" s="118"/>
      <c r="D281" s="118"/>
      <c r="E281" s="56" t="s">
        <v>75</v>
      </c>
    </row>
    <row r="282" spans="1:5" ht="15" customHeight="1" x14ac:dyDescent="0.2">
      <c r="A282" s="72"/>
      <c r="B282" s="96"/>
      <c r="C282" s="70"/>
      <c r="D282" s="72"/>
      <c r="E282" s="97"/>
    </row>
    <row r="283" spans="1:5" ht="15" customHeight="1" x14ac:dyDescent="0.2">
      <c r="B283" s="45" t="s">
        <v>39</v>
      </c>
      <c r="C283" s="45" t="s">
        <v>40</v>
      </c>
      <c r="D283" s="46" t="s">
        <v>41</v>
      </c>
      <c r="E283" s="47" t="s">
        <v>42</v>
      </c>
    </row>
    <row r="284" spans="1:5" ht="15" customHeight="1" x14ac:dyDescent="0.2">
      <c r="B284" s="119">
        <v>895</v>
      </c>
      <c r="C284" s="103"/>
      <c r="D284" s="110" t="s">
        <v>76</v>
      </c>
      <c r="E284" s="120">
        <v>2335150.96</v>
      </c>
    </row>
    <row r="285" spans="1:5" ht="15" customHeight="1" x14ac:dyDescent="0.2">
      <c r="B285" s="119"/>
      <c r="C285" s="53" t="s">
        <v>44</v>
      </c>
      <c r="D285" s="54"/>
      <c r="E285" s="55">
        <f>SUM(E284:E284)</f>
        <v>2335150.96</v>
      </c>
    </row>
    <row r="286" spans="1:5" ht="15" customHeight="1" x14ac:dyDescent="0.2"/>
    <row r="287" spans="1:5" ht="15" customHeight="1" x14ac:dyDescent="0.2"/>
    <row r="288" spans="1:5" ht="15" customHeight="1" x14ac:dyDescent="0.25">
      <c r="A288" s="35" t="s">
        <v>709</v>
      </c>
    </row>
    <row r="289" spans="1:5" ht="15" customHeight="1" x14ac:dyDescent="0.2">
      <c r="A289" s="179" t="s">
        <v>34</v>
      </c>
      <c r="B289" s="179"/>
      <c r="C289" s="179"/>
      <c r="D289" s="179"/>
      <c r="E289" s="179"/>
    </row>
    <row r="290" spans="1:5" ht="15" customHeight="1" x14ac:dyDescent="0.2">
      <c r="A290" s="178" t="s">
        <v>798</v>
      </c>
      <c r="B290" s="178"/>
      <c r="C290" s="178"/>
      <c r="D290" s="178"/>
      <c r="E290" s="178"/>
    </row>
    <row r="291" spans="1:5" ht="15" customHeight="1" x14ac:dyDescent="0.2">
      <c r="A291" s="178"/>
      <c r="B291" s="178"/>
      <c r="C291" s="178"/>
      <c r="D291" s="178"/>
      <c r="E291" s="178"/>
    </row>
    <row r="292" spans="1:5" ht="15" customHeight="1" x14ac:dyDescent="0.2">
      <c r="A292" s="178"/>
      <c r="B292" s="178"/>
      <c r="C292" s="178"/>
      <c r="D292" s="178"/>
      <c r="E292" s="178"/>
    </row>
    <row r="293" spans="1:5" ht="15" customHeight="1" x14ac:dyDescent="0.2">
      <c r="A293" s="178"/>
      <c r="B293" s="178"/>
      <c r="C293" s="178"/>
      <c r="D293" s="178"/>
      <c r="E293" s="178"/>
    </row>
    <row r="294" spans="1:5" ht="15" customHeight="1" x14ac:dyDescent="0.2">
      <c r="A294" s="178"/>
      <c r="B294" s="178"/>
      <c r="C294" s="178"/>
      <c r="D294" s="178"/>
      <c r="E294" s="178"/>
    </row>
    <row r="295" spans="1:5" ht="15" customHeight="1" x14ac:dyDescent="0.2">
      <c r="A295" s="178"/>
      <c r="B295" s="178"/>
      <c r="C295" s="178"/>
      <c r="D295" s="178"/>
      <c r="E295" s="178"/>
    </row>
    <row r="296" spans="1:5" ht="15" customHeight="1" x14ac:dyDescent="0.2">
      <c r="A296" s="178"/>
      <c r="B296" s="178"/>
      <c r="C296" s="178"/>
      <c r="D296" s="178"/>
      <c r="E296" s="178"/>
    </row>
    <row r="297" spans="1:5" ht="15" customHeight="1" x14ac:dyDescent="0.2">
      <c r="A297" s="178"/>
      <c r="B297" s="178"/>
      <c r="C297" s="178"/>
      <c r="D297" s="178"/>
      <c r="E297" s="178"/>
    </row>
    <row r="298" spans="1:5" ht="15" customHeight="1" x14ac:dyDescent="0.2"/>
    <row r="299" spans="1:5" ht="15" customHeight="1" x14ac:dyDescent="0.25">
      <c r="A299" s="38" t="s">
        <v>1</v>
      </c>
      <c r="B299" s="39"/>
      <c r="C299" s="39"/>
      <c r="D299" s="39"/>
      <c r="E299" s="39"/>
    </row>
    <row r="300" spans="1:5" ht="15" customHeight="1" x14ac:dyDescent="0.2">
      <c r="A300" s="40" t="s">
        <v>37</v>
      </c>
      <c r="E300" t="s">
        <v>38</v>
      </c>
    </row>
    <row r="301" spans="1:5" ht="15" customHeight="1" x14ac:dyDescent="0.25">
      <c r="B301" s="38"/>
      <c r="C301" s="39"/>
      <c r="D301" s="39"/>
      <c r="E301" s="43"/>
    </row>
    <row r="302" spans="1:5" ht="15" customHeight="1" x14ac:dyDescent="0.2">
      <c r="A302" s="108"/>
      <c r="B302" s="108"/>
      <c r="C302" s="45" t="s">
        <v>40</v>
      </c>
      <c r="D302" s="46" t="s">
        <v>41</v>
      </c>
      <c r="E302" s="44" t="s">
        <v>42</v>
      </c>
    </row>
    <row r="303" spans="1:5" ht="15" customHeight="1" x14ac:dyDescent="0.2">
      <c r="A303" s="99"/>
      <c r="B303" s="116"/>
      <c r="C303" s="62"/>
      <c r="D303" s="117" t="s">
        <v>73</v>
      </c>
      <c r="E303" s="120">
        <v>818658.81</v>
      </c>
    </row>
    <row r="304" spans="1:5" ht="15" customHeight="1" x14ac:dyDescent="0.2">
      <c r="A304" s="99"/>
      <c r="B304" s="116"/>
      <c r="C304" s="77" t="s">
        <v>44</v>
      </c>
      <c r="D304" s="78"/>
      <c r="E304" s="79">
        <f>SUM(E303:E303)</f>
        <v>818658.81</v>
      </c>
    </row>
    <row r="305" spans="1:5" ht="15" customHeight="1" x14ac:dyDescent="0.2">
      <c r="A305" s="72"/>
      <c r="B305" s="72"/>
      <c r="C305" s="72"/>
      <c r="D305" s="72"/>
      <c r="E305" s="72"/>
    </row>
    <row r="306" spans="1:5" ht="15" customHeight="1" x14ac:dyDescent="0.25">
      <c r="A306" s="69" t="s">
        <v>17</v>
      </c>
      <c r="B306" s="70"/>
      <c r="C306" s="70"/>
      <c r="D306" s="56"/>
      <c r="E306" s="56"/>
    </row>
    <row r="307" spans="1:5" ht="15" customHeight="1" x14ac:dyDescent="0.2">
      <c r="A307" s="40" t="s">
        <v>74</v>
      </c>
      <c r="B307" s="118"/>
      <c r="C307" s="118"/>
      <c r="D307" s="118"/>
      <c r="E307" s="56" t="s">
        <v>75</v>
      </c>
    </row>
    <row r="308" spans="1:5" ht="15" customHeight="1" x14ac:dyDescent="0.2">
      <c r="A308" s="72"/>
      <c r="B308" s="96"/>
      <c r="C308" s="70"/>
      <c r="D308" s="72"/>
      <c r="E308" s="97"/>
    </row>
    <row r="309" spans="1:5" ht="15" customHeight="1" x14ac:dyDescent="0.2">
      <c r="B309" s="45" t="s">
        <v>39</v>
      </c>
      <c r="C309" s="45" t="s">
        <v>40</v>
      </c>
      <c r="D309" s="46" t="s">
        <v>41</v>
      </c>
      <c r="E309" s="47" t="s">
        <v>42</v>
      </c>
    </row>
    <row r="310" spans="1:5" ht="15" customHeight="1" x14ac:dyDescent="0.2">
      <c r="B310" s="119">
        <v>895</v>
      </c>
      <c r="C310" s="103"/>
      <c r="D310" s="110" t="s">
        <v>76</v>
      </c>
      <c r="E310" s="120">
        <v>818658.81</v>
      </c>
    </row>
    <row r="311" spans="1:5" ht="15" customHeight="1" x14ac:dyDescent="0.2">
      <c r="B311" s="119"/>
      <c r="C311" s="53" t="s">
        <v>44</v>
      </c>
      <c r="D311" s="54"/>
      <c r="E311" s="55">
        <f>SUM(E310:E310)</f>
        <v>818658.81</v>
      </c>
    </row>
    <row r="312" spans="1:5" ht="15" customHeight="1" x14ac:dyDescent="0.2"/>
    <row r="313" spans="1:5" ht="15" customHeight="1" x14ac:dyDescent="0.2"/>
    <row r="314" spans="1:5" ht="15" customHeight="1" x14ac:dyDescent="0.25">
      <c r="A314" s="35" t="s">
        <v>710</v>
      </c>
    </row>
    <row r="315" spans="1:5" ht="15" customHeight="1" x14ac:dyDescent="0.2">
      <c r="A315" s="179" t="s">
        <v>34</v>
      </c>
      <c r="B315" s="179"/>
      <c r="C315" s="179"/>
      <c r="D315" s="179"/>
      <c r="E315" s="179"/>
    </row>
    <row r="316" spans="1:5" ht="15" customHeight="1" x14ac:dyDescent="0.2">
      <c r="A316" s="178" t="s">
        <v>799</v>
      </c>
      <c r="B316" s="178"/>
      <c r="C316" s="178"/>
      <c r="D316" s="178"/>
      <c r="E316" s="178"/>
    </row>
    <row r="317" spans="1:5" ht="15" customHeight="1" x14ac:dyDescent="0.2">
      <c r="A317" s="178"/>
      <c r="B317" s="178"/>
      <c r="C317" s="178"/>
      <c r="D317" s="178"/>
      <c r="E317" s="178"/>
    </row>
    <row r="318" spans="1:5" ht="15" customHeight="1" x14ac:dyDescent="0.2">
      <c r="A318" s="178"/>
      <c r="B318" s="178"/>
      <c r="C318" s="178"/>
      <c r="D318" s="178"/>
      <c r="E318" s="178"/>
    </row>
    <row r="319" spans="1:5" ht="15" customHeight="1" x14ac:dyDescent="0.2">
      <c r="A319" s="178"/>
      <c r="B319" s="178"/>
      <c r="C319" s="178"/>
      <c r="D319" s="178"/>
      <c r="E319" s="178"/>
    </row>
    <row r="320" spans="1:5" ht="15" customHeight="1" x14ac:dyDescent="0.2">
      <c r="A320" s="178"/>
      <c r="B320" s="178"/>
      <c r="C320" s="178"/>
      <c r="D320" s="178"/>
      <c r="E320" s="178"/>
    </row>
    <row r="321" spans="1:5" ht="15" customHeight="1" x14ac:dyDescent="0.2">
      <c r="A321" s="178"/>
      <c r="B321" s="178"/>
      <c r="C321" s="178"/>
      <c r="D321" s="178"/>
      <c r="E321" s="178"/>
    </row>
    <row r="322" spans="1:5" ht="15" customHeight="1" x14ac:dyDescent="0.2">
      <c r="A322" s="178"/>
      <c r="B322" s="178"/>
      <c r="C322" s="178"/>
      <c r="D322" s="178"/>
      <c r="E322" s="178"/>
    </row>
    <row r="323" spans="1:5" ht="15" customHeight="1" x14ac:dyDescent="0.2">
      <c r="A323" s="178"/>
      <c r="B323" s="178"/>
      <c r="C323" s="178"/>
      <c r="D323" s="178"/>
      <c r="E323" s="178"/>
    </row>
    <row r="324" spans="1:5" ht="15" customHeight="1" x14ac:dyDescent="0.2"/>
    <row r="325" spans="1:5" ht="15" customHeight="1" x14ac:dyDescent="0.25">
      <c r="A325" s="38" t="s">
        <v>1</v>
      </c>
      <c r="B325" s="39"/>
      <c r="C325" s="39"/>
      <c r="D325" s="39"/>
      <c r="E325" s="39"/>
    </row>
    <row r="326" spans="1:5" ht="15" customHeight="1" x14ac:dyDescent="0.2">
      <c r="A326" s="40" t="s">
        <v>37</v>
      </c>
      <c r="E326" t="s">
        <v>38</v>
      </c>
    </row>
    <row r="327" spans="1:5" ht="15" customHeight="1" x14ac:dyDescent="0.25">
      <c r="B327" s="38"/>
      <c r="C327" s="39"/>
      <c r="D327" s="39"/>
      <c r="E327" s="43"/>
    </row>
    <row r="328" spans="1:5" ht="15" customHeight="1" x14ac:dyDescent="0.2">
      <c r="A328" s="108"/>
      <c r="B328" s="108"/>
      <c r="C328" s="45" t="s">
        <v>40</v>
      </c>
      <c r="D328" s="46" t="s">
        <v>41</v>
      </c>
      <c r="E328" s="44" t="s">
        <v>42</v>
      </c>
    </row>
    <row r="329" spans="1:5" ht="15" customHeight="1" x14ac:dyDescent="0.2">
      <c r="A329" s="99"/>
      <c r="B329" s="116"/>
      <c r="C329" s="62"/>
      <c r="D329" s="117" t="s">
        <v>73</v>
      </c>
      <c r="E329" s="76">
        <v>285609.59999999998</v>
      </c>
    </row>
    <row r="330" spans="1:5" ht="15" customHeight="1" x14ac:dyDescent="0.2">
      <c r="A330" s="99"/>
      <c r="B330" s="116"/>
      <c r="C330" s="77" t="s">
        <v>44</v>
      </c>
      <c r="D330" s="78"/>
      <c r="E330" s="79">
        <f>SUM(E329:E329)</f>
        <v>285609.59999999998</v>
      </c>
    </row>
    <row r="331" spans="1:5" ht="15" customHeight="1" x14ac:dyDescent="0.2"/>
    <row r="332" spans="1:5" ht="15" customHeight="1" x14ac:dyDescent="0.25">
      <c r="A332" s="69" t="s">
        <v>17</v>
      </c>
      <c r="B332" s="70"/>
      <c r="C332" s="70"/>
      <c r="D332" s="56"/>
      <c r="E332" s="56"/>
    </row>
    <row r="333" spans="1:5" ht="15" customHeight="1" x14ac:dyDescent="0.2">
      <c r="A333" s="40" t="s">
        <v>74</v>
      </c>
      <c r="B333" s="118"/>
      <c r="C333" s="118"/>
      <c r="D333" s="118"/>
      <c r="E333" s="56" t="s">
        <v>75</v>
      </c>
    </row>
    <row r="334" spans="1:5" ht="15" customHeight="1" x14ac:dyDescent="0.2">
      <c r="A334" s="72"/>
      <c r="B334" s="96"/>
      <c r="C334" s="70"/>
      <c r="D334" s="72"/>
      <c r="E334" s="97"/>
    </row>
    <row r="335" spans="1:5" ht="15" customHeight="1" x14ac:dyDescent="0.2">
      <c r="B335" s="45" t="s">
        <v>39</v>
      </c>
      <c r="C335" s="45" t="s">
        <v>40</v>
      </c>
      <c r="D335" s="46" t="s">
        <v>41</v>
      </c>
      <c r="E335" s="47" t="s">
        <v>42</v>
      </c>
    </row>
    <row r="336" spans="1:5" ht="15" customHeight="1" x14ac:dyDescent="0.2">
      <c r="B336" s="119">
        <v>895</v>
      </c>
      <c r="C336" s="103"/>
      <c r="D336" s="110" t="s">
        <v>76</v>
      </c>
      <c r="E336" s="76">
        <v>285609.59999999998</v>
      </c>
    </row>
    <row r="337" spans="1:5" ht="15" customHeight="1" x14ac:dyDescent="0.2">
      <c r="B337" s="119"/>
      <c r="C337" s="53" t="s">
        <v>44</v>
      </c>
      <c r="D337" s="54"/>
      <c r="E337" s="55">
        <f>SUM(E336:E336)</f>
        <v>285609.59999999998</v>
      </c>
    </row>
    <row r="338" spans="1:5" ht="15" customHeight="1" x14ac:dyDescent="0.2"/>
    <row r="339" spans="1:5" ht="15" customHeight="1" x14ac:dyDescent="0.2"/>
    <row r="340" spans="1:5" ht="15" customHeight="1" x14ac:dyDescent="0.25">
      <c r="A340" s="35" t="s">
        <v>711</v>
      </c>
    </row>
    <row r="341" spans="1:5" ht="15" customHeight="1" x14ac:dyDescent="0.2">
      <c r="A341" s="179" t="s">
        <v>34</v>
      </c>
      <c r="B341" s="179"/>
      <c r="C341" s="179"/>
      <c r="D341" s="179"/>
      <c r="E341" s="179"/>
    </row>
    <row r="342" spans="1:5" ht="15" customHeight="1" x14ac:dyDescent="0.2">
      <c r="A342" s="178" t="s">
        <v>800</v>
      </c>
      <c r="B342" s="178"/>
      <c r="C342" s="178"/>
      <c r="D342" s="178"/>
      <c r="E342" s="178"/>
    </row>
    <row r="343" spans="1:5" ht="15" customHeight="1" x14ac:dyDescent="0.2">
      <c r="A343" s="178"/>
      <c r="B343" s="178"/>
      <c r="C343" s="178"/>
      <c r="D343" s="178"/>
      <c r="E343" s="178"/>
    </row>
    <row r="344" spans="1:5" ht="15" customHeight="1" x14ac:dyDescent="0.2">
      <c r="A344" s="178"/>
      <c r="B344" s="178"/>
      <c r="C344" s="178"/>
      <c r="D344" s="178"/>
      <c r="E344" s="178"/>
    </row>
    <row r="345" spans="1:5" ht="15" customHeight="1" x14ac:dyDescent="0.2">
      <c r="A345" s="178"/>
      <c r="B345" s="178"/>
      <c r="C345" s="178"/>
      <c r="D345" s="178"/>
      <c r="E345" s="178"/>
    </row>
    <row r="346" spans="1:5" ht="15" customHeight="1" x14ac:dyDescent="0.2">
      <c r="A346" s="178"/>
      <c r="B346" s="178"/>
      <c r="C346" s="178"/>
      <c r="D346" s="178"/>
      <c r="E346" s="178"/>
    </row>
    <row r="347" spans="1:5" ht="15" customHeight="1" x14ac:dyDescent="0.2">
      <c r="A347" s="178"/>
      <c r="B347" s="178"/>
      <c r="C347" s="178"/>
      <c r="D347" s="178"/>
      <c r="E347" s="178"/>
    </row>
    <row r="348" spans="1:5" ht="15" customHeight="1" x14ac:dyDescent="0.2">
      <c r="A348" s="178"/>
      <c r="B348" s="178"/>
      <c r="C348" s="178"/>
      <c r="D348" s="178"/>
      <c r="E348" s="178"/>
    </row>
    <row r="349" spans="1:5" ht="15" customHeight="1" x14ac:dyDescent="0.2">
      <c r="A349" s="178"/>
      <c r="B349" s="178"/>
      <c r="C349" s="178"/>
      <c r="D349" s="178"/>
      <c r="E349" s="178"/>
    </row>
    <row r="350" spans="1:5" ht="15" customHeight="1" x14ac:dyDescent="0.2">
      <c r="A350" s="178"/>
      <c r="B350" s="178"/>
      <c r="C350" s="178"/>
      <c r="D350" s="178"/>
      <c r="E350" s="178"/>
    </row>
    <row r="351" spans="1:5" ht="15" customHeight="1" x14ac:dyDescent="0.2">
      <c r="A351" s="178"/>
      <c r="B351" s="178"/>
      <c r="C351" s="178"/>
      <c r="D351" s="178"/>
      <c r="E351" s="178"/>
    </row>
    <row r="352" spans="1:5" ht="15" customHeight="1" x14ac:dyDescent="0.2"/>
    <row r="353" spans="1:5" ht="15" customHeight="1" x14ac:dyDescent="0.25">
      <c r="A353" s="38" t="s">
        <v>1</v>
      </c>
      <c r="B353" s="39"/>
      <c r="C353" s="39"/>
      <c r="D353" s="39"/>
      <c r="E353" s="39"/>
    </row>
    <row r="354" spans="1:5" ht="15" customHeight="1" x14ac:dyDescent="0.2">
      <c r="A354" s="40" t="s">
        <v>37</v>
      </c>
      <c r="E354" t="s">
        <v>38</v>
      </c>
    </row>
    <row r="355" spans="1:5" ht="15" customHeight="1" x14ac:dyDescent="0.25">
      <c r="B355" s="38"/>
      <c r="C355" s="39"/>
      <c r="D355" s="39"/>
      <c r="E355" s="43"/>
    </row>
    <row r="356" spans="1:5" ht="15" customHeight="1" x14ac:dyDescent="0.2">
      <c r="A356" s="108"/>
      <c r="B356" s="108"/>
      <c r="C356" s="45" t="s">
        <v>40</v>
      </c>
      <c r="D356" s="46" t="s">
        <v>41</v>
      </c>
      <c r="E356" s="44" t="s">
        <v>42</v>
      </c>
    </row>
    <row r="357" spans="1:5" ht="15" customHeight="1" x14ac:dyDescent="0.2">
      <c r="A357" s="99"/>
      <c r="B357" s="116"/>
      <c r="C357" s="62"/>
      <c r="D357" s="117" t="s">
        <v>73</v>
      </c>
      <c r="E357" s="76">
        <v>25895.32</v>
      </c>
    </row>
    <row r="358" spans="1:5" ht="15" customHeight="1" x14ac:dyDescent="0.2">
      <c r="A358" s="99"/>
      <c r="B358" s="116"/>
      <c r="C358" s="77" t="s">
        <v>44</v>
      </c>
      <c r="D358" s="78"/>
      <c r="E358" s="79">
        <f>SUM(E357:E357)</f>
        <v>25895.32</v>
      </c>
    </row>
    <row r="359" spans="1:5" ht="15" customHeight="1" x14ac:dyDescent="0.2">
      <c r="A359" s="72"/>
      <c r="B359" s="72"/>
      <c r="C359" s="72"/>
      <c r="D359" s="72"/>
      <c r="E359" s="72"/>
    </row>
    <row r="360" spans="1:5" ht="15" customHeight="1" x14ac:dyDescent="0.2">
      <c r="A360" s="72"/>
      <c r="B360" s="72"/>
      <c r="C360" s="72"/>
      <c r="D360" s="72"/>
      <c r="E360" s="72"/>
    </row>
    <row r="361" spans="1:5" ht="15" customHeight="1" x14ac:dyDescent="0.2">
      <c r="A361" s="72"/>
      <c r="B361" s="72"/>
      <c r="C361" s="72"/>
      <c r="D361" s="72"/>
      <c r="E361" s="72"/>
    </row>
    <row r="362" spans="1:5" ht="15" customHeight="1" x14ac:dyDescent="0.2">
      <c r="A362" s="72"/>
      <c r="B362" s="72"/>
      <c r="C362" s="72"/>
      <c r="D362" s="72"/>
      <c r="E362" s="72"/>
    </row>
    <row r="363" spans="1:5" ht="15" customHeight="1" x14ac:dyDescent="0.2">
      <c r="A363" s="72"/>
      <c r="B363" s="72"/>
      <c r="C363" s="72"/>
      <c r="D363" s="72"/>
      <c r="E363" s="72"/>
    </row>
    <row r="364" spans="1:5" ht="15" customHeight="1" x14ac:dyDescent="0.2">
      <c r="A364" s="72"/>
      <c r="B364" s="72"/>
      <c r="C364" s="72"/>
      <c r="D364" s="72"/>
      <c r="E364" s="72"/>
    </row>
    <row r="365" spans="1:5" ht="15" customHeight="1" x14ac:dyDescent="0.25">
      <c r="A365" s="69" t="s">
        <v>17</v>
      </c>
      <c r="B365" s="70"/>
      <c r="C365" s="70"/>
      <c r="D365" s="56"/>
      <c r="E365" s="56"/>
    </row>
    <row r="366" spans="1:5" ht="15" customHeight="1" x14ac:dyDescent="0.2">
      <c r="A366" s="40" t="s">
        <v>74</v>
      </c>
      <c r="B366" s="118"/>
      <c r="C366" s="118"/>
      <c r="D366" s="118"/>
      <c r="E366" s="56" t="s">
        <v>75</v>
      </c>
    </row>
    <row r="367" spans="1:5" ht="15" customHeight="1" x14ac:dyDescent="0.2">
      <c r="A367" s="72"/>
      <c r="B367" s="96"/>
      <c r="C367" s="70"/>
      <c r="D367" s="72"/>
      <c r="E367" s="97"/>
    </row>
    <row r="368" spans="1:5" ht="15" customHeight="1" x14ac:dyDescent="0.2">
      <c r="B368" s="45" t="s">
        <v>39</v>
      </c>
      <c r="C368" s="45" t="s">
        <v>40</v>
      </c>
      <c r="D368" s="46" t="s">
        <v>41</v>
      </c>
      <c r="E368" s="47" t="s">
        <v>42</v>
      </c>
    </row>
    <row r="369" spans="1:5" ht="15" customHeight="1" x14ac:dyDescent="0.2">
      <c r="B369" s="119">
        <v>895</v>
      </c>
      <c r="C369" s="103"/>
      <c r="D369" s="110" t="s">
        <v>76</v>
      </c>
      <c r="E369" s="76">
        <v>25895.32</v>
      </c>
    </row>
    <row r="370" spans="1:5" ht="15" customHeight="1" x14ac:dyDescent="0.2">
      <c r="B370" s="119"/>
      <c r="C370" s="53" t="s">
        <v>44</v>
      </c>
      <c r="D370" s="54"/>
      <c r="E370" s="55">
        <f>SUM(E369:E369)</f>
        <v>25895.32</v>
      </c>
    </row>
    <row r="371" spans="1:5" ht="15" customHeight="1" x14ac:dyDescent="0.2">
      <c r="B371" s="124"/>
      <c r="C371" s="106"/>
      <c r="D371" s="39"/>
      <c r="E371" s="107"/>
    </row>
    <row r="372" spans="1:5" ht="15" customHeight="1" x14ac:dyDescent="0.2">
      <c r="B372" s="124"/>
      <c r="C372" s="106"/>
      <c r="D372" s="39"/>
      <c r="E372" s="107"/>
    </row>
    <row r="373" spans="1:5" ht="15" customHeight="1" x14ac:dyDescent="0.25">
      <c r="A373" s="35" t="s">
        <v>712</v>
      </c>
    </row>
    <row r="374" spans="1:5" ht="15" customHeight="1" x14ac:dyDescent="0.2">
      <c r="A374" s="179" t="s">
        <v>34</v>
      </c>
      <c r="B374" s="179"/>
      <c r="C374" s="179"/>
      <c r="D374" s="179"/>
      <c r="E374" s="179"/>
    </row>
    <row r="375" spans="1:5" ht="15" customHeight="1" x14ac:dyDescent="0.2">
      <c r="A375" s="178" t="s">
        <v>801</v>
      </c>
      <c r="B375" s="178"/>
      <c r="C375" s="178"/>
      <c r="D375" s="178"/>
      <c r="E375" s="178"/>
    </row>
    <row r="376" spans="1:5" ht="15" customHeight="1" x14ac:dyDescent="0.2">
      <c r="A376" s="178"/>
      <c r="B376" s="178"/>
      <c r="C376" s="178"/>
      <c r="D376" s="178"/>
      <c r="E376" s="178"/>
    </row>
    <row r="377" spans="1:5" ht="15" customHeight="1" x14ac:dyDescent="0.2">
      <c r="A377" s="178"/>
      <c r="B377" s="178"/>
      <c r="C377" s="178"/>
      <c r="D377" s="178"/>
      <c r="E377" s="178"/>
    </row>
    <row r="378" spans="1:5" ht="15" customHeight="1" x14ac:dyDescent="0.2">
      <c r="A378" s="178"/>
      <c r="B378" s="178"/>
      <c r="C378" s="178"/>
      <c r="D378" s="178"/>
      <c r="E378" s="178"/>
    </row>
    <row r="379" spans="1:5" ht="15" customHeight="1" x14ac:dyDescent="0.2">
      <c r="A379" s="178"/>
      <c r="B379" s="178"/>
      <c r="C379" s="178"/>
      <c r="D379" s="178"/>
      <c r="E379" s="178"/>
    </row>
    <row r="380" spans="1:5" ht="15" customHeight="1" x14ac:dyDescent="0.2">
      <c r="A380" s="178"/>
      <c r="B380" s="178"/>
      <c r="C380" s="178"/>
      <c r="D380" s="178"/>
      <c r="E380" s="178"/>
    </row>
    <row r="381" spans="1:5" ht="15" customHeight="1" x14ac:dyDescent="0.2">
      <c r="A381" s="178"/>
      <c r="B381" s="178"/>
      <c r="C381" s="178"/>
      <c r="D381" s="178"/>
      <c r="E381" s="178"/>
    </row>
    <row r="382" spans="1:5" ht="15" customHeight="1" x14ac:dyDescent="0.2">
      <c r="A382" s="178"/>
      <c r="B382" s="178"/>
      <c r="C382" s="178"/>
      <c r="D382" s="178"/>
      <c r="E382" s="178"/>
    </row>
    <row r="383" spans="1:5" ht="15" customHeight="1" x14ac:dyDescent="0.2">
      <c r="A383" s="121"/>
      <c r="B383" s="121"/>
      <c r="C383" s="121"/>
      <c r="D383" s="121"/>
      <c r="E383" s="121"/>
    </row>
    <row r="384" spans="1:5" ht="15" customHeight="1" x14ac:dyDescent="0.25">
      <c r="A384" s="38" t="s">
        <v>1</v>
      </c>
      <c r="B384" s="39"/>
      <c r="C384" s="39"/>
      <c r="D384" s="39"/>
      <c r="E384" s="39"/>
    </row>
    <row r="385" spans="1:5" ht="15" customHeight="1" x14ac:dyDescent="0.2">
      <c r="A385" s="40" t="s">
        <v>37</v>
      </c>
      <c r="E385" t="s">
        <v>38</v>
      </c>
    </row>
    <row r="386" spans="1:5" ht="15" customHeight="1" x14ac:dyDescent="0.25">
      <c r="B386" s="38"/>
      <c r="C386" s="39"/>
      <c r="D386" s="39"/>
      <c r="E386" s="43"/>
    </row>
    <row r="387" spans="1:5" ht="15" customHeight="1" x14ac:dyDescent="0.2">
      <c r="A387" s="108"/>
      <c r="B387" s="108"/>
      <c r="C387" s="45" t="s">
        <v>40</v>
      </c>
      <c r="D387" s="46" t="s">
        <v>41</v>
      </c>
      <c r="E387" s="44" t="s">
        <v>42</v>
      </c>
    </row>
    <row r="388" spans="1:5" ht="15" customHeight="1" x14ac:dyDescent="0.2">
      <c r="A388" s="99"/>
      <c r="B388" s="116"/>
      <c r="C388" s="62"/>
      <c r="D388" s="117" t="s">
        <v>73</v>
      </c>
      <c r="E388" s="76">
        <f>4195787.26-2710953.78</f>
        <v>1484833.48</v>
      </c>
    </row>
    <row r="389" spans="1:5" ht="15" customHeight="1" x14ac:dyDescent="0.2">
      <c r="A389" s="99"/>
      <c r="B389" s="116"/>
      <c r="C389" s="77" t="s">
        <v>44</v>
      </c>
      <c r="D389" s="78"/>
      <c r="E389" s="79">
        <f>SUM(E388:E388)</f>
        <v>1484833.48</v>
      </c>
    </row>
    <row r="390" spans="1:5" ht="15" customHeight="1" x14ac:dyDescent="0.2">
      <c r="A390" s="99"/>
      <c r="B390" s="116"/>
      <c r="C390" s="122"/>
      <c r="D390" s="70"/>
      <c r="E390" s="123"/>
    </row>
    <row r="391" spans="1:5" ht="15" customHeight="1" x14ac:dyDescent="0.25">
      <c r="A391" s="69" t="s">
        <v>17</v>
      </c>
      <c r="B391" s="70"/>
      <c r="C391" s="70"/>
      <c r="D391" s="56"/>
      <c r="E391" s="56"/>
    </row>
    <row r="392" spans="1:5" ht="15" customHeight="1" x14ac:dyDescent="0.2">
      <c r="A392" s="57" t="s">
        <v>64</v>
      </c>
      <c r="B392" s="70"/>
      <c r="C392" s="70"/>
      <c r="D392" s="70"/>
      <c r="E392" s="71" t="s">
        <v>80</v>
      </c>
    </row>
    <row r="393" spans="1:5" ht="15" customHeight="1" x14ac:dyDescent="0.2">
      <c r="A393" s="72"/>
      <c r="B393" s="96"/>
      <c r="C393" s="70"/>
      <c r="D393" s="72"/>
      <c r="E393" s="97"/>
    </row>
    <row r="394" spans="1:5" ht="15" customHeight="1" x14ac:dyDescent="0.2">
      <c r="B394" s="108"/>
      <c r="C394" s="44" t="s">
        <v>40</v>
      </c>
      <c r="D394" s="82" t="s">
        <v>53</v>
      </c>
      <c r="E394" s="44" t="s">
        <v>42</v>
      </c>
    </row>
    <row r="395" spans="1:5" ht="15" customHeight="1" x14ac:dyDescent="0.2">
      <c r="B395" s="124"/>
      <c r="C395" s="62">
        <v>3121</v>
      </c>
      <c r="D395" s="110" t="s">
        <v>81</v>
      </c>
      <c r="E395" s="76">
        <f>4195787.26-2710953.78</f>
        <v>1484833.48</v>
      </c>
    </row>
    <row r="396" spans="1:5" ht="15" customHeight="1" x14ac:dyDescent="0.2">
      <c r="B396" s="115"/>
      <c r="C396" s="77" t="s">
        <v>44</v>
      </c>
      <c r="D396" s="85"/>
      <c r="E396" s="86">
        <f>SUM(E395:E395)</f>
        <v>1484833.48</v>
      </c>
    </row>
    <row r="397" spans="1:5" ht="15" customHeight="1" x14ac:dyDescent="0.2"/>
    <row r="398" spans="1:5" ht="15" customHeight="1" x14ac:dyDescent="0.2"/>
    <row r="399" spans="1:5" ht="15" customHeight="1" x14ac:dyDescent="0.25">
      <c r="A399" s="35" t="s">
        <v>713</v>
      </c>
    </row>
    <row r="400" spans="1:5" ht="15" customHeight="1" x14ac:dyDescent="0.2">
      <c r="A400" s="179" t="s">
        <v>34</v>
      </c>
      <c r="B400" s="179"/>
      <c r="C400" s="179"/>
      <c r="D400" s="179"/>
      <c r="E400" s="179"/>
    </row>
    <row r="401" spans="1:5" ht="15" customHeight="1" x14ac:dyDescent="0.2">
      <c r="A401" s="178" t="s">
        <v>802</v>
      </c>
      <c r="B401" s="178"/>
      <c r="C401" s="178"/>
      <c r="D401" s="178"/>
      <c r="E401" s="178"/>
    </row>
    <row r="402" spans="1:5" ht="15" customHeight="1" x14ac:dyDescent="0.2">
      <c r="A402" s="178"/>
      <c r="B402" s="178"/>
      <c r="C402" s="178"/>
      <c r="D402" s="178"/>
      <c r="E402" s="178"/>
    </row>
    <row r="403" spans="1:5" ht="15" customHeight="1" x14ac:dyDescent="0.2">
      <c r="A403" s="178"/>
      <c r="B403" s="178"/>
      <c r="C403" s="178"/>
      <c r="D403" s="178"/>
      <c r="E403" s="178"/>
    </row>
    <row r="404" spans="1:5" ht="15" customHeight="1" x14ac:dyDescent="0.2">
      <c r="A404" s="178"/>
      <c r="B404" s="178"/>
      <c r="C404" s="178"/>
      <c r="D404" s="178"/>
      <c r="E404" s="178"/>
    </row>
    <row r="405" spans="1:5" ht="15" customHeight="1" x14ac:dyDescent="0.2">
      <c r="A405" s="178"/>
      <c r="B405" s="178"/>
      <c r="C405" s="178"/>
      <c r="D405" s="178"/>
      <c r="E405" s="178"/>
    </row>
    <row r="406" spans="1:5" ht="15" customHeight="1" x14ac:dyDescent="0.2">
      <c r="A406" s="178"/>
      <c r="B406" s="178"/>
      <c r="C406" s="178"/>
      <c r="D406" s="178"/>
      <c r="E406" s="178"/>
    </row>
    <row r="407" spans="1:5" ht="15" customHeight="1" x14ac:dyDescent="0.2">
      <c r="A407" s="178"/>
      <c r="B407" s="178"/>
      <c r="C407" s="178"/>
      <c r="D407" s="178"/>
      <c r="E407" s="178"/>
    </row>
    <row r="408" spans="1:5" ht="15" customHeight="1" x14ac:dyDescent="0.2">
      <c r="A408" s="178"/>
      <c r="B408" s="178"/>
      <c r="C408" s="178"/>
      <c r="D408" s="178"/>
      <c r="E408" s="178"/>
    </row>
    <row r="409" spans="1:5" ht="15" customHeight="1" x14ac:dyDescent="0.2">
      <c r="A409" s="121"/>
      <c r="B409" s="121"/>
      <c r="C409" s="121"/>
      <c r="D409" s="121"/>
      <c r="E409" s="121"/>
    </row>
    <row r="410" spans="1:5" ht="15" customHeight="1" x14ac:dyDescent="0.25">
      <c r="A410" s="38" t="s">
        <v>1</v>
      </c>
      <c r="B410" s="39"/>
      <c r="C410" s="39"/>
      <c r="D410" s="39"/>
      <c r="E410" s="39"/>
    </row>
    <row r="411" spans="1:5" ht="15" customHeight="1" x14ac:dyDescent="0.2">
      <c r="A411" s="40" t="s">
        <v>37</v>
      </c>
      <c r="E411" t="s">
        <v>38</v>
      </c>
    </row>
    <row r="412" spans="1:5" ht="15" customHeight="1" x14ac:dyDescent="0.25">
      <c r="B412" s="38"/>
      <c r="C412" s="39"/>
      <c r="D412" s="39"/>
      <c r="E412" s="43"/>
    </row>
    <row r="413" spans="1:5" ht="15" customHeight="1" x14ac:dyDescent="0.2">
      <c r="A413" s="108"/>
      <c r="B413" s="108"/>
      <c r="C413" s="45" t="s">
        <v>40</v>
      </c>
      <c r="D413" s="46" t="s">
        <v>41</v>
      </c>
      <c r="E413" s="44" t="s">
        <v>42</v>
      </c>
    </row>
    <row r="414" spans="1:5" ht="15" customHeight="1" x14ac:dyDescent="0.2">
      <c r="A414" s="99"/>
      <c r="B414" s="116"/>
      <c r="C414" s="62"/>
      <c r="D414" s="117" t="s">
        <v>73</v>
      </c>
      <c r="E414" s="76">
        <f>126147.6-871.2</f>
        <v>125276.40000000001</v>
      </c>
    </row>
    <row r="415" spans="1:5" ht="15" customHeight="1" x14ac:dyDescent="0.2">
      <c r="A415" s="99"/>
      <c r="B415" s="116"/>
      <c r="C415" s="77" t="s">
        <v>44</v>
      </c>
      <c r="D415" s="78"/>
      <c r="E415" s="79">
        <f>SUM(E414:E414)</f>
        <v>125276.40000000001</v>
      </c>
    </row>
    <row r="416" spans="1:5" ht="15" customHeight="1" x14ac:dyDescent="0.2">
      <c r="A416" s="99"/>
      <c r="B416" s="116"/>
      <c r="C416" s="122"/>
      <c r="D416" s="70"/>
      <c r="E416" s="123"/>
    </row>
    <row r="417" spans="1:7" ht="15" customHeight="1" x14ac:dyDescent="0.2">
      <c r="A417" s="99"/>
      <c r="B417" s="116"/>
      <c r="C417" s="122"/>
      <c r="D417" s="70"/>
      <c r="E417" s="123"/>
    </row>
    <row r="418" spans="1:7" ht="15" customHeight="1" x14ac:dyDescent="0.25">
      <c r="A418" s="69" t="s">
        <v>17</v>
      </c>
      <c r="B418" s="70"/>
      <c r="C418" s="70"/>
      <c r="D418" s="70"/>
      <c r="E418" s="70"/>
    </row>
    <row r="419" spans="1:7" ht="15" customHeight="1" x14ac:dyDescent="0.2">
      <c r="A419" s="57" t="s">
        <v>37</v>
      </c>
      <c r="B419" s="70"/>
      <c r="C419" s="70"/>
      <c r="D419" s="70"/>
      <c r="E419" s="71" t="s">
        <v>38</v>
      </c>
    </row>
    <row r="420" spans="1:7" ht="15" customHeight="1" x14ac:dyDescent="0.25">
      <c r="A420" s="72"/>
      <c r="B420" s="69"/>
      <c r="C420" s="70"/>
      <c r="D420" s="70"/>
      <c r="E420" s="73"/>
    </row>
    <row r="421" spans="1:7" ht="15" customHeight="1" x14ac:dyDescent="0.2">
      <c r="A421" s="98"/>
      <c r="B421" s="108"/>
      <c r="C421" s="44" t="s">
        <v>40</v>
      </c>
      <c r="D421" s="82" t="s">
        <v>53</v>
      </c>
      <c r="E421" s="44" t="s">
        <v>42</v>
      </c>
    </row>
    <row r="422" spans="1:7" ht="15" customHeight="1" x14ac:dyDescent="0.2">
      <c r="A422" s="99"/>
      <c r="B422" s="116"/>
      <c r="C422" s="62">
        <v>6409</v>
      </c>
      <c r="D422" s="110" t="s">
        <v>113</v>
      </c>
      <c r="E422" s="76">
        <v>-871.2</v>
      </c>
    </row>
    <row r="423" spans="1:7" ht="15" customHeight="1" x14ac:dyDescent="0.2">
      <c r="A423" s="83"/>
      <c r="B423" s="137"/>
      <c r="C423" s="77" t="s">
        <v>44</v>
      </c>
      <c r="D423" s="85"/>
      <c r="E423" s="86">
        <f>SUM(E422:E422)</f>
        <v>-871.2</v>
      </c>
      <c r="G423" s="91">
        <f>+E415-E423</f>
        <v>126147.6</v>
      </c>
    </row>
    <row r="424" spans="1:7" ht="15" customHeight="1" x14ac:dyDescent="0.2">
      <c r="A424" s="99"/>
      <c r="B424" s="116"/>
      <c r="C424" s="122"/>
      <c r="D424" s="70"/>
      <c r="E424" s="123"/>
    </row>
    <row r="425" spans="1:7" ht="15" customHeight="1" x14ac:dyDescent="0.25">
      <c r="A425" s="69" t="s">
        <v>17</v>
      </c>
      <c r="B425" s="70"/>
      <c r="C425" s="70"/>
      <c r="D425" s="56"/>
      <c r="E425" s="56"/>
    </row>
    <row r="426" spans="1:7" ht="15" customHeight="1" x14ac:dyDescent="0.2">
      <c r="A426" s="57" t="s">
        <v>64</v>
      </c>
      <c r="B426" s="70"/>
      <c r="C426" s="70"/>
      <c r="D426" s="70"/>
      <c r="E426" s="71" t="s">
        <v>80</v>
      </c>
    </row>
    <row r="427" spans="1:7" ht="15" customHeight="1" x14ac:dyDescent="0.2">
      <c r="A427" s="72"/>
      <c r="B427" s="96"/>
      <c r="C427" s="70"/>
      <c r="D427" s="72"/>
      <c r="E427" s="97"/>
    </row>
    <row r="428" spans="1:7" ht="15" customHeight="1" x14ac:dyDescent="0.2">
      <c r="B428" s="108"/>
      <c r="C428" s="44" t="s">
        <v>40</v>
      </c>
      <c r="D428" s="82" t="s">
        <v>53</v>
      </c>
      <c r="E428" s="44" t="s">
        <v>42</v>
      </c>
    </row>
    <row r="429" spans="1:7" ht="15" customHeight="1" x14ac:dyDescent="0.2">
      <c r="B429" s="124"/>
      <c r="C429" s="62">
        <v>3122</v>
      </c>
      <c r="D429" s="110" t="s">
        <v>81</v>
      </c>
      <c r="E429" s="76">
        <v>126147.6</v>
      </c>
    </row>
    <row r="430" spans="1:7" ht="15" customHeight="1" x14ac:dyDescent="0.2">
      <c r="B430" s="115"/>
      <c r="C430" s="77" t="s">
        <v>44</v>
      </c>
      <c r="D430" s="85"/>
      <c r="E430" s="86">
        <f>SUM(E429:E429)</f>
        <v>126147.6</v>
      </c>
    </row>
    <row r="431" spans="1:7" ht="15" customHeight="1" x14ac:dyDescent="0.2"/>
    <row r="432" spans="1:7" ht="15" customHeight="1" x14ac:dyDescent="0.2"/>
    <row r="433" spans="1:5" ht="15" customHeight="1" x14ac:dyDescent="0.25">
      <c r="A433" s="80" t="s">
        <v>714</v>
      </c>
    </row>
    <row r="434" spans="1:5" ht="15" customHeight="1" x14ac:dyDescent="0.2">
      <c r="A434" s="179" t="s">
        <v>34</v>
      </c>
      <c r="B434" s="179"/>
      <c r="C434" s="179"/>
      <c r="D434" s="179"/>
      <c r="E434" s="179"/>
    </row>
    <row r="435" spans="1:5" ht="15" customHeight="1" x14ac:dyDescent="0.2">
      <c r="A435" s="178" t="s">
        <v>803</v>
      </c>
      <c r="B435" s="178"/>
      <c r="C435" s="178"/>
      <c r="D435" s="178"/>
      <c r="E435" s="178"/>
    </row>
    <row r="436" spans="1:5" ht="15" customHeight="1" x14ac:dyDescent="0.2">
      <c r="A436" s="178"/>
      <c r="B436" s="178"/>
      <c r="C436" s="178"/>
      <c r="D436" s="178"/>
      <c r="E436" s="178"/>
    </row>
    <row r="437" spans="1:5" ht="15" customHeight="1" x14ac:dyDescent="0.2">
      <c r="A437" s="178"/>
      <c r="B437" s="178"/>
      <c r="C437" s="178"/>
      <c r="D437" s="178"/>
      <c r="E437" s="178"/>
    </row>
    <row r="438" spans="1:5" ht="15" customHeight="1" x14ac:dyDescent="0.2">
      <c r="A438" s="178"/>
      <c r="B438" s="178"/>
      <c r="C438" s="178"/>
      <c r="D438" s="178"/>
      <c r="E438" s="178"/>
    </row>
    <row r="439" spans="1:5" ht="15" customHeight="1" x14ac:dyDescent="0.2">
      <c r="A439" s="178"/>
      <c r="B439" s="178"/>
      <c r="C439" s="178"/>
      <c r="D439" s="178"/>
      <c r="E439" s="178"/>
    </row>
    <row r="440" spans="1:5" ht="15" customHeight="1" x14ac:dyDescent="0.2">
      <c r="A440" s="178"/>
      <c r="B440" s="178"/>
      <c r="C440" s="178"/>
      <c r="D440" s="178"/>
      <c r="E440" s="178"/>
    </row>
    <row r="441" spans="1:5" ht="15" customHeight="1" x14ac:dyDescent="0.2">
      <c r="A441" s="178"/>
      <c r="B441" s="178"/>
      <c r="C441" s="178"/>
      <c r="D441" s="178"/>
      <c r="E441" s="178"/>
    </row>
    <row r="442" spans="1:5" ht="15" customHeight="1" x14ac:dyDescent="0.2">
      <c r="A442" s="178"/>
      <c r="B442" s="178"/>
      <c r="C442" s="178"/>
      <c r="D442" s="178"/>
      <c r="E442" s="178"/>
    </row>
    <row r="443" spans="1:5" ht="15" customHeight="1" x14ac:dyDescent="0.2">
      <c r="A443" s="178"/>
      <c r="B443" s="178"/>
      <c r="C443" s="178"/>
      <c r="D443" s="178"/>
      <c r="E443" s="178"/>
    </row>
    <row r="444" spans="1:5" ht="15" customHeight="1" x14ac:dyDescent="0.2">
      <c r="A444" s="178"/>
      <c r="B444" s="178"/>
      <c r="C444" s="178"/>
      <c r="D444" s="178"/>
      <c r="E444" s="178"/>
    </row>
    <row r="445" spans="1:5" ht="15" customHeight="1" x14ac:dyDescent="0.2">
      <c r="A445" s="121"/>
      <c r="B445" s="121"/>
      <c r="C445" s="121"/>
      <c r="D445" s="121"/>
      <c r="E445" s="121"/>
    </row>
    <row r="446" spans="1:5" ht="15" customHeight="1" x14ac:dyDescent="0.25">
      <c r="A446" s="38" t="s">
        <v>1</v>
      </c>
      <c r="B446" s="39"/>
      <c r="C446" s="39"/>
      <c r="D446" s="39"/>
      <c r="E446" s="39"/>
    </row>
    <row r="447" spans="1:5" ht="15" customHeight="1" x14ac:dyDescent="0.2">
      <c r="A447" s="40" t="s">
        <v>37</v>
      </c>
      <c r="E447" t="s">
        <v>38</v>
      </c>
    </row>
    <row r="448" spans="1:5" ht="15" customHeight="1" x14ac:dyDescent="0.25">
      <c r="B448" s="38"/>
      <c r="C448" s="39"/>
      <c r="D448" s="39"/>
      <c r="E448" s="43"/>
    </row>
    <row r="449" spans="1:5" ht="15" customHeight="1" x14ac:dyDescent="0.2">
      <c r="A449" s="108"/>
      <c r="B449" s="108"/>
      <c r="C449" s="45" t="s">
        <v>40</v>
      </c>
      <c r="D449" s="46" t="s">
        <v>41</v>
      </c>
      <c r="E449" s="44" t="s">
        <v>42</v>
      </c>
    </row>
    <row r="450" spans="1:5" ht="15" customHeight="1" x14ac:dyDescent="0.2">
      <c r="A450" s="99"/>
      <c r="B450" s="116"/>
      <c r="C450" s="62"/>
      <c r="D450" s="117" t="s">
        <v>73</v>
      </c>
      <c r="E450" s="76">
        <f>25110+3201.66+72407.6+871116.15+3243331.99+965426.4</f>
        <v>5180593.8000000007</v>
      </c>
    </row>
    <row r="451" spans="1:5" ht="15" customHeight="1" x14ac:dyDescent="0.2">
      <c r="A451" s="99"/>
      <c r="B451" s="116"/>
      <c r="C451" s="77" t="s">
        <v>44</v>
      </c>
      <c r="D451" s="78"/>
      <c r="E451" s="79">
        <f>SUM(E450:E450)</f>
        <v>5180593.8000000007</v>
      </c>
    </row>
    <row r="452" spans="1:5" ht="15" customHeight="1" x14ac:dyDescent="0.2"/>
    <row r="453" spans="1:5" ht="15" customHeight="1" x14ac:dyDescent="0.25">
      <c r="A453" s="69" t="s">
        <v>17</v>
      </c>
      <c r="B453" s="70"/>
      <c r="C453" s="70"/>
      <c r="D453" s="56"/>
      <c r="E453" s="56"/>
    </row>
    <row r="454" spans="1:5" ht="15" customHeight="1" x14ac:dyDescent="0.2">
      <c r="A454" s="57" t="s">
        <v>64</v>
      </c>
      <c r="B454" s="70"/>
      <c r="C454" s="70"/>
      <c r="D454" s="70"/>
      <c r="E454" s="71" t="s">
        <v>80</v>
      </c>
    </row>
    <row r="455" spans="1:5" ht="15" customHeight="1" x14ac:dyDescent="0.2">
      <c r="A455" s="72"/>
      <c r="B455" s="96"/>
      <c r="C455" s="70"/>
      <c r="D455" s="72"/>
      <c r="E455" s="97"/>
    </row>
    <row r="456" spans="1:5" ht="15" customHeight="1" x14ac:dyDescent="0.2">
      <c r="B456" s="108"/>
      <c r="C456" s="44" t="s">
        <v>40</v>
      </c>
      <c r="D456" s="82" t="s">
        <v>53</v>
      </c>
      <c r="E456" s="44" t="s">
        <v>42</v>
      </c>
    </row>
    <row r="457" spans="1:5" ht="15" customHeight="1" x14ac:dyDescent="0.2">
      <c r="B457" s="124"/>
      <c r="C457" s="62">
        <v>3122</v>
      </c>
      <c r="D457" s="110" t="s">
        <v>66</v>
      </c>
      <c r="E457" s="76">
        <f>793514.1+46677.3</f>
        <v>840191.4</v>
      </c>
    </row>
    <row r="458" spans="1:5" ht="15" customHeight="1" x14ac:dyDescent="0.2">
      <c r="B458" s="124"/>
      <c r="C458" s="62">
        <v>3122</v>
      </c>
      <c r="D458" s="110" t="s">
        <v>81</v>
      </c>
      <c r="E458" s="76">
        <f>25110+3201.66+72407.6+871116.15+3243331.99+118277.5+6957.5</f>
        <v>4340402.4000000004</v>
      </c>
    </row>
    <row r="459" spans="1:5" ht="15" customHeight="1" x14ac:dyDescent="0.2">
      <c r="B459" s="115"/>
      <c r="C459" s="77" t="s">
        <v>44</v>
      </c>
      <c r="D459" s="85"/>
      <c r="E459" s="86">
        <f>SUM(E457:E458)</f>
        <v>5180593.8000000007</v>
      </c>
    </row>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80" t="s">
        <v>715</v>
      </c>
    </row>
    <row r="471" spans="1:5" ht="15" customHeight="1" x14ac:dyDescent="0.2">
      <c r="A471" s="179" t="s">
        <v>34</v>
      </c>
      <c r="B471" s="179"/>
      <c r="C471" s="179"/>
      <c r="D471" s="179"/>
      <c r="E471" s="179"/>
    </row>
    <row r="472" spans="1:5" ht="15" customHeight="1" x14ac:dyDescent="0.2">
      <c r="A472" s="178" t="s">
        <v>804</v>
      </c>
      <c r="B472" s="178"/>
      <c r="C472" s="178"/>
      <c r="D472" s="178"/>
      <c r="E472" s="178"/>
    </row>
    <row r="473" spans="1:5" ht="15" customHeight="1" x14ac:dyDescent="0.2">
      <c r="A473" s="178"/>
      <c r="B473" s="178"/>
      <c r="C473" s="178"/>
      <c r="D473" s="178"/>
      <c r="E473" s="178"/>
    </row>
    <row r="474" spans="1:5" ht="15" customHeight="1" x14ac:dyDescent="0.2">
      <c r="A474" s="178"/>
      <c r="B474" s="178"/>
      <c r="C474" s="178"/>
      <c r="D474" s="178"/>
      <c r="E474" s="178"/>
    </row>
    <row r="475" spans="1:5" ht="15" customHeight="1" x14ac:dyDescent="0.2">
      <c r="A475" s="178"/>
      <c r="B475" s="178"/>
      <c r="C475" s="178"/>
      <c r="D475" s="178"/>
      <c r="E475" s="178"/>
    </row>
    <row r="476" spans="1:5" ht="15" customHeight="1" x14ac:dyDescent="0.2">
      <c r="A476" s="178"/>
      <c r="B476" s="178"/>
      <c r="C476" s="178"/>
      <c r="D476" s="178"/>
      <c r="E476" s="178"/>
    </row>
    <row r="477" spans="1:5" ht="15" customHeight="1" x14ac:dyDescent="0.2">
      <c r="A477" s="178"/>
      <c r="B477" s="178"/>
      <c r="C477" s="178"/>
      <c r="D477" s="178"/>
      <c r="E477" s="178"/>
    </row>
    <row r="478" spans="1:5" ht="15" customHeight="1" x14ac:dyDescent="0.2">
      <c r="A478" s="178"/>
      <c r="B478" s="178"/>
      <c r="C478" s="178"/>
      <c r="D478" s="178"/>
      <c r="E478" s="178"/>
    </row>
    <row r="479" spans="1:5" ht="15" customHeight="1" x14ac:dyDescent="0.2">
      <c r="A479" s="178"/>
      <c r="B479" s="178"/>
      <c r="C479" s="178"/>
      <c r="D479" s="178"/>
      <c r="E479" s="178"/>
    </row>
    <row r="480" spans="1:5" ht="15" customHeight="1" x14ac:dyDescent="0.2">
      <c r="A480" s="121"/>
      <c r="B480" s="121"/>
      <c r="C480" s="121"/>
      <c r="D480" s="121"/>
      <c r="E480" s="121"/>
    </row>
    <row r="481" spans="1:5" ht="15" customHeight="1" x14ac:dyDescent="0.25">
      <c r="A481" s="38" t="s">
        <v>1</v>
      </c>
      <c r="B481" s="39"/>
      <c r="C481" s="39"/>
      <c r="D481" s="39"/>
      <c r="E481" s="39"/>
    </row>
    <row r="482" spans="1:5" ht="15" customHeight="1" x14ac:dyDescent="0.2">
      <c r="A482" s="40" t="s">
        <v>37</v>
      </c>
      <c r="E482" t="s">
        <v>38</v>
      </c>
    </row>
    <row r="483" spans="1:5" ht="15" customHeight="1" x14ac:dyDescent="0.25">
      <c r="B483" s="38"/>
      <c r="C483" s="39"/>
      <c r="D483" s="39"/>
      <c r="E483" s="43"/>
    </row>
    <row r="484" spans="1:5" ht="15" customHeight="1" x14ac:dyDescent="0.2">
      <c r="A484" s="108"/>
      <c r="B484" s="108"/>
      <c r="C484" s="45" t="s">
        <v>40</v>
      </c>
      <c r="D484" s="46" t="s">
        <v>41</v>
      </c>
      <c r="E484" s="44" t="s">
        <v>42</v>
      </c>
    </row>
    <row r="485" spans="1:5" ht="15" customHeight="1" x14ac:dyDescent="0.2">
      <c r="A485" s="99"/>
      <c r="B485" s="116"/>
      <c r="C485" s="62"/>
      <c r="D485" s="117" t="s">
        <v>73</v>
      </c>
      <c r="E485" s="76">
        <v>2176911</v>
      </c>
    </row>
    <row r="486" spans="1:5" ht="15" customHeight="1" x14ac:dyDescent="0.2">
      <c r="A486" s="99"/>
      <c r="B486" s="116"/>
      <c r="C486" s="77" t="s">
        <v>44</v>
      </c>
      <c r="D486" s="78"/>
      <c r="E486" s="79">
        <f>SUM(E485:E485)</f>
        <v>2176911</v>
      </c>
    </row>
    <row r="487" spans="1:5" ht="15" customHeight="1" x14ac:dyDescent="0.2"/>
    <row r="488" spans="1:5" ht="15" customHeight="1" x14ac:dyDescent="0.25">
      <c r="A488" s="69" t="s">
        <v>17</v>
      </c>
      <c r="B488" s="70"/>
      <c r="C488" s="70"/>
      <c r="D488" s="56"/>
      <c r="E488" s="56"/>
    </row>
    <row r="489" spans="1:5" ht="15" customHeight="1" x14ac:dyDescent="0.2">
      <c r="A489" s="57" t="s">
        <v>64</v>
      </c>
      <c r="B489" s="70"/>
      <c r="C489" s="70"/>
      <c r="D489" s="70"/>
      <c r="E489" s="71" t="s">
        <v>80</v>
      </c>
    </row>
    <row r="490" spans="1:5" ht="15" customHeight="1" x14ac:dyDescent="0.2">
      <c r="A490" s="72"/>
      <c r="B490" s="96"/>
      <c r="C490" s="70"/>
      <c r="D490" s="72"/>
      <c r="E490" s="97"/>
    </row>
    <row r="491" spans="1:5" ht="15" customHeight="1" x14ac:dyDescent="0.2">
      <c r="B491" s="108"/>
      <c r="C491" s="44" t="s">
        <v>40</v>
      </c>
      <c r="D491" s="82" t="s">
        <v>53</v>
      </c>
      <c r="E491" s="44" t="s">
        <v>42</v>
      </c>
    </row>
    <row r="492" spans="1:5" ht="15" customHeight="1" x14ac:dyDescent="0.2">
      <c r="B492" s="124"/>
      <c r="C492" s="62">
        <v>3122</v>
      </c>
      <c r="D492" s="110" t="s">
        <v>81</v>
      </c>
      <c r="E492" s="76">
        <v>2176911</v>
      </c>
    </row>
    <row r="493" spans="1:5" ht="15" customHeight="1" x14ac:dyDescent="0.2">
      <c r="B493" s="115"/>
      <c r="C493" s="77" t="s">
        <v>44</v>
      </c>
      <c r="D493" s="85"/>
      <c r="E493" s="86">
        <f>SUM(E492:E492)</f>
        <v>2176911</v>
      </c>
    </row>
    <row r="494" spans="1:5" ht="15" customHeight="1" x14ac:dyDescent="0.2"/>
    <row r="495" spans="1:5" ht="15" customHeight="1" x14ac:dyDescent="0.2"/>
    <row r="496" spans="1:5" ht="15" customHeight="1" x14ac:dyDescent="0.25">
      <c r="A496" s="80" t="s">
        <v>716</v>
      </c>
    </row>
    <row r="497" spans="1:5" ht="15" customHeight="1" x14ac:dyDescent="0.2">
      <c r="A497" s="179" t="s">
        <v>34</v>
      </c>
      <c r="B497" s="179"/>
      <c r="C497" s="179"/>
      <c r="D497" s="179"/>
      <c r="E497" s="179"/>
    </row>
    <row r="498" spans="1:5" ht="15" customHeight="1" x14ac:dyDescent="0.2">
      <c r="A498" s="178" t="s">
        <v>805</v>
      </c>
      <c r="B498" s="178"/>
      <c r="C498" s="178"/>
      <c r="D498" s="178"/>
      <c r="E498" s="178"/>
    </row>
    <row r="499" spans="1:5" ht="15" customHeight="1" x14ac:dyDescent="0.2">
      <c r="A499" s="178"/>
      <c r="B499" s="178"/>
      <c r="C499" s="178"/>
      <c r="D499" s="178"/>
      <c r="E499" s="178"/>
    </row>
    <row r="500" spans="1:5" ht="15" customHeight="1" x14ac:dyDescent="0.2">
      <c r="A500" s="178"/>
      <c r="B500" s="178"/>
      <c r="C500" s="178"/>
      <c r="D500" s="178"/>
      <c r="E500" s="178"/>
    </row>
    <row r="501" spans="1:5" ht="15" customHeight="1" x14ac:dyDescent="0.2">
      <c r="A501" s="178"/>
      <c r="B501" s="178"/>
      <c r="C501" s="178"/>
      <c r="D501" s="178"/>
      <c r="E501" s="178"/>
    </row>
    <row r="502" spans="1:5" ht="15" customHeight="1" x14ac:dyDescent="0.2">
      <c r="A502" s="178"/>
      <c r="B502" s="178"/>
      <c r="C502" s="178"/>
      <c r="D502" s="178"/>
      <c r="E502" s="178"/>
    </row>
    <row r="503" spans="1:5" ht="15" customHeight="1" x14ac:dyDescent="0.2">
      <c r="A503" s="178"/>
      <c r="B503" s="178"/>
      <c r="C503" s="178"/>
      <c r="D503" s="178"/>
      <c r="E503" s="178"/>
    </row>
    <row r="504" spans="1:5" ht="15" customHeight="1" x14ac:dyDescent="0.2">
      <c r="A504" s="178"/>
      <c r="B504" s="178"/>
      <c r="C504" s="178"/>
      <c r="D504" s="178"/>
      <c r="E504" s="178"/>
    </row>
    <row r="505" spans="1:5" ht="15" customHeight="1" x14ac:dyDescent="0.2">
      <c r="A505" s="178"/>
      <c r="B505" s="178"/>
      <c r="C505" s="178"/>
      <c r="D505" s="178"/>
      <c r="E505" s="178"/>
    </row>
    <row r="506" spans="1:5" ht="15" customHeight="1" x14ac:dyDescent="0.2">
      <c r="A506" s="121"/>
      <c r="B506" s="121"/>
      <c r="C506" s="121"/>
      <c r="D506" s="121"/>
      <c r="E506" s="121"/>
    </row>
    <row r="507" spans="1:5" ht="15" customHeight="1" x14ac:dyDescent="0.25">
      <c r="A507" s="38" t="s">
        <v>1</v>
      </c>
      <c r="B507" s="39"/>
      <c r="C507" s="39"/>
      <c r="D507" s="39"/>
      <c r="E507" s="39"/>
    </row>
    <row r="508" spans="1:5" ht="15" customHeight="1" x14ac:dyDescent="0.2">
      <c r="A508" s="40" t="s">
        <v>37</v>
      </c>
      <c r="E508" t="s">
        <v>38</v>
      </c>
    </row>
    <row r="509" spans="1:5" ht="15" customHeight="1" x14ac:dyDescent="0.25">
      <c r="B509" s="38"/>
      <c r="C509" s="39"/>
      <c r="D509" s="39"/>
      <c r="E509" s="43"/>
    </row>
    <row r="510" spans="1:5" ht="15" customHeight="1" x14ac:dyDescent="0.2">
      <c r="A510" s="108"/>
      <c r="B510" s="108"/>
      <c r="C510" s="45" t="s">
        <v>40</v>
      </c>
      <c r="D510" s="46" t="s">
        <v>41</v>
      </c>
      <c r="E510" s="44" t="s">
        <v>42</v>
      </c>
    </row>
    <row r="511" spans="1:5" ht="15" customHeight="1" x14ac:dyDescent="0.2">
      <c r="A511" s="99"/>
      <c r="B511" s="116"/>
      <c r="C511" s="62"/>
      <c r="D511" s="117" t="s">
        <v>73</v>
      </c>
      <c r="E511" s="76">
        <f>1259933.54+153298.8+139936.5+74052</f>
        <v>1627220.84</v>
      </c>
    </row>
    <row r="512" spans="1:5" ht="15" customHeight="1" x14ac:dyDescent="0.2">
      <c r="A512" s="99"/>
      <c r="B512" s="116"/>
      <c r="C512" s="77" t="s">
        <v>44</v>
      </c>
      <c r="D512" s="78"/>
      <c r="E512" s="79">
        <f>SUM(E511:E511)</f>
        <v>1627220.84</v>
      </c>
    </row>
    <row r="513" spans="1:5" ht="15" customHeight="1" x14ac:dyDescent="0.2">
      <c r="A513" s="99"/>
      <c r="B513" s="116"/>
      <c r="C513" s="122"/>
      <c r="D513" s="70"/>
      <c r="E513" s="123"/>
    </row>
    <row r="514" spans="1:5" ht="15" customHeight="1" x14ac:dyDescent="0.25">
      <c r="A514" s="69" t="s">
        <v>17</v>
      </c>
      <c r="B514" s="70"/>
      <c r="C514" s="70"/>
      <c r="D514" s="56"/>
      <c r="E514" s="56"/>
    </row>
    <row r="515" spans="1:5" ht="15" customHeight="1" x14ac:dyDescent="0.2">
      <c r="A515" s="57" t="s">
        <v>64</v>
      </c>
      <c r="B515" s="70"/>
      <c r="C515" s="70"/>
      <c r="D515" s="70"/>
      <c r="E515" s="71" t="s">
        <v>80</v>
      </c>
    </row>
    <row r="516" spans="1:5" ht="15" customHeight="1" x14ac:dyDescent="0.2">
      <c r="A516" s="72"/>
      <c r="B516" s="96"/>
      <c r="C516" s="70"/>
      <c r="D516" s="72"/>
      <c r="E516" s="97"/>
    </row>
    <row r="517" spans="1:5" ht="15" customHeight="1" x14ac:dyDescent="0.2">
      <c r="B517" s="108"/>
      <c r="C517" s="44" t="s">
        <v>40</v>
      </c>
      <c r="D517" s="82" t="s">
        <v>53</v>
      </c>
      <c r="E517" s="44" t="s">
        <v>42</v>
      </c>
    </row>
    <row r="518" spans="1:5" ht="15" customHeight="1" x14ac:dyDescent="0.2">
      <c r="B518" s="124"/>
      <c r="C518" s="62">
        <v>3233</v>
      </c>
      <c r="D518" s="110" t="s">
        <v>81</v>
      </c>
      <c r="E518" s="76">
        <f>1259933.54+153298.8+139936.5+74052</f>
        <v>1627220.84</v>
      </c>
    </row>
    <row r="519" spans="1:5" ht="15" customHeight="1" x14ac:dyDescent="0.2">
      <c r="B519" s="115"/>
      <c r="C519" s="77" t="s">
        <v>44</v>
      </c>
      <c r="D519" s="85"/>
      <c r="E519" s="86">
        <f>SUM(E518:E518)</f>
        <v>1627220.84</v>
      </c>
    </row>
    <row r="520" spans="1:5" ht="15" customHeight="1" x14ac:dyDescent="0.2"/>
    <row r="521" spans="1:5" ht="15" customHeight="1" x14ac:dyDescent="0.2"/>
    <row r="522" spans="1:5" ht="15" customHeight="1" x14ac:dyDescent="0.25">
      <c r="A522" s="80" t="s">
        <v>717</v>
      </c>
    </row>
    <row r="523" spans="1:5" ht="15" customHeight="1" x14ac:dyDescent="0.2">
      <c r="A523" s="179" t="s">
        <v>34</v>
      </c>
      <c r="B523" s="179"/>
      <c r="C523" s="179"/>
      <c r="D523" s="179"/>
      <c r="E523" s="179"/>
    </row>
    <row r="524" spans="1:5" ht="15" customHeight="1" x14ac:dyDescent="0.2">
      <c r="A524" s="178" t="s">
        <v>806</v>
      </c>
      <c r="B524" s="178"/>
      <c r="C524" s="178"/>
      <c r="D524" s="178"/>
      <c r="E524" s="178"/>
    </row>
    <row r="525" spans="1:5" ht="15" customHeight="1" x14ac:dyDescent="0.2">
      <c r="A525" s="178"/>
      <c r="B525" s="178"/>
      <c r="C525" s="178"/>
      <c r="D525" s="178"/>
      <c r="E525" s="178"/>
    </row>
    <row r="526" spans="1:5" ht="15" customHeight="1" x14ac:dyDescent="0.2">
      <c r="A526" s="178"/>
      <c r="B526" s="178"/>
      <c r="C526" s="178"/>
      <c r="D526" s="178"/>
      <c r="E526" s="178"/>
    </row>
    <row r="527" spans="1:5" ht="15" customHeight="1" x14ac:dyDescent="0.2">
      <c r="A527" s="178"/>
      <c r="B527" s="178"/>
      <c r="C527" s="178"/>
      <c r="D527" s="178"/>
      <c r="E527" s="178"/>
    </row>
    <row r="528" spans="1:5" ht="15" customHeight="1" x14ac:dyDescent="0.2">
      <c r="A528" s="178"/>
      <c r="B528" s="178"/>
      <c r="C528" s="178"/>
      <c r="D528" s="178"/>
      <c r="E528" s="178"/>
    </row>
    <row r="529" spans="1:5" ht="15" customHeight="1" x14ac:dyDescent="0.2">
      <c r="A529" s="178"/>
      <c r="B529" s="178"/>
      <c r="C529" s="178"/>
      <c r="D529" s="178"/>
      <c r="E529" s="178"/>
    </row>
    <row r="530" spans="1:5" ht="15" customHeight="1" x14ac:dyDescent="0.2">
      <c r="A530" s="178"/>
      <c r="B530" s="178"/>
      <c r="C530" s="178"/>
      <c r="D530" s="178"/>
      <c r="E530" s="178"/>
    </row>
    <row r="531" spans="1:5" ht="15" customHeight="1" x14ac:dyDescent="0.2">
      <c r="A531" s="178"/>
      <c r="B531" s="178"/>
      <c r="C531" s="178"/>
      <c r="D531" s="178"/>
      <c r="E531" s="178"/>
    </row>
    <row r="532" spans="1:5" ht="15" customHeight="1" x14ac:dyDescent="0.2">
      <c r="A532" s="121"/>
      <c r="B532" s="121"/>
      <c r="C532" s="121"/>
      <c r="D532" s="121"/>
      <c r="E532" s="121"/>
    </row>
    <row r="533" spans="1:5" ht="15" customHeight="1" x14ac:dyDescent="0.25">
      <c r="A533" s="38" t="s">
        <v>1</v>
      </c>
      <c r="B533" s="39"/>
      <c r="C533" s="39"/>
      <c r="D533" s="39"/>
      <c r="E533" s="39"/>
    </row>
    <row r="534" spans="1:5" ht="15" customHeight="1" x14ac:dyDescent="0.2">
      <c r="A534" s="40" t="s">
        <v>37</v>
      </c>
      <c r="E534" t="s">
        <v>38</v>
      </c>
    </row>
    <row r="535" spans="1:5" ht="15" customHeight="1" x14ac:dyDescent="0.25">
      <c r="B535" s="38"/>
      <c r="C535" s="39"/>
      <c r="D535" s="39"/>
      <c r="E535" s="43"/>
    </row>
    <row r="536" spans="1:5" ht="15" customHeight="1" x14ac:dyDescent="0.2">
      <c r="A536" s="108"/>
      <c r="B536" s="108"/>
      <c r="C536" s="45" t="s">
        <v>40</v>
      </c>
      <c r="D536" s="46" t="s">
        <v>41</v>
      </c>
      <c r="E536" s="44" t="s">
        <v>42</v>
      </c>
    </row>
    <row r="537" spans="1:5" ht="15" customHeight="1" x14ac:dyDescent="0.2">
      <c r="A537" s="99"/>
      <c r="B537" s="116"/>
      <c r="C537" s="62"/>
      <c r="D537" s="117" t="s">
        <v>73</v>
      </c>
      <c r="E537" s="76">
        <f>966679.23+1656</f>
        <v>968335.23</v>
      </c>
    </row>
    <row r="538" spans="1:5" ht="15" customHeight="1" x14ac:dyDescent="0.2">
      <c r="A538" s="99"/>
      <c r="B538" s="116"/>
      <c r="C538" s="77" t="s">
        <v>44</v>
      </c>
      <c r="D538" s="78"/>
      <c r="E538" s="79">
        <f>SUM(E537:E537)</f>
        <v>968335.23</v>
      </c>
    </row>
    <row r="539" spans="1:5" ht="15" customHeight="1" x14ac:dyDescent="0.2"/>
    <row r="540" spans="1:5" ht="15" customHeight="1" x14ac:dyDescent="0.25">
      <c r="A540" s="69" t="s">
        <v>17</v>
      </c>
      <c r="B540" s="70"/>
      <c r="C540" s="70"/>
      <c r="D540" s="56"/>
      <c r="E540" s="56"/>
    </row>
    <row r="541" spans="1:5" ht="15" customHeight="1" x14ac:dyDescent="0.2">
      <c r="A541" s="57" t="s">
        <v>87</v>
      </c>
      <c r="B541" s="39"/>
      <c r="C541" s="39"/>
      <c r="D541" s="39"/>
      <c r="E541" s="42" t="s">
        <v>88</v>
      </c>
    </row>
    <row r="542" spans="1:5" ht="15" customHeight="1" x14ac:dyDescent="0.2">
      <c r="A542" s="72"/>
      <c r="B542" s="96"/>
      <c r="C542" s="70"/>
      <c r="D542" s="72"/>
      <c r="E542" s="97"/>
    </row>
    <row r="543" spans="1:5" ht="15" customHeight="1" x14ac:dyDescent="0.2">
      <c r="B543" s="108"/>
      <c r="C543" s="44" t="s">
        <v>40</v>
      </c>
      <c r="D543" s="82" t="s">
        <v>53</v>
      </c>
      <c r="E543" s="44" t="s">
        <v>42</v>
      </c>
    </row>
    <row r="544" spans="1:5" ht="15" customHeight="1" x14ac:dyDescent="0.2">
      <c r="B544" s="124"/>
      <c r="C544" s="62">
        <v>3315</v>
      </c>
      <c r="D544" s="110" t="s">
        <v>81</v>
      </c>
      <c r="E544" s="76">
        <f>966679.23+1656</f>
        <v>968335.23</v>
      </c>
    </row>
    <row r="545" spans="1:5" ht="15" customHeight="1" x14ac:dyDescent="0.2">
      <c r="B545" s="115"/>
      <c r="C545" s="77" t="s">
        <v>44</v>
      </c>
      <c r="D545" s="85"/>
      <c r="E545" s="86">
        <f>SUM(E544:E544)</f>
        <v>968335.23</v>
      </c>
    </row>
    <row r="546" spans="1:5" ht="15" customHeight="1" x14ac:dyDescent="0.2"/>
    <row r="547" spans="1:5" ht="15" customHeight="1" x14ac:dyDescent="0.2"/>
    <row r="548" spans="1:5" ht="15" customHeight="1" x14ac:dyDescent="0.25">
      <c r="A548" s="80" t="s">
        <v>718</v>
      </c>
    </row>
    <row r="549" spans="1:5" ht="15" customHeight="1" x14ac:dyDescent="0.2">
      <c r="A549" s="179" t="s">
        <v>34</v>
      </c>
      <c r="B549" s="179"/>
      <c r="C549" s="179"/>
      <c r="D549" s="179"/>
      <c r="E549" s="179"/>
    </row>
    <row r="550" spans="1:5" ht="15" customHeight="1" x14ac:dyDescent="0.2">
      <c r="A550" s="178" t="s">
        <v>807</v>
      </c>
      <c r="B550" s="178"/>
      <c r="C550" s="178"/>
      <c r="D550" s="178"/>
      <c r="E550" s="178"/>
    </row>
    <row r="551" spans="1:5" ht="15" customHeight="1" x14ac:dyDescent="0.2">
      <c r="A551" s="178"/>
      <c r="B551" s="178"/>
      <c r="C551" s="178"/>
      <c r="D551" s="178"/>
      <c r="E551" s="178"/>
    </row>
    <row r="552" spans="1:5" ht="15" customHeight="1" x14ac:dyDescent="0.2">
      <c r="A552" s="178"/>
      <c r="B552" s="178"/>
      <c r="C552" s="178"/>
      <c r="D552" s="178"/>
      <c r="E552" s="178"/>
    </row>
    <row r="553" spans="1:5" ht="15" customHeight="1" x14ac:dyDescent="0.2">
      <c r="A553" s="178"/>
      <c r="B553" s="178"/>
      <c r="C553" s="178"/>
      <c r="D553" s="178"/>
      <c r="E553" s="178"/>
    </row>
    <row r="554" spans="1:5" ht="15" customHeight="1" x14ac:dyDescent="0.2">
      <c r="A554" s="178"/>
      <c r="B554" s="178"/>
      <c r="C554" s="178"/>
      <c r="D554" s="178"/>
      <c r="E554" s="178"/>
    </row>
    <row r="555" spans="1:5" ht="15" customHeight="1" x14ac:dyDescent="0.2">
      <c r="A555" s="178"/>
      <c r="B555" s="178"/>
      <c r="C555" s="178"/>
      <c r="D555" s="178"/>
      <c r="E555" s="178"/>
    </row>
    <row r="556" spans="1:5" ht="15" customHeight="1" x14ac:dyDescent="0.2">
      <c r="A556" s="178"/>
      <c r="B556" s="178"/>
      <c r="C556" s="178"/>
      <c r="D556" s="178"/>
      <c r="E556" s="178"/>
    </row>
    <row r="557" spans="1:5" ht="15" customHeight="1" x14ac:dyDescent="0.2">
      <c r="A557" s="178"/>
      <c r="B557" s="178"/>
      <c r="C557" s="178"/>
      <c r="D557" s="178"/>
      <c r="E557" s="178"/>
    </row>
    <row r="558" spans="1:5" ht="15" customHeight="1" x14ac:dyDescent="0.2">
      <c r="A558" s="121"/>
      <c r="B558" s="121"/>
      <c r="C558" s="121"/>
      <c r="D558" s="121"/>
      <c r="E558" s="121"/>
    </row>
    <row r="559" spans="1:5" ht="15" customHeight="1" x14ac:dyDescent="0.25">
      <c r="A559" s="38" t="s">
        <v>1</v>
      </c>
      <c r="B559" s="39"/>
      <c r="C559" s="39"/>
      <c r="D559" s="39"/>
      <c r="E559" s="39"/>
    </row>
    <row r="560" spans="1:5" ht="15" customHeight="1" x14ac:dyDescent="0.2">
      <c r="A560" s="40" t="s">
        <v>37</v>
      </c>
      <c r="E560" t="s">
        <v>38</v>
      </c>
    </row>
    <row r="561" spans="1:7" ht="15" customHeight="1" x14ac:dyDescent="0.25">
      <c r="B561" s="38"/>
      <c r="C561" s="39"/>
      <c r="D561" s="39"/>
      <c r="E561" s="43"/>
    </row>
    <row r="562" spans="1:7" ht="15" customHeight="1" x14ac:dyDescent="0.2">
      <c r="A562" s="108"/>
      <c r="B562" s="108"/>
      <c r="C562" s="45" t="s">
        <v>40</v>
      </c>
      <c r="D562" s="46" t="s">
        <v>41</v>
      </c>
      <c r="E562" s="44" t="s">
        <v>42</v>
      </c>
    </row>
    <row r="563" spans="1:7" ht="15" customHeight="1" x14ac:dyDescent="0.2">
      <c r="A563" s="99"/>
      <c r="B563" s="116"/>
      <c r="C563" s="62"/>
      <c r="D563" s="117" t="s">
        <v>73</v>
      </c>
      <c r="E563" s="76">
        <f>1329721.2-315947</f>
        <v>1013774.2</v>
      </c>
    </row>
    <row r="564" spans="1:7" ht="15" customHeight="1" x14ac:dyDescent="0.2">
      <c r="A564" s="99"/>
      <c r="B564" s="116"/>
      <c r="C564" s="77" t="s">
        <v>44</v>
      </c>
      <c r="D564" s="78"/>
      <c r="E564" s="79">
        <f>SUM(E563:E563)</f>
        <v>1013774.2</v>
      </c>
    </row>
    <row r="565" spans="1:7" ht="15" customHeight="1" x14ac:dyDescent="0.2"/>
    <row r="566" spans="1:7" ht="15" customHeight="1" x14ac:dyDescent="0.25">
      <c r="A566" s="69" t="s">
        <v>17</v>
      </c>
      <c r="B566" s="70"/>
      <c r="C566" s="70"/>
      <c r="D566" s="70"/>
      <c r="E566" s="70"/>
    </row>
    <row r="567" spans="1:7" ht="15" customHeight="1" x14ac:dyDescent="0.2">
      <c r="A567" s="57" t="s">
        <v>37</v>
      </c>
      <c r="B567" s="70"/>
      <c r="C567" s="70"/>
      <c r="D567" s="70"/>
      <c r="E567" s="71" t="s">
        <v>38</v>
      </c>
    </row>
    <row r="568" spans="1:7" ht="15" customHeight="1" x14ac:dyDescent="0.25">
      <c r="A568" s="72"/>
      <c r="B568" s="69"/>
      <c r="C568" s="70"/>
      <c r="D568" s="70"/>
      <c r="E568" s="73"/>
    </row>
    <row r="569" spans="1:7" ht="15" customHeight="1" x14ac:dyDescent="0.2">
      <c r="A569" s="98"/>
      <c r="B569" s="108"/>
      <c r="C569" s="44" t="s">
        <v>40</v>
      </c>
      <c r="D569" s="82" t="s">
        <v>53</v>
      </c>
      <c r="E569" s="44" t="s">
        <v>42</v>
      </c>
    </row>
    <row r="570" spans="1:7" ht="15" customHeight="1" x14ac:dyDescent="0.2">
      <c r="A570" s="99"/>
      <c r="B570" s="116"/>
      <c r="C570" s="62">
        <v>6409</v>
      </c>
      <c r="D570" s="110" t="s">
        <v>113</v>
      </c>
      <c r="E570" s="76">
        <v>-315947</v>
      </c>
    </row>
    <row r="571" spans="1:7" ht="15" customHeight="1" x14ac:dyDescent="0.2">
      <c r="A571" s="83"/>
      <c r="B571" s="137"/>
      <c r="C571" s="77" t="s">
        <v>44</v>
      </c>
      <c r="D571" s="85"/>
      <c r="E571" s="86">
        <f>SUM(E570:E570)</f>
        <v>-315947</v>
      </c>
      <c r="G571" s="91">
        <f>+E564-E571</f>
        <v>1329721.2</v>
      </c>
    </row>
    <row r="572" spans="1:7" ht="15" customHeight="1" x14ac:dyDescent="0.2"/>
    <row r="573" spans="1:7" ht="15" customHeight="1" x14ac:dyDescent="0.2"/>
    <row r="574" spans="1:7" ht="15" customHeight="1" x14ac:dyDescent="0.25">
      <c r="A574" s="69" t="s">
        <v>17</v>
      </c>
      <c r="B574" s="70"/>
      <c r="C574" s="70"/>
      <c r="D574" s="56"/>
      <c r="E574" s="56"/>
    </row>
    <row r="575" spans="1:7" ht="15" customHeight="1" x14ac:dyDescent="0.2">
      <c r="A575" s="57" t="s">
        <v>87</v>
      </c>
      <c r="B575" s="39"/>
      <c r="C575" s="39"/>
      <c r="D575" s="39"/>
      <c r="E575" s="42" t="s">
        <v>88</v>
      </c>
    </row>
    <row r="576" spans="1:7" ht="15" customHeight="1" x14ac:dyDescent="0.2">
      <c r="A576" s="72"/>
      <c r="B576" s="96"/>
      <c r="C576" s="70"/>
      <c r="D576" s="72"/>
      <c r="E576" s="97"/>
    </row>
    <row r="577" spans="1:5" ht="15" customHeight="1" x14ac:dyDescent="0.2">
      <c r="B577" s="108"/>
      <c r="C577" s="44" t="s">
        <v>40</v>
      </c>
      <c r="D577" s="82" t="s">
        <v>53</v>
      </c>
      <c r="E577" s="44" t="s">
        <v>42</v>
      </c>
    </row>
    <row r="578" spans="1:5" ht="15" customHeight="1" x14ac:dyDescent="0.2">
      <c r="B578" s="124"/>
      <c r="C578" s="62">
        <v>3123</v>
      </c>
      <c r="D578" s="110" t="s">
        <v>81</v>
      </c>
      <c r="E578" s="76">
        <v>1329721.2</v>
      </c>
    </row>
    <row r="579" spans="1:5" ht="15" customHeight="1" x14ac:dyDescent="0.2">
      <c r="B579" s="115"/>
      <c r="C579" s="77" t="s">
        <v>44</v>
      </c>
      <c r="D579" s="85"/>
      <c r="E579" s="86">
        <f>SUM(E578:E578)</f>
        <v>1329721.2</v>
      </c>
    </row>
    <row r="580" spans="1:5" ht="15" customHeight="1" x14ac:dyDescent="0.2"/>
    <row r="581" spans="1:5" ht="15" customHeight="1" x14ac:dyDescent="0.2"/>
    <row r="582" spans="1:5" ht="15" customHeight="1" x14ac:dyDescent="0.25">
      <c r="A582" s="80" t="s">
        <v>719</v>
      </c>
    </row>
    <row r="583" spans="1:5" ht="15" customHeight="1" x14ac:dyDescent="0.2">
      <c r="A583" s="179" t="s">
        <v>34</v>
      </c>
      <c r="B583" s="179"/>
      <c r="C583" s="179"/>
      <c r="D583" s="179"/>
      <c r="E583" s="179"/>
    </row>
    <row r="584" spans="1:5" ht="15" customHeight="1" x14ac:dyDescent="0.2">
      <c r="A584" s="178" t="s">
        <v>808</v>
      </c>
      <c r="B584" s="178"/>
      <c r="C584" s="178"/>
      <c r="D584" s="178"/>
      <c r="E584" s="178"/>
    </row>
    <row r="585" spans="1:5" ht="15" customHeight="1" x14ac:dyDescent="0.2">
      <c r="A585" s="178"/>
      <c r="B585" s="178"/>
      <c r="C585" s="178"/>
      <c r="D585" s="178"/>
      <c r="E585" s="178"/>
    </row>
    <row r="586" spans="1:5" ht="15" customHeight="1" x14ac:dyDescent="0.2">
      <c r="A586" s="178"/>
      <c r="B586" s="178"/>
      <c r="C586" s="178"/>
      <c r="D586" s="178"/>
      <c r="E586" s="178"/>
    </row>
    <row r="587" spans="1:5" ht="15" customHeight="1" x14ac:dyDescent="0.2">
      <c r="A587" s="178"/>
      <c r="B587" s="178"/>
      <c r="C587" s="178"/>
      <c r="D587" s="178"/>
      <c r="E587" s="178"/>
    </row>
    <row r="588" spans="1:5" ht="15" customHeight="1" x14ac:dyDescent="0.2">
      <c r="A588" s="178"/>
      <c r="B588" s="178"/>
      <c r="C588" s="178"/>
      <c r="D588" s="178"/>
      <c r="E588" s="178"/>
    </row>
    <row r="589" spans="1:5" ht="15" customHeight="1" x14ac:dyDescent="0.2">
      <c r="A589" s="178"/>
      <c r="B589" s="178"/>
      <c r="C589" s="178"/>
      <c r="D589" s="178"/>
      <c r="E589" s="178"/>
    </row>
    <row r="590" spans="1:5" ht="15" customHeight="1" x14ac:dyDescent="0.2">
      <c r="A590" s="178"/>
      <c r="B590" s="178"/>
      <c r="C590" s="178"/>
      <c r="D590" s="178"/>
      <c r="E590" s="178"/>
    </row>
    <row r="591" spans="1:5" ht="15" customHeight="1" x14ac:dyDescent="0.2">
      <c r="A591" s="121"/>
      <c r="B591" s="121"/>
      <c r="C591" s="121"/>
      <c r="D591" s="121"/>
      <c r="E591" s="121"/>
    </row>
    <row r="592" spans="1:5" ht="15" customHeight="1" x14ac:dyDescent="0.25">
      <c r="A592" s="38" t="s">
        <v>1</v>
      </c>
      <c r="B592" s="39"/>
      <c r="C592" s="39"/>
      <c r="D592" s="39"/>
      <c r="E592" s="39"/>
    </row>
    <row r="593" spans="1:5" ht="15" customHeight="1" x14ac:dyDescent="0.2">
      <c r="A593" s="40" t="s">
        <v>37</v>
      </c>
      <c r="E593" t="s">
        <v>38</v>
      </c>
    </row>
    <row r="594" spans="1:5" ht="15" customHeight="1" x14ac:dyDescent="0.25">
      <c r="B594" s="38"/>
      <c r="C594" s="39"/>
      <c r="D594" s="39"/>
      <c r="E594" s="43"/>
    </row>
    <row r="595" spans="1:5" ht="15" customHeight="1" x14ac:dyDescent="0.2">
      <c r="A595" s="108"/>
      <c r="B595" s="108"/>
      <c r="C595" s="45" t="s">
        <v>40</v>
      </c>
      <c r="D595" s="46" t="s">
        <v>41</v>
      </c>
      <c r="E595" s="44" t="s">
        <v>42</v>
      </c>
    </row>
    <row r="596" spans="1:5" ht="15" customHeight="1" x14ac:dyDescent="0.2">
      <c r="A596" s="99"/>
      <c r="B596" s="116"/>
      <c r="C596" s="62"/>
      <c r="D596" s="117" t="s">
        <v>73</v>
      </c>
      <c r="E596" s="76">
        <f>76948.74+9583.2</f>
        <v>86531.94</v>
      </c>
    </row>
    <row r="597" spans="1:5" ht="15" customHeight="1" x14ac:dyDescent="0.2">
      <c r="A597" s="99"/>
      <c r="B597" s="116"/>
      <c r="C597" s="77" t="s">
        <v>44</v>
      </c>
      <c r="D597" s="78"/>
      <c r="E597" s="79">
        <f>SUM(E596:E596)</f>
        <v>86531.94</v>
      </c>
    </row>
    <row r="598" spans="1:5" ht="15" customHeight="1" x14ac:dyDescent="0.2"/>
    <row r="599" spans="1:5" ht="15" customHeight="1" x14ac:dyDescent="0.25">
      <c r="A599" s="69" t="s">
        <v>17</v>
      </c>
      <c r="B599" s="70"/>
      <c r="C599" s="70"/>
      <c r="D599" s="56"/>
      <c r="E599" s="56"/>
    </row>
    <row r="600" spans="1:5" ht="15" customHeight="1" x14ac:dyDescent="0.2">
      <c r="A600" s="57" t="s">
        <v>87</v>
      </c>
      <c r="B600" s="39"/>
      <c r="C600" s="39"/>
      <c r="D600" s="39"/>
      <c r="E600" s="42" t="s">
        <v>92</v>
      </c>
    </row>
    <row r="601" spans="1:5" ht="15" customHeight="1" x14ac:dyDescent="0.2">
      <c r="A601" s="72"/>
      <c r="B601" s="96"/>
      <c r="C601" s="70"/>
      <c r="D601" s="72"/>
      <c r="E601" s="97"/>
    </row>
    <row r="602" spans="1:5" ht="15" customHeight="1" x14ac:dyDescent="0.2">
      <c r="B602" s="108"/>
      <c r="C602" s="44" t="s">
        <v>40</v>
      </c>
      <c r="D602" s="82" t="s">
        <v>53</v>
      </c>
      <c r="E602" s="44" t="s">
        <v>42</v>
      </c>
    </row>
    <row r="603" spans="1:5" ht="15" customHeight="1" x14ac:dyDescent="0.2">
      <c r="B603" s="124"/>
      <c r="C603" s="62">
        <v>2212</v>
      </c>
      <c r="D603" s="110" t="s">
        <v>81</v>
      </c>
      <c r="E603" s="76">
        <f>76948.74+9583.2</f>
        <v>86531.94</v>
      </c>
    </row>
    <row r="604" spans="1:5" ht="15" customHeight="1" x14ac:dyDescent="0.2">
      <c r="B604" s="115"/>
      <c r="C604" s="77" t="s">
        <v>44</v>
      </c>
      <c r="D604" s="85"/>
      <c r="E604" s="86">
        <f>SUM(E603:E603)</f>
        <v>86531.94</v>
      </c>
    </row>
    <row r="605" spans="1:5" ht="15" customHeight="1" x14ac:dyDescent="0.2"/>
    <row r="606" spans="1:5" ht="15" customHeight="1" x14ac:dyDescent="0.2"/>
    <row r="607" spans="1:5" ht="15" customHeight="1" x14ac:dyDescent="0.25">
      <c r="A607" s="80" t="s">
        <v>720</v>
      </c>
    </row>
    <row r="608" spans="1:5" ht="15" customHeight="1" x14ac:dyDescent="0.2">
      <c r="A608" s="179" t="s">
        <v>34</v>
      </c>
      <c r="B608" s="179"/>
      <c r="C608" s="179"/>
      <c r="D608" s="179"/>
      <c r="E608" s="179"/>
    </row>
    <row r="609" spans="1:5" ht="15" customHeight="1" x14ac:dyDescent="0.2">
      <c r="A609" s="178" t="s">
        <v>809</v>
      </c>
      <c r="B609" s="178"/>
      <c r="C609" s="178"/>
      <c r="D609" s="178"/>
      <c r="E609" s="178"/>
    </row>
    <row r="610" spans="1:5" ht="15" customHeight="1" x14ac:dyDescent="0.2">
      <c r="A610" s="178"/>
      <c r="B610" s="178"/>
      <c r="C610" s="178"/>
      <c r="D610" s="178"/>
      <c r="E610" s="178"/>
    </row>
    <row r="611" spans="1:5" ht="15" customHeight="1" x14ac:dyDescent="0.2">
      <c r="A611" s="178"/>
      <c r="B611" s="178"/>
      <c r="C611" s="178"/>
      <c r="D611" s="178"/>
      <c r="E611" s="178"/>
    </row>
    <row r="612" spans="1:5" ht="15" customHeight="1" x14ac:dyDescent="0.2">
      <c r="A612" s="178"/>
      <c r="B612" s="178"/>
      <c r="C612" s="178"/>
      <c r="D612" s="178"/>
      <c r="E612" s="178"/>
    </row>
    <row r="613" spans="1:5" ht="15" customHeight="1" x14ac:dyDescent="0.2">
      <c r="A613" s="178"/>
      <c r="B613" s="178"/>
      <c r="C613" s="178"/>
      <c r="D613" s="178"/>
      <c r="E613" s="178"/>
    </row>
    <row r="614" spans="1:5" ht="15" customHeight="1" x14ac:dyDescent="0.2">
      <c r="A614" s="178"/>
      <c r="B614" s="178"/>
      <c r="C614" s="178"/>
      <c r="D614" s="178"/>
      <c r="E614" s="178"/>
    </row>
    <row r="615" spans="1:5" ht="15" customHeight="1" x14ac:dyDescent="0.2">
      <c r="A615" s="178"/>
      <c r="B615" s="178"/>
      <c r="C615" s="178"/>
      <c r="D615" s="178"/>
      <c r="E615" s="178"/>
    </row>
    <row r="616" spans="1:5" ht="15" customHeight="1" x14ac:dyDescent="0.2">
      <c r="A616" s="121"/>
      <c r="B616" s="121"/>
      <c r="C616" s="121"/>
      <c r="D616" s="121"/>
      <c r="E616" s="121"/>
    </row>
    <row r="617" spans="1:5" ht="15" customHeight="1" x14ac:dyDescent="0.25">
      <c r="A617" s="38" t="s">
        <v>1</v>
      </c>
      <c r="B617" s="39"/>
      <c r="C617" s="39"/>
      <c r="D617" s="39"/>
      <c r="E617" s="39"/>
    </row>
    <row r="618" spans="1:5" ht="15" customHeight="1" x14ac:dyDescent="0.2">
      <c r="A618" s="40" t="s">
        <v>37</v>
      </c>
      <c r="E618" t="s">
        <v>38</v>
      </c>
    </row>
    <row r="619" spans="1:5" ht="15" customHeight="1" x14ac:dyDescent="0.25">
      <c r="B619" s="38"/>
      <c r="C619" s="39"/>
      <c r="D619" s="39"/>
      <c r="E619" s="43"/>
    </row>
    <row r="620" spans="1:5" ht="15" customHeight="1" x14ac:dyDescent="0.2">
      <c r="A620" s="108"/>
      <c r="B620" s="108"/>
      <c r="C620" s="45" t="s">
        <v>40</v>
      </c>
      <c r="D620" s="46" t="s">
        <v>41</v>
      </c>
      <c r="E620" s="44" t="s">
        <v>42</v>
      </c>
    </row>
    <row r="621" spans="1:5" ht="15" customHeight="1" x14ac:dyDescent="0.2">
      <c r="A621" s="99"/>
      <c r="B621" s="116"/>
      <c r="C621" s="62"/>
      <c r="D621" s="117" t="s">
        <v>73</v>
      </c>
      <c r="E621" s="76">
        <f>39029.76+11979+9515077.89+306128.15</f>
        <v>9872214.8000000007</v>
      </c>
    </row>
    <row r="622" spans="1:5" ht="15" customHeight="1" x14ac:dyDescent="0.2">
      <c r="A622" s="99"/>
      <c r="B622" s="116"/>
      <c r="C622" s="77" t="s">
        <v>44</v>
      </c>
      <c r="D622" s="78"/>
      <c r="E622" s="79">
        <f>SUM(E621:E621)</f>
        <v>9872214.8000000007</v>
      </c>
    </row>
    <row r="623" spans="1:5" ht="15" customHeight="1" x14ac:dyDescent="0.2"/>
    <row r="624" spans="1:5" ht="15" customHeight="1" x14ac:dyDescent="0.2"/>
    <row r="625" spans="1:5" ht="15" customHeight="1" x14ac:dyDescent="0.2"/>
    <row r="626" spans="1:5" ht="15" customHeight="1" x14ac:dyDescent="0.25">
      <c r="A626" s="69" t="s">
        <v>17</v>
      </c>
      <c r="B626" s="70"/>
      <c r="C626" s="70"/>
      <c r="D626" s="56"/>
      <c r="E626" s="56"/>
    </row>
    <row r="627" spans="1:5" ht="15" customHeight="1" x14ac:dyDescent="0.2">
      <c r="A627" s="57" t="s">
        <v>87</v>
      </c>
      <c r="B627" s="39"/>
      <c r="C627" s="39"/>
      <c r="D627" s="39"/>
      <c r="E627" s="42" t="s">
        <v>92</v>
      </c>
    </row>
    <row r="628" spans="1:5" ht="15" customHeight="1" x14ac:dyDescent="0.2">
      <c r="A628" s="72"/>
      <c r="B628" s="96"/>
      <c r="C628" s="70"/>
      <c r="D628" s="72"/>
      <c r="E628" s="97"/>
    </row>
    <row r="629" spans="1:5" ht="15" customHeight="1" x14ac:dyDescent="0.2">
      <c r="B629" s="108"/>
      <c r="C629" s="44" t="s">
        <v>40</v>
      </c>
      <c r="D629" s="82" t="s">
        <v>53</v>
      </c>
      <c r="E629" s="44" t="s">
        <v>42</v>
      </c>
    </row>
    <row r="630" spans="1:5" ht="15" customHeight="1" x14ac:dyDescent="0.2">
      <c r="B630" s="124"/>
      <c r="C630" s="62">
        <v>2212</v>
      </c>
      <c r="D630" s="110" t="s">
        <v>81</v>
      </c>
      <c r="E630" s="76">
        <f>39029.76+11979+9515077.89+306128.15</f>
        <v>9872214.8000000007</v>
      </c>
    </row>
    <row r="631" spans="1:5" ht="15" customHeight="1" x14ac:dyDescent="0.2">
      <c r="B631" s="115"/>
      <c r="C631" s="77" t="s">
        <v>44</v>
      </c>
      <c r="D631" s="85"/>
      <c r="E631" s="79">
        <f>SUM(E630:E630)</f>
        <v>9872214.8000000007</v>
      </c>
    </row>
    <row r="632" spans="1:5" ht="15" customHeight="1" x14ac:dyDescent="0.2"/>
    <row r="633" spans="1:5" ht="15" customHeight="1" x14ac:dyDescent="0.2"/>
    <row r="634" spans="1:5" ht="15" customHeight="1" x14ac:dyDescent="0.25">
      <c r="A634" s="80" t="s">
        <v>721</v>
      </c>
    </row>
    <row r="635" spans="1:5" ht="15" customHeight="1" x14ac:dyDescent="0.2">
      <c r="A635" s="179" t="s">
        <v>34</v>
      </c>
      <c r="B635" s="179"/>
      <c r="C635" s="179"/>
      <c r="D635" s="179"/>
      <c r="E635" s="179"/>
    </row>
    <row r="636" spans="1:5" ht="15" customHeight="1" x14ac:dyDescent="0.2">
      <c r="A636" s="178" t="s">
        <v>810</v>
      </c>
      <c r="B636" s="178"/>
      <c r="C636" s="178"/>
      <c r="D636" s="178"/>
      <c r="E636" s="178"/>
    </row>
    <row r="637" spans="1:5" ht="15" customHeight="1" x14ac:dyDescent="0.2">
      <c r="A637" s="178"/>
      <c r="B637" s="178"/>
      <c r="C637" s="178"/>
      <c r="D637" s="178"/>
      <c r="E637" s="178"/>
    </row>
    <row r="638" spans="1:5" ht="15" customHeight="1" x14ac:dyDescent="0.2">
      <c r="A638" s="178"/>
      <c r="B638" s="178"/>
      <c r="C638" s="178"/>
      <c r="D638" s="178"/>
      <c r="E638" s="178"/>
    </row>
    <row r="639" spans="1:5" ht="15" customHeight="1" x14ac:dyDescent="0.2">
      <c r="A639" s="178"/>
      <c r="B639" s="178"/>
      <c r="C639" s="178"/>
      <c r="D639" s="178"/>
      <c r="E639" s="178"/>
    </row>
    <row r="640" spans="1:5" ht="15" customHeight="1" x14ac:dyDescent="0.2">
      <c r="A640" s="178"/>
      <c r="B640" s="178"/>
      <c r="C640" s="178"/>
      <c r="D640" s="178"/>
      <c r="E640" s="178"/>
    </row>
    <row r="641" spans="1:5" ht="15" customHeight="1" x14ac:dyDescent="0.2">
      <c r="A641" s="178"/>
      <c r="B641" s="178"/>
      <c r="C641" s="178"/>
      <c r="D641" s="178"/>
      <c r="E641" s="178"/>
    </row>
    <row r="642" spans="1:5" ht="15" customHeight="1" x14ac:dyDescent="0.2">
      <c r="A642" s="178"/>
      <c r="B642" s="178"/>
      <c r="C642" s="178"/>
      <c r="D642" s="178"/>
      <c r="E642" s="178"/>
    </row>
    <row r="643" spans="1:5" ht="15" customHeight="1" x14ac:dyDescent="0.2">
      <c r="A643" s="178"/>
      <c r="B643" s="178"/>
      <c r="C643" s="178"/>
      <c r="D643" s="178"/>
      <c r="E643" s="178"/>
    </row>
    <row r="644" spans="1:5" ht="15" customHeight="1" x14ac:dyDescent="0.2">
      <c r="A644" s="121"/>
      <c r="B644" s="121"/>
      <c r="C644" s="121"/>
      <c r="D644" s="121"/>
      <c r="E644" s="121"/>
    </row>
    <row r="645" spans="1:5" ht="15" customHeight="1" x14ac:dyDescent="0.25">
      <c r="A645" s="38" t="s">
        <v>1</v>
      </c>
      <c r="B645" s="39"/>
      <c r="C645" s="39"/>
      <c r="D645" s="39"/>
      <c r="E645" s="39"/>
    </row>
    <row r="646" spans="1:5" ht="15" customHeight="1" x14ac:dyDescent="0.2">
      <c r="A646" s="40" t="s">
        <v>37</v>
      </c>
      <c r="E646" t="s">
        <v>38</v>
      </c>
    </row>
    <row r="647" spans="1:5" ht="15" customHeight="1" x14ac:dyDescent="0.25">
      <c r="B647" s="38"/>
      <c r="C647" s="39"/>
      <c r="D647" s="39"/>
      <c r="E647" s="43"/>
    </row>
    <row r="648" spans="1:5" ht="15" customHeight="1" x14ac:dyDescent="0.2">
      <c r="A648" s="108"/>
      <c r="B648" s="108"/>
      <c r="C648" s="45" t="s">
        <v>40</v>
      </c>
      <c r="D648" s="46" t="s">
        <v>41</v>
      </c>
      <c r="E648" s="44" t="s">
        <v>42</v>
      </c>
    </row>
    <row r="649" spans="1:5" ht="15" customHeight="1" x14ac:dyDescent="0.2">
      <c r="A649" s="99"/>
      <c r="B649" s="116"/>
      <c r="C649" s="62"/>
      <c r="D649" s="117" t="s">
        <v>73</v>
      </c>
      <c r="E649" s="76">
        <v>2920189.5</v>
      </c>
    </row>
    <row r="650" spans="1:5" ht="15" customHeight="1" x14ac:dyDescent="0.2">
      <c r="A650" s="99"/>
      <c r="B650" s="116"/>
      <c r="C650" s="77" t="s">
        <v>44</v>
      </c>
      <c r="D650" s="78"/>
      <c r="E650" s="79">
        <f>SUM(E649:E649)</f>
        <v>2920189.5</v>
      </c>
    </row>
    <row r="651" spans="1:5" ht="15" customHeight="1" x14ac:dyDescent="0.2"/>
    <row r="652" spans="1:5" ht="15" customHeight="1" x14ac:dyDescent="0.25">
      <c r="A652" s="69" t="s">
        <v>17</v>
      </c>
      <c r="B652" s="70"/>
      <c r="C652" s="70"/>
      <c r="D652" s="56"/>
      <c r="E652" s="56"/>
    </row>
    <row r="653" spans="1:5" ht="15" customHeight="1" x14ac:dyDescent="0.2">
      <c r="A653" s="57" t="s">
        <v>87</v>
      </c>
      <c r="B653" s="39"/>
      <c r="C653" s="39"/>
      <c r="D653" s="39"/>
      <c r="E653" s="42" t="s">
        <v>88</v>
      </c>
    </row>
    <row r="654" spans="1:5" ht="15" customHeight="1" x14ac:dyDescent="0.2">
      <c r="A654" s="72"/>
      <c r="B654" s="96"/>
      <c r="C654" s="70"/>
      <c r="D654" s="72"/>
      <c r="E654" s="97"/>
    </row>
    <row r="655" spans="1:5" ht="15" customHeight="1" x14ac:dyDescent="0.2">
      <c r="B655" s="108"/>
      <c r="C655" s="44" t="s">
        <v>40</v>
      </c>
      <c r="D655" s="82" t="s">
        <v>53</v>
      </c>
      <c r="E655" s="44" t="s">
        <v>42</v>
      </c>
    </row>
    <row r="656" spans="1:5" ht="15" customHeight="1" x14ac:dyDescent="0.2">
      <c r="B656" s="108"/>
      <c r="C656" s="62">
        <v>3314</v>
      </c>
      <c r="D656" s="110" t="s">
        <v>66</v>
      </c>
      <c r="E656" s="76">
        <f>751799.56+44223.5</f>
        <v>796023.06</v>
      </c>
    </row>
    <row r="657" spans="1:5" ht="15" customHeight="1" x14ac:dyDescent="0.2">
      <c r="B657" s="124"/>
      <c r="C657" s="62">
        <v>3314</v>
      </c>
      <c r="D657" s="110" t="s">
        <v>81</v>
      </c>
      <c r="E657" s="76">
        <f>398248.63+23426.39+1607908.56+94582.86</f>
        <v>2124166.44</v>
      </c>
    </row>
    <row r="658" spans="1:5" ht="15" customHeight="1" x14ac:dyDescent="0.2">
      <c r="B658" s="115"/>
      <c r="C658" s="77" t="s">
        <v>44</v>
      </c>
      <c r="D658" s="85"/>
      <c r="E658" s="86">
        <f>SUM(E656:E657)</f>
        <v>2920189.5</v>
      </c>
    </row>
    <row r="659" spans="1:5" ht="15" customHeight="1" x14ac:dyDescent="0.2"/>
    <row r="660" spans="1:5" ht="15" customHeight="1" x14ac:dyDescent="0.2"/>
    <row r="661" spans="1:5" ht="15" customHeight="1" x14ac:dyDescent="0.25">
      <c r="A661" s="80" t="s">
        <v>722</v>
      </c>
    </row>
    <row r="662" spans="1:5" ht="15" customHeight="1" x14ac:dyDescent="0.2">
      <c r="A662" s="179" t="s">
        <v>34</v>
      </c>
      <c r="B662" s="179"/>
      <c r="C662" s="179"/>
      <c r="D662" s="179"/>
      <c r="E662" s="179"/>
    </row>
    <row r="663" spans="1:5" ht="15" customHeight="1" x14ac:dyDescent="0.2">
      <c r="A663" s="178" t="s">
        <v>811</v>
      </c>
      <c r="B663" s="178"/>
      <c r="C663" s="178"/>
      <c r="D663" s="178"/>
      <c r="E663" s="178"/>
    </row>
    <row r="664" spans="1:5" ht="15" customHeight="1" x14ac:dyDescent="0.2">
      <c r="A664" s="178"/>
      <c r="B664" s="178"/>
      <c r="C664" s="178"/>
      <c r="D664" s="178"/>
      <c r="E664" s="178"/>
    </row>
    <row r="665" spans="1:5" ht="15" customHeight="1" x14ac:dyDescent="0.2">
      <c r="A665" s="178"/>
      <c r="B665" s="178"/>
      <c r="C665" s="178"/>
      <c r="D665" s="178"/>
      <c r="E665" s="178"/>
    </row>
    <row r="666" spans="1:5" ht="15" customHeight="1" x14ac:dyDescent="0.2">
      <c r="A666" s="178"/>
      <c r="B666" s="178"/>
      <c r="C666" s="178"/>
      <c r="D666" s="178"/>
      <c r="E666" s="178"/>
    </row>
    <row r="667" spans="1:5" ht="15" customHeight="1" x14ac:dyDescent="0.2">
      <c r="A667" s="178"/>
      <c r="B667" s="178"/>
      <c r="C667" s="178"/>
      <c r="D667" s="178"/>
      <c r="E667" s="178"/>
    </row>
    <row r="668" spans="1:5" ht="15" customHeight="1" x14ac:dyDescent="0.2">
      <c r="A668" s="178"/>
      <c r="B668" s="178"/>
      <c r="C668" s="178"/>
      <c r="D668" s="178"/>
      <c r="E668" s="178"/>
    </row>
    <row r="669" spans="1:5" ht="15" customHeight="1" x14ac:dyDescent="0.2">
      <c r="A669" s="178"/>
      <c r="B669" s="178"/>
      <c r="C669" s="178"/>
      <c r="D669" s="178"/>
      <c r="E669" s="178"/>
    </row>
    <row r="670" spans="1:5" ht="15" customHeight="1" x14ac:dyDescent="0.2">
      <c r="A670" s="178"/>
      <c r="B670" s="178"/>
      <c r="C670" s="178"/>
      <c r="D670" s="178"/>
      <c r="E670" s="178"/>
    </row>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8" t="s">
        <v>1</v>
      </c>
      <c r="B678" s="39"/>
      <c r="C678" s="39"/>
      <c r="D678" s="39"/>
      <c r="E678" s="39"/>
    </row>
    <row r="679" spans="1:5" ht="15" customHeight="1" x14ac:dyDescent="0.2">
      <c r="A679" s="40" t="s">
        <v>37</v>
      </c>
      <c r="E679" t="s">
        <v>38</v>
      </c>
    </row>
    <row r="680" spans="1:5" ht="15" customHeight="1" x14ac:dyDescent="0.25">
      <c r="B680" s="38"/>
      <c r="C680" s="39"/>
      <c r="D680" s="39"/>
      <c r="E680" s="43"/>
    </row>
    <row r="681" spans="1:5" ht="15" customHeight="1" x14ac:dyDescent="0.2">
      <c r="A681" s="108"/>
      <c r="B681" s="108"/>
      <c r="C681" s="45" t="s">
        <v>40</v>
      </c>
      <c r="D681" s="46" t="s">
        <v>41</v>
      </c>
      <c r="E681" s="44" t="s">
        <v>42</v>
      </c>
    </row>
    <row r="682" spans="1:5" ht="15" customHeight="1" x14ac:dyDescent="0.2">
      <c r="A682" s="99"/>
      <c r="B682" s="116"/>
      <c r="C682" s="62"/>
      <c r="D682" s="117" t="s">
        <v>73</v>
      </c>
      <c r="E682" s="76">
        <v>17545.14</v>
      </c>
    </row>
    <row r="683" spans="1:5" ht="15" customHeight="1" x14ac:dyDescent="0.2">
      <c r="A683" s="99"/>
      <c r="B683" s="116"/>
      <c r="C683" s="77" t="s">
        <v>44</v>
      </c>
      <c r="D683" s="78"/>
      <c r="E683" s="79">
        <f>SUM(E682:E682)</f>
        <v>17545.14</v>
      </c>
    </row>
    <row r="684" spans="1:5" ht="15" customHeight="1" x14ac:dyDescent="0.2"/>
    <row r="685" spans="1:5" ht="15" customHeight="1" x14ac:dyDescent="0.25">
      <c r="A685" s="69" t="s">
        <v>17</v>
      </c>
      <c r="B685" s="70"/>
      <c r="C685" s="70"/>
      <c r="D685" s="56"/>
      <c r="E685" s="56"/>
    </row>
    <row r="686" spans="1:5" ht="15" customHeight="1" x14ac:dyDescent="0.2">
      <c r="A686" s="57" t="s">
        <v>87</v>
      </c>
      <c r="B686" s="39"/>
      <c r="C686" s="39"/>
      <c r="D686" s="39"/>
      <c r="E686" s="42" t="s">
        <v>88</v>
      </c>
    </row>
    <row r="687" spans="1:5" ht="15" customHeight="1" x14ac:dyDescent="0.2">
      <c r="A687" s="72"/>
      <c r="B687" s="96"/>
      <c r="C687" s="70"/>
      <c r="D687" s="72"/>
      <c r="E687" s="97"/>
    </row>
    <row r="688" spans="1:5" ht="15" customHeight="1" x14ac:dyDescent="0.2">
      <c r="B688" s="108"/>
      <c r="C688" s="44" t="s">
        <v>40</v>
      </c>
      <c r="D688" s="82" t="s">
        <v>53</v>
      </c>
      <c r="E688" s="44" t="s">
        <v>42</v>
      </c>
    </row>
    <row r="689" spans="1:5" ht="15" customHeight="1" x14ac:dyDescent="0.2">
      <c r="B689" s="124"/>
      <c r="C689" s="62">
        <v>3122</v>
      </c>
      <c r="D689" s="110" t="s">
        <v>81</v>
      </c>
      <c r="E689" s="76">
        <v>17545.14</v>
      </c>
    </row>
    <row r="690" spans="1:5" ht="15" customHeight="1" x14ac:dyDescent="0.2">
      <c r="B690" s="115"/>
      <c r="C690" s="77" t="s">
        <v>44</v>
      </c>
      <c r="D690" s="85"/>
      <c r="E690" s="86">
        <f>SUM(E689:E689)</f>
        <v>17545.14</v>
      </c>
    </row>
    <row r="691" spans="1:5" ht="15" customHeight="1" x14ac:dyDescent="0.2"/>
    <row r="692" spans="1:5" ht="15" customHeight="1" x14ac:dyDescent="0.2"/>
    <row r="693" spans="1:5" ht="15" customHeight="1" x14ac:dyDescent="0.25">
      <c r="A693" s="80" t="s">
        <v>723</v>
      </c>
    </row>
    <row r="694" spans="1:5" ht="15" customHeight="1" x14ac:dyDescent="0.2">
      <c r="A694" s="179" t="s">
        <v>34</v>
      </c>
      <c r="B694" s="179"/>
      <c r="C694" s="179"/>
      <c r="D694" s="179"/>
      <c r="E694" s="179"/>
    </row>
    <row r="695" spans="1:5" ht="15" customHeight="1" x14ac:dyDescent="0.2">
      <c r="A695" s="178" t="s">
        <v>812</v>
      </c>
      <c r="B695" s="178"/>
      <c r="C695" s="178"/>
      <c r="D695" s="178"/>
      <c r="E695" s="178"/>
    </row>
    <row r="696" spans="1:5" ht="15" customHeight="1" x14ac:dyDescent="0.2">
      <c r="A696" s="178"/>
      <c r="B696" s="178"/>
      <c r="C696" s="178"/>
      <c r="D696" s="178"/>
      <c r="E696" s="178"/>
    </row>
    <row r="697" spans="1:5" ht="15" customHeight="1" x14ac:dyDescent="0.2">
      <c r="A697" s="178"/>
      <c r="B697" s="178"/>
      <c r="C697" s="178"/>
      <c r="D697" s="178"/>
      <c r="E697" s="178"/>
    </row>
    <row r="698" spans="1:5" ht="15" customHeight="1" x14ac:dyDescent="0.2">
      <c r="A698" s="178"/>
      <c r="B698" s="178"/>
      <c r="C698" s="178"/>
      <c r="D698" s="178"/>
      <c r="E698" s="178"/>
    </row>
    <row r="699" spans="1:5" ht="15" customHeight="1" x14ac:dyDescent="0.2">
      <c r="A699" s="178"/>
      <c r="B699" s="178"/>
      <c r="C699" s="178"/>
      <c r="D699" s="178"/>
      <c r="E699" s="178"/>
    </row>
    <row r="700" spans="1:5" ht="15" customHeight="1" x14ac:dyDescent="0.2">
      <c r="A700" s="178"/>
      <c r="B700" s="178"/>
      <c r="C700" s="178"/>
      <c r="D700" s="178"/>
      <c r="E700" s="178"/>
    </row>
    <row r="701" spans="1:5" ht="15" customHeight="1" x14ac:dyDescent="0.2">
      <c r="A701" s="178"/>
      <c r="B701" s="178"/>
      <c r="C701" s="178"/>
      <c r="D701" s="178"/>
      <c r="E701" s="178"/>
    </row>
    <row r="702" spans="1:5" ht="15" customHeight="1" x14ac:dyDescent="0.2">
      <c r="A702" s="178"/>
      <c r="B702" s="178"/>
      <c r="C702" s="178"/>
      <c r="D702" s="178"/>
      <c r="E702" s="178"/>
    </row>
    <row r="703" spans="1:5" ht="15" customHeight="1" x14ac:dyDescent="0.2">
      <c r="A703" s="121"/>
      <c r="B703" s="121"/>
      <c r="C703" s="121"/>
      <c r="D703" s="121"/>
      <c r="E703" s="121"/>
    </row>
    <row r="704" spans="1:5" ht="15" customHeight="1" x14ac:dyDescent="0.25">
      <c r="A704" s="38" t="s">
        <v>1</v>
      </c>
      <c r="B704" s="39"/>
      <c r="C704" s="39"/>
      <c r="D704" s="39"/>
      <c r="E704" s="39"/>
    </row>
    <row r="705" spans="1:5" ht="15" customHeight="1" x14ac:dyDescent="0.2">
      <c r="A705" s="40" t="s">
        <v>37</v>
      </c>
      <c r="E705" t="s">
        <v>38</v>
      </c>
    </row>
    <row r="706" spans="1:5" ht="15" customHeight="1" x14ac:dyDescent="0.25">
      <c r="B706" s="38"/>
      <c r="C706" s="39"/>
      <c r="D706" s="39"/>
      <c r="E706" s="43"/>
    </row>
    <row r="707" spans="1:5" ht="15" customHeight="1" x14ac:dyDescent="0.2">
      <c r="A707" s="108"/>
      <c r="B707" s="108"/>
      <c r="C707" s="45" t="s">
        <v>40</v>
      </c>
      <c r="D707" s="46" t="s">
        <v>41</v>
      </c>
      <c r="E707" s="44" t="s">
        <v>42</v>
      </c>
    </row>
    <row r="708" spans="1:5" ht="15" customHeight="1" x14ac:dyDescent="0.2">
      <c r="A708" s="99"/>
      <c r="B708" s="116"/>
      <c r="C708" s="62"/>
      <c r="D708" s="117" t="s">
        <v>73</v>
      </c>
      <c r="E708" s="76">
        <v>990490.73</v>
      </c>
    </row>
    <row r="709" spans="1:5" ht="15" customHeight="1" x14ac:dyDescent="0.2">
      <c r="A709" s="99"/>
      <c r="B709" s="116"/>
      <c r="C709" s="77" t="s">
        <v>44</v>
      </c>
      <c r="D709" s="78"/>
      <c r="E709" s="79">
        <f>SUM(E708:E708)</f>
        <v>990490.73</v>
      </c>
    </row>
    <row r="710" spans="1:5" ht="15" customHeight="1" x14ac:dyDescent="0.2"/>
    <row r="711" spans="1:5" ht="15" customHeight="1" x14ac:dyDescent="0.25">
      <c r="A711" s="69" t="s">
        <v>17</v>
      </c>
      <c r="B711" s="70"/>
      <c r="C711" s="70"/>
      <c r="D711" s="56"/>
      <c r="E711" s="56"/>
    </row>
    <row r="712" spans="1:5" ht="15" customHeight="1" x14ac:dyDescent="0.2">
      <c r="A712" s="57" t="s">
        <v>87</v>
      </c>
      <c r="B712" s="39"/>
      <c r="C712" s="39"/>
      <c r="D712" s="39"/>
      <c r="E712" s="42" t="s">
        <v>88</v>
      </c>
    </row>
    <row r="713" spans="1:5" ht="15" customHeight="1" x14ac:dyDescent="0.2">
      <c r="A713" s="72"/>
      <c r="B713" s="96"/>
      <c r="C713" s="70"/>
      <c r="D713" s="72"/>
      <c r="E713" s="97"/>
    </row>
    <row r="714" spans="1:5" ht="15" customHeight="1" x14ac:dyDescent="0.2">
      <c r="B714" s="108"/>
      <c r="C714" s="44" t="s">
        <v>40</v>
      </c>
      <c r="D714" s="82" t="s">
        <v>53</v>
      </c>
      <c r="E714" s="44" t="s">
        <v>42</v>
      </c>
    </row>
    <row r="715" spans="1:5" ht="15" customHeight="1" x14ac:dyDescent="0.2">
      <c r="B715" s="124"/>
      <c r="C715" s="62">
        <v>3122</v>
      </c>
      <c r="D715" s="110" t="s">
        <v>81</v>
      </c>
      <c r="E715" s="76">
        <v>990490.73</v>
      </c>
    </row>
    <row r="716" spans="1:5" ht="15" customHeight="1" x14ac:dyDescent="0.2">
      <c r="B716" s="115"/>
      <c r="C716" s="77" t="s">
        <v>44</v>
      </c>
      <c r="D716" s="85"/>
      <c r="E716" s="86">
        <f>SUM(E715:E715)</f>
        <v>990490.73</v>
      </c>
    </row>
    <row r="717" spans="1:5" ht="15" customHeight="1" x14ac:dyDescent="0.2"/>
    <row r="718" spans="1:5" ht="15" customHeight="1" x14ac:dyDescent="0.2"/>
    <row r="719" spans="1:5" ht="15" customHeight="1" x14ac:dyDescent="0.25">
      <c r="A719" s="80" t="s">
        <v>724</v>
      </c>
    </row>
    <row r="720" spans="1:5" ht="15" customHeight="1" x14ac:dyDescent="0.2">
      <c r="A720" s="179" t="s">
        <v>34</v>
      </c>
      <c r="B720" s="179"/>
      <c r="C720" s="179"/>
      <c r="D720" s="179"/>
      <c r="E720" s="179"/>
    </row>
    <row r="721" spans="1:5" ht="15" customHeight="1" x14ac:dyDescent="0.2">
      <c r="A721" s="178" t="s">
        <v>813</v>
      </c>
      <c r="B721" s="178"/>
      <c r="C721" s="178"/>
      <c r="D721" s="178"/>
      <c r="E721" s="178"/>
    </row>
    <row r="722" spans="1:5" ht="15" customHeight="1" x14ac:dyDescent="0.2">
      <c r="A722" s="178"/>
      <c r="B722" s="178"/>
      <c r="C722" s="178"/>
      <c r="D722" s="178"/>
      <c r="E722" s="178"/>
    </row>
    <row r="723" spans="1:5" ht="15" customHeight="1" x14ac:dyDescent="0.2">
      <c r="A723" s="178"/>
      <c r="B723" s="178"/>
      <c r="C723" s="178"/>
      <c r="D723" s="178"/>
      <c r="E723" s="178"/>
    </row>
    <row r="724" spans="1:5" ht="15" customHeight="1" x14ac:dyDescent="0.2">
      <c r="A724" s="178"/>
      <c r="B724" s="178"/>
      <c r="C724" s="178"/>
      <c r="D724" s="178"/>
      <c r="E724" s="178"/>
    </row>
    <row r="725" spans="1:5" ht="15" customHeight="1" x14ac:dyDescent="0.2">
      <c r="A725" s="178"/>
      <c r="B725" s="178"/>
      <c r="C725" s="178"/>
      <c r="D725" s="178"/>
      <c r="E725" s="178"/>
    </row>
    <row r="726" spans="1:5" ht="15" customHeight="1" x14ac:dyDescent="0.2">
      <c r="A726" s="178"/>
      <c r="B726" s="178"/>
      <c r="C726" s="178"/>
      <c r="D726" s="178"/>
      <c r="E726" s="178"/>
    </row>
    <row r="727" spans="1:5" ht="15" customHeight="1" x14ac:dyDescent="0.2">
      <c r="A727" s="178"/>
      <c r="B727" s="178"/>
      <c r="C727" s="178"/>
      <c r="D727" s="178"/>
      <c r="E727" s="178"/>
    </row>
    <row r="728" spans="1:5" ht="15" customHeight="1" x14ac:dyDescent="0.2">
      <c r="A728" s="178"/>
      <c r="B728" s="178"/>
      <c r="C728" s="178"/>
      <c r="D728" s="178"/>
      <c r="E728" s="178"/>
    </row>
    <row r="729" spans="1:5" ht="15" customHeight="1" x14ac:dyDescent="0.2">
      <c r="A729" s="121"/>
      <c r="B729" s="121"/>
      <c r="C729" s="121"/>
      <c r="D729" s="121"/>
      <c r="E729" s="121"/>
    </row>
    <row r="730" spans="1:5" ht="15" customHeight="1" x14ac:dyDescent="0.25">
      <c r="A730" s="38" t="s">
        <v>1</v>
      </c>
      <c r="B730" s="39"/>
      <c r="C730" s="39"/>
      <c r="D730" s="39"/>
      <c r="E730" s="39"/>
    </row>
    <row r="731" spans="1:5" ht="15" customHeight="1" x14ac:dyDescent="0.2">
      <c r="A731" s="40" t="s">
        <v>37</v>
      </c>
      <c r="E731" t="s">
        <v>38</v>
      </c>
    </row>
    <row r="732" spans="1:5" ht="15" customHeight="1" x14ac:dyDescent="0.25">
      <c r="B732" s="38"/>
      <c r="C732" s="39"/>
      <c r="D732" s="39"/>
      <c r="E732" s="43"/>
    </row>
    <row r="733" spans="1:5" ht="15" customHeight="1" x14ac:dyDescent="0.2">
      <c r="A733" s="108"/>
      <c r="B733" s="108"/>
      <c r="C733" s="45" t="s">
        <v>40</v>
      </c>
      <c r="D733" s="46" t="s">
        <v>41</v>
      </c>
      <c r="E733" s="44" t="s">
        <v>42</v>
      </c>
    </row>
    <row r="734" spans="1:5" ht="15" customHeight="1" x14ac:dyDescent="0.2">
      <c r="A734" s="99"/>
      <c r="B734" s="116"/>
      <c r="C734" s="62"/>
      <c r="D734" s="117" t="s">
        <v>73</v>
      </c>
      <c r="E734" s="76">
        <v>2913213.6</v>
      </c>
    </row>
    <row r="735" spans="1:5" ht="15" customHeight="1" x14ac:dyDescent="0.2">
      <c r="A735" s="99"/>
      <c r="B735" s="116"/>
      <c r="C735" s="77" t="s">
        <v>44</v>
      </c>
      <c r="D735" s="78"/>
      <c r="E735" s="79">
        <f>SUM(E734:E734)</f>
        <v>2913213.6</v>
      </c>
    </row>
    <row r="736" spans="1:5" ht="15" customHeight="1" x14ac:dyDescent="0.2"/>
    <row r="737" spans="1:5" ht="15" customHeight="1" x14ac:dyDescent="0.25">
      <c r="A737" s="69" t="s">
        <v>17</v>
      </c>
      <c r="B737" s="70"/>
      <c r="C737" s="70"/>
      <c r="D737" s="56"/>
      <c r="E737" s="56"/>
    </row>
    <row r="738" spans="1:5" ht="15" customHeight="1" x14ac:dyDescent="0.2">
      <c r="A738" s="57" t="s">
        <v>87</v>
      </c>
      <c r="B738" s="39"/>
      <c r="C738" s="39"/>
      <c r="D738" s="39"/>
      <c r="E738" s="42" t="s">
        <v>88</v>
      </c>
    </row>
    <row r="739" spans="1:5" ht="15" customHeight="1" x14ac:dyDescent="0.2">
      <c r="A739" s="72"/>
      <c r="B739" s="96"/>
      <c r="C739" s="70"/>
      <c r="D739" s="72"/>
      <c r="E739" s="97"/>
    </row>
    <row r="740" spans="1:5" ht="15" customHeight="1" x14ac:dyDescent="0.2">
      <c r="B740" s="108"/>
      <c r="C740" s="44" t="s">
        <v>40</v>
      </c>
      <c r="D740" s="82" t="s">
        <v>53</v>
      </c>
      <c r="E740" s="44" t="s">
        <v>42</v>
      </c>
    </row>
    <row r="741" spans="1:5" ht="15" customHeight="1" x14ac:dyDescent="0.2">
      <c r="B741" s="124"/>
      <c r="C741" s="62">
        <v>3315</v>
      </c>
      <c r="D741" s="110" t="s">
        <v>81</v>
      </c>
      <c r="E741" s="76">
        <v>2913213.6</v>
      </c>
    </row>
    <row r="742" spans="1:5" ht="15" customHeight="1" x14ac:dyDescent="0.2">
      <c r="B742" s="115"/>
      <c r="C742" s="77" t="s">
        <v>44</v>
      </c>
      <c r="D742" s="85"/>
      <c r="E742" s="86">
        <f>SUM(E741:E741)</f>
        <v>2913213.6</v>
      </c>
    </row>
    <row r="743" spans="1:5" ht="15" customHeight="1" x14ac:dyDescent="0.2"/>
    <row r="744" spans="1:5" ht="15" customHeight="1" x14ac:dyDescent="0.2"/>
    <row r="745" spans="1:5" ht="15" customHeight="1" x14ac:dyDescent="0.25">
      <c r="A745" s="80" t="s">
        <v>725</v>
      </c>
    </row>
    <row r="746" spans="1:5" ht="15" customHeight="1" x14ac:dyDescent="0.2">
      <c r="A746" s="179" t="s">
        <v>34</v>
      </c>
      <c r="B746" s="179"/>
      <c r="C746" s="179"/>
      <c r="D746" s="179"/>
      <c r="E746" s="179"/>
    </row>
    <row r="747" spans="1:5" ht="15" customHeight="1" x14ac:dyDescent="0.2">
      <c r="A747" s="178" t="s">
        <v>814</v>
      </c>
      <c r="B747" s="178"/>
      <c r="C747" s="178"/>
      <c r="D747" s="178"/>
      <c r="E747" s="178"/>
    </row>
    <row r="748" spans="1:5" ht="15" customHeight="1" x14ac:dyDescent="0.2">
      <c r="A748" s="178"/>
      <c r="B748" s="178"/>
      <c r="C748" s="178"/>
      <c r="D748" s="178"/>
      <c r="E748" s="178"/>
    </row>
    <row r="749" spans="1:5" ht="15" customHeight="1" x14ac:dyDescent="0.2">
      <c r="A749" s="178"/>
      <c r="B749" s="178"/>
      <c r="C749" s="178"/>
      <c r="D749" s="178"/>
      <c r="E749" s="178"/>
    </row>
    <row r="750" spans="1:5" ht="15" customHeight="1" x14ac:dyDescent="0.2">
      <c r="A750" s="178"/>
      <c r="B750" s="178"/>
      <c r="C750" s="178"/>
      <c r="D750" s="178"/>
      <c r="E750" s="178"/>
    </row>
    <row r="751" spans="1:5" ht="15" customHeight="1" x14ac:dyDescent="0.2">
      <c r="A751" s="178"/>
      <c r="B751" s="178"/>
      <c r="C751" s="178"/>
      <c r="D751" s="178"/>
      <c r="E751" s="178"/>
    </row>
    <row r="752" spans="1:5" ht="15" customHeight="1" x14ac:dyDescent="0.2">
      <c r="A752" s="178"/>
      <c r="B752" s="178"/>
      <c r="C752" s="178"/>
      <c r="D752" s="178"/>
      <c r="E752" s="178"/>
    </row>
    <row r="753" spans="1:5" ht="15" customHeight="1" x14ac:dyDescent="0.2">
      <c r="A753" s="178"/>
      <c r="B753" s="178"/>
      <c r="C753" s="178"/>
      <c r="D753" s="178"/>
      <c r="E753" s="178"/>
    </row>
    <row r="754" spans="1:5" ht="15" customHeight="1" x14ac:dyDescent="0.2">
      <c r="A754" s="178"/>
      <c r="B754" s="178"/>
      <c r="C754" s="178"/>
      <c r="D754" s="178"/>
      <c r="E754" s="178"/>
    </row>
    <row r="755" spans="1:5" ht="15" customHeight="1" x14ac:dyDescent="0.2">
      <c r="A755" s="121"/>
      <c r="B755" s="121"/>
      <c r="C755" s="121"/>
      <c r="D755" s="121"/>
      <c r="E755" s="121"/>
    </row>
    <row r="756" spans="1:5" ht="15" customHeight="1" x14ac:dyDescent="0.25">
      <c r="A756" s="38" t="s">
        <v>1</v>
      </c>
      <c r="B756" s="39"/>
      <c r="C756" s="39"/>
      <c r="D756" s="39"/>
      <c r="E756" s="39"/>
    </row>
    <row r="757" spans="1:5" ht="15" customHeight="1" x14ac:dyDescent="0.2">
      <c r="A757" s="40" t="s">
        <v>37</v>
      </c>
      <c r="E757" t="s">
        <v>38</v>
      </c>
    </row>
    <row r="758" spans="1:5" ht="15" customHeight="1" x14ac:dyDescent="0.25">
      <c r="B758" s="38"/>
      <c r="C758" s="39"/>
      <c r="D758" s="39"/>
      <c r="E758" s="43"/>
    </row>
    <row r="759" spans="1:5" ht="15" customHeight="1" x14ac:dyDescent="0.2">
      <c r="A759" s="108"/>
      <c r="B759" s="108"/>
      <c r="C759" s="45" t="s">
        <v>40</v>
      </c>
      <c r="D759" s="46" t="s">
        <v>41</v>
      </c>
      <c r="E759" s="44" t="s">
        <v>42</v>
      </c>
    </row>
    <row r="760" spans="1:5" ht="15" customHeight="1" x14ac:dyDescent="0.2">
      <c r="A760" s="99"/>
      <c r="B760" s="116"/>
      <c r="C760" s="62"/>
      <c r="D760" s="117" t="s">
        <v>73</v>
      </c>
      <c r="E760" s="76">
        <f>28800+1311015.47</f>
        <v>1339815.47</v>
      </c>
    </row>
    <row r="761" spans="1:5" ht="15" customHeight="1" x14ac:dyDescent="0.2">
      <c r="A761" s="99"/>
      <c r="B761" s="116"/>
      <c r="C761" s="77" t="s">
        <v>44</v>
      </c>
      <c r="D761" s="78"/>
      <c r="E761" s="79">
        <f>SUM(E760:E760)</f>
        <v>1339815.47</v>
      </c>
    </row>
    <row r="762" spans="1:5" ht="15" customHeight="1" x14ac:dyDescent="0.2"/>
    <row r="763" spans="1:5" ht="15" customHeight="1" x14ac:dyDescent="0.25">
      <c r="A763" s="69" t="s">
        <v>17</v>
      </c>
      <c r="B763" s="70"/>
      <c r="C763" s="70"/>
      <c r="D763" s="56"/>
      <c r="E763" s="56"/>
    </row>
    <row r="764" spans="1:5" ht="15" customHeight="1" x14ac:dyDescent="0.2">
      <c r="A764" s="57" t="s">
        <v>87</v>
      </c>
      <c r="B764" s="39"/>
      <c r="C764" s="39"/>
      <c r="D764" s="39"/>
      <c r="E764" s="42" t="s">
        <v>88</v>
      </c>
    </row>
    <row r="765" spans="1:5" ht="15" customHeight="1" x14ac:dyDescent="0.2">
      <c r="A765" s="72"/>
      <c r="B765" s="96"/>
      <c r="C765" s="70"/>
      <c r="D765" s="72"/>
      <c r="E765" s="97"/>
    </row>
    <row r="766" spans="1:5" ht="15" customHeight="1" x14ac:dyDescent="0.2">
      <c r="B766" s="108"/>
      <c r="C766" s="44" t="s">
        <v>40</v>
      </c>
      <c r="D766" s="82" t="s">
        <v>53</v>
      </c>
      <c r="E766" s="44" t="s">
        <v>42</v>
      </c>
    </row>
    <row r="767" spans="1:5" ht="15" customHeight="1" x14ac:dyDescent="0.2">
      <c r="B767" s="124"/>
      <c r="C767" s="62">
        <v>3111</v>
      </c>
      <c r="D767" s="110" t="s">
        <v>81</v>
      </c>
      <c r="E767" s="76">
        <f>28800+1311015.47</f>
        <v>1339815.47</v>
      </c>
    </row>
    <row r="768" spans="1:5" ht="15" customHeight="1" x14ac:dyDescent="0.2">
      <c r="B768" s="115"/>
      <c r="C768" s="77" t="s">
        <v>44</v>
      </c>
      <c r="D768" s="85"/>
      <c r="E768" s="86">
        <f>SUM(E767:E767)</f>
        <v>1339815.47</v>
      </c>
    </row>
    <row r="769" spans="1:5" ht="15" customHeight="1" x14ac:dyDescent="0.2"/>
    <row r="770" spans="1:5" ht="15" customHeight="1" x14ac:dyDescent="0.2"/>
    <row r="771" spans="1:5" ht="15" customHeight="1" x14ac:dyDescent="0.25">
      <c r="A771" s="80" t="s">
        <v>726</v>
      </c>
    </row>
    <row r="772" spans="1:5" ht="15" customHeight="1" x14ac:dyDescent="0.2">
      <c r="A772" s="179" t="s">
        <v>34</v>
      </c>
      <c r="B772" s="179"/>
      <c r="C772" s="179"/>
      <c r="D772" s="179"/>
      <c r="E772" s="179"/>
    </row>
    <row r="773" spans="1:5" ht="15" customHeight="1" x14ac:dyDescent="0.2">
      <c r="A773" s="178" t="s">
        <v>815</v>
      </c>
      <c r="B773" s="178"/>
      <c r="C773" s="178"/>
      <c r="D773" s="178"/>
      <c r="E773" s="178"/>
    </row>
    <row r="774" spans="1:5" ht="15" customHeight="1" x14ac:dyDescent="0.2">
      <c r="A774" s="178"/>
      <c r="B774" s="178"/>
      <c r="C774" s="178"/>
      <c r="D774" s="178"/>
      <c r="E774" s="178"/>
    </row>
    <row r="775" spans="1:5" ht="15" customHeight="1" x14ac:dyDescent="0.2">
      <c r="A775" s="178"/>
      <c r="B775" s="178"/>
      <c r="C775" s="178"/>
      <c r="D775" s="178"/>
      <c r="E775" s="178"/>
    </row>
    <row r="776" spans="1:5" ht="15" customHeight="1" x14ac:dyDescent="0.2">
      <c r="A776" s="178"/>
      <c r="B776" s="178"/>
      <c r="C776" s="178"/>
      <c r="D776" s="178"/>
      <c r="E776" s="178"/>
    </row>
    <row r="777" spans="1:5" ht="15" customHeight="1" x14ac:dyDescent="0.2">
      <c r="A777" s="178"/>
      <c r="B777" s="178"/>
      <c r="C777" s="178"/>
      <c r="D777" s="178"/>
      <c r="E777" s="178"/>
    </row>
    <row r="778" spans="1:5" ht="15" customHeight="1" x14ac:dyDescent="0.2">
      <c r="A778" s="178"/>
      <c r="B778" s="178"/>
      <c r="C778" s="178"/>
      <c r="D778" s="178"/>
      <c r="E778" s="178"/>
    </row>
    <row r="779" spans="1:5" ht="15" customHeight="1" x14ac:dyDescent="0.2">
      <c r="A779" s="178"/>
      <c r="B779" s="178"/>
      <c r="C779" s="178"/>
      <c r="D779" s="178"/>
      <c r="E779" s="178"/>
    </row>
    <row r="780" spans="1:5" ht="15" customHeight="1" x14ac:dyDescent="0.2">
      <c r="A780" s="121"/>
      <c r="B780" s="121"/>
      <c r="C780" s="121"/>
      <c r="D780" s="121"/>
      <c r="E780" s="121"/>
    </row>
    <row r="781" spans="1:5" ht="15" customHeight="1" x14ac:dyDescent="0.2">
      <c r="A781" s="121"/>
      <c r="B781" s="121"/>
      <c r="C781" s="121"/>
      <c r="D781" s="121"/>
      <c r="E781" s="121"/>
    </row>
    <row r="782" spans="1:5" ht="15" customHeight="1" x14ac:dyDescent="0.25">
      <c r="A782" s="38" t="s">
        <v>1</v>
      </c>
      <c r="B782" s="39"/>
      <c r="C782" s="39"/>
      <c r="D782" s="39"/>
      <c r="E782" s="39"/>
    </row>
    <row r="783" spans="1:5" ht="15" customHeight="1" x14ac:dyDescent="0.2">
      <c r="A783" s="40" t="s">
        <v>37</v>
      </c>
      <c r="E783" t="s">
        <v>38</v>
      </c>
    </row>
    <row r="784" spans="1:5" ht="15" customHeight="1" x14ac:dyDescent="0.25">
      <c r="B784" s="38"/>
      <c r="C784" s="39"/>
      <c r="D784" s="39"/>
      <c r="E784" s="43"/>
    </row>
    <row r="785" spans="1:7" ht="15" customHeight="1" x14ac:dyDescent="0.2">
      <c r="A785" s="108"/>
      <c r="B785" s="108"/>
      <c r="C785" s="45" t="s">
        <v>40</v>
      </c>
      <c r="D785" s="46" t="s">
        <v>41</v>
      </c>
      <c r="E785" s="44" t="s">
        <v>42</v>
      </c>
    </row>
    <row r="786" spans="1:7" ht="15" customHeight="1" x14ac:dyDescent="0.2">
      <c r="A786" s="99"/>
      <c r="B786" s="116"/>
      <c r="C786" s="62"/>
      <c r="D786" s="117" t="s">
        <v>73</v>
      </c>
      <c r="E786" s="76">
        <f>1084855.23-6343.1</f>
        <v>1078512.1299999999</v>
      </c>
    </row>
    <row r="787" spans="1:7" ht="15" customHeight="1" x14ac:dyDescent="0.2">
      <c r="A787" s="99"/>
      <c r="B787" s="116"/>
      <c r="C787" s="77" t="s">
        <v>44</v>
      </c>
      <c r="D787" s="78"/>
      <c r="E787" s="79">
        <f>SUM(E786:E786)</f>
        <v>1078512.1299999999</v>
      </c>
    </row>
    <row r="788" spans="1:7" ht="15" customHeight="1" x14ac:dyDescent="0.2"/>
    <row r="789" spans="1:7" ht="15" customHeight="1" x14ac:dyDescent="0.25">
      <c r="A789" s="69" t="s">
        <v>17</v>
      </c>
      <c r="B789" s="70"/>
      <c r="C789" s="70"/>
      <c r="D789" s="70"/>
      <c r="E789" s="70"/>
    </row>
    <row r="790" spans="1:7" ht="15" customHeight="1" x14ac:dyDescent="0.2">
      <c r="A790" s="57" t="s">
        <v>37</v>
      </c>
      <c r="B790" s="70"/>
      <c r="C790" s="70"/>
      <c r="D790" s="70"/>
      <c r="E790" s="71" t="s">
        <v>38</v>
      </c>
    </row>
    <row r="791" spans="1:7" ht="15" customHeight="1" x14ac:dyDescent="0.25">
      <c r="A791" s="72"/>
      <c r="B791" s="69"/>
      <c r="C791" s="70"/>
      <c r="D791" s="70"/>
      <c r="E791" s="73"/>
    </row>
    <row r="792" spans="1:7" ht="15" customHeight="1" x14ac:dyDescent="0.2">
      <c r="A792" s="98"/>
      <c r="B792" s="108"/>
      <c r="C792" s="44" t="s">
        <v>40</v>
      </c>
      <c r="D792" s="82" t="s">
        <v>53</v>
      </c>
      <c r="E792" s="44" t="s">
        <v>42</v>
      </c>
    </row>
    <row r="793" spans="1:7" ht="15" customHeight="1" x14ac:dyDescent="0.2">
      <c r="A793" s="99"/>
      <c r="B793" s="116"/>
      <c r="C793" s="62">
        <v>6409</v>
      </c>
      <c r="D793" s="110" t="s">
        <v>113</v>
      </c>
      <c r="E793" s="76">
        <v>-6343.1</v>
      </c>
    </row>
    <row r="794" spans="1:7" ht="15" customHeight="1" x14ac:dyDescent="0.2">
      <c r="A794" s="83"/>
      <c r="B794" s="137"/>
      <c r="C794" s="77" t="s">
        <v>44</v>
      </c>
      <c r="D794" s="85"/>
      <c r="E794" s="86">
        <f>SUM(E793:E793)</f>
        <v>-6343.1</v>
      </c>
      <c r="G794" s="91">
        <f>+E787-E794</f>
        <v>1084855.23</v>
      </c>
    </row>
    <row r="795" spans="1:7" ht="15" customHeight="1" x14ac:dyDescent="0.2"/>
    <row r="796" spans="1:7" ht="15" customHeight="1" x14ac:dyDescent="0.25">
      <c r="A796" s="69" t="s">
        <v>17</v>
      </c>
      <c r="B796" s="70"/>
      <c r="C796" s="70"/>
      <c r="D796" s="56"/>
      <c r="E796" s="56"/>
    </row>
    <row r="797" spans="1:7" ht="15" customHeight="1" x14ac:dyDescent="0.2">
      <c r="A797" s="57" t="s">
        <v>87</v>
      </c>
      <c r="B797" s="39"/>
      <c r="C797" s="39"/>
      <c r="D797" s="39"/>
      <c r="E797" s="42" t="s">
        <v>88</v>
      </c>
    </row>
    <row r="798" spans="1:7" ht="15" customHeight="1" x14ac:dyDescent="0.2">
      <c r="A798" s="72"/>
      <c r="B798" s="96"/>
      <c r="C798" s="70"/>
      <c r="D798" s="72"/>
      <c r="E798" s="97"/>
    </row>
    <row r="799" spans="1:7" ht="15" customHeight="1" x14ac:dyDescent="0.2">
      <c r="B799" s="108"/>
      <c r="C799" s="44" t="s">
        <v>40</v>
      </c>
      <c r="D799" s="82" t="s">
        <v>53</v>
      </c>
      <c r="E799" s="44" t="s">
        <v>42</v>
      </c>
    </row>
    <row r="800" spans="1:7" ht="15" customHeight="1" x14ac:dyDescent="0.2">
      <c r="B800" s="124"/>
      <c r="C800" s="62">
        <v>4357</v>
      </c>
      <c r="D800" s="110" t="s">
        <v>81</v>
      </c>
      <c r="E800" s="76">
        <v>1084855.23</v>
      </c>
    </row>
    <row r="801" spans="1:5" ht="15" customHeight="1" x14ac:dyDescent="0.2">
      <c r="B801" s="115"/>
      <c r="C801" s="77" t="s">
        <v>44</v>
      </c>
      <c r="D801" s="85"/>
      <c r="E801" s="86">
        <f>SUM(E800:E800)</f>
        <v>1084855.23</v>
      </c>
    </row>
    <row r="802" spans="1:5" ht="15" customHeight="1" x14ac:dyDescent="0.25">
      <c r="A802" s="80"/>
    </row>
    <row r="803" spans="1:5" ht="15" customHeight="1" x14ac:dyDescent="0.2"/>
    <row r="804" spans="1:5" ht="15" customHeight="1" x14ac:dyDescent="0.25">
      <c r="A804" s="80" t="s">
        <v>727</v>
      </c>
    </row>
    <row r="805" spans="1:5" ht="15" customHeight="1" x14ac:dyDescent="0.2">
      <c r="A805" s="179" t="s">
        <v>34</v>
      </c>
      <c r="B805" s="179"/>
      <c r="C805" s="179"/>
      <c r="D805" s="179"/>
      <c r="E805" s="179"/>
    </row>
    <row r="806" spans="1:5" ht="15" customHeight="1" x14ac:dyDescent="0.2">
      <c r="A806" s="178" t="s">
        <v>816</v>
      </c>
      <c r="B806" s="178"/>
      <c r="C806" s="178"/>
      <c r="D806" s="178"/>
      <c r="E806" s="178"/>
    </row>
    <row r="807" spans="1:5" ht="15" customHeight="1" x14ac:dyDescent="0.2">
      <c r="A807" s="178"/>
      <c r="B807" s="178"/>
      <c r="C807" s="178"/>
      <c r="D807" s="178"/>
      <c r="E807" s="178"/>
    </row>
    <row r="808" spans="1:5" ht="15" customHeight="1" x14ac:dyDescent="0.2">
      <c r="A808" s="178"/>
      <c r="B808" s="178"/>
      <c r="C808" s="178"/>
      <c r="D808" s="178"/>
      <c r="E808" s="178"/>
    </row>
    <row r="809" spans="1:5" ht="15" customHeight="1" x14ac:dyDescent="0.2">
      <c r="A809" s="178"/>
      <c r="B809" s="178"/>
      <c r="C809" s="178"/>
      <c r="D809" s="178"/>
      <c r="E809" s="178"/>
    </row>
    <row r="810" spans="1:5" ht="15" customHeight="1" x14ac:dyDescent="0.2">
      <c r="A810" s="178"/>
      <c r="B810" s="178"/>
      <c r="C810" s="178"/>
      <c r="D810" s="178"/>
      <c r="E810" s="178"/>
    </row>
    <row r="811" spans="1:5" ht="15" customHeight="1" x14ac:dyDescent="0.2">
      <c r="A811" s="178"/>
      <c r="B811" s="178"/>
      <c r="C811" s="178"/>
      <c r="D811" s="178"/>
      <c r="E811" s="178"/>
    </row>
    <row r="812" spans="1:5" ht="15" customHeight="1" x14ac:dyDescent="0.2">
      <c r="A812" s="178"/>
      <c r="B812" s="178"/>
      <c r="C812" s="178"/>
      <c r="D812" s="178"/>
      <c r="E812" s="178"/>
    </row>
    <row r="813" spans="1:5" ht="15" customHeight="1" x14ac:dyDescent="0.2">
      <c r="A813" s="178"/>
      <c r="B813" s="178"/>
      <c r="C813" s="178"/>
      <c r="D813" s="178"/>
      <c r="E813" s="178"/>
    </row>
    <row r="814" spans="1:5" ht="15" customHeight="1" x14ac:dyDescent="0.2">
      <c r="A814" s="178"/>
      <c r="B814" s="178"/>
      <c r="C814" s="178"/>
      <c r="D814" s="178"/>
      <c r="E814" s="178"/>
    </row>
    <row r="815" spans="1:5" ht="15" customHeight="1" x14ac:dyDescent="0.2">
      <c r="A815" s="121"/>
      <c r="B815" s="121"/>
      <c r="C815" s="121"/>
      <c r="D815" s="121"/>
      <c r="E815" s="121"/>
    </row>
    <row r="816" spans="1:5" ht="15" customHeight="1" x14ac:dyDescent="0.25">
      <c r="A816" s="38" t="s">
        <v>1</v>
      </c>
      <c r="B816" s="39"/>
      <c r="C816" s="39"/>
      <c r="D816" s="39"/>
      <c r="E816" s="39"/>
    </row>
    <row r="817" spans="1:5" ht="15" customHeight="1" x14ac:dyDescent="0.2">
      <c r="A817" s="40" t="s">
        <v>37</v>
      </c>
      <c r="E817" t="s">
        <v>38</v>
      </c>
    </row>
    <row r="818" spans="1:5" ht="15" customHeight="1" x14ac:dyDescent="0.25">
      <c r="B818" s="38"/>
      <c r="C818" s="39"/>
      <c r="D818" s="39"/>
      <c r="E818" s="43"/>
    </row>
    <row r="819" spans="1:5" ht="15" customHeight="1" x14ac:dyDescent="0.2">
      <c r="A819" s="108"/>
      <c r="B819" s="108"/>
      <c r="C819" s="45" t="s">
        <v>40</v>
      </c>
      <c r="D819" s="46" t="s">
        <v>41</v>
      </c>
      <c r="E819" s="44" t="s">
        <v>42</v>
      </c>
    </row>
    <row r="820" spans="1:5" ht="15" customHeight="1" x14ac:dyDescent="0.2">
      <c r="A820" s="99"/>
      <c r="B820" s="116"/>
      <c r="C820" s="62"/>
      <c r="D820" s="117" t="s">
        <v>73</v>
      </c>
      <c r="E820" s="76">
        <f>10890+1352258.13</f>
        <v>1363148.13</v>
      </c>
    </row>
    <row r="821" spans="1:5" ht="15" customHeight="1" x14ac:dyDescent="0.2">
      <c r="A821" s="99"/>
      <c r="B821" s="116"/>
      <c r="C821" s="77" t="s">
        <v>44</v>
      </c>
      <c r="D821" s="78"/>
      <c r="E821" s="79">
        <f>SUM(E820:E820)</f>
        <v>1363148.13</v>
      </c>
    </row>
    <row r="822" spans="1:5" ht="15" customHeight="1" x14ac:dyDescent="0.2"/>
    <row r="823" spans="1:5" ht="15" customHeight="1" x14ac:dyDescent="0.25">
      <c r="A823" s="69" t="s">
        <v>17</v>
      </c>
      <c r="B823" s="70"/>
      <c r="C823" s="70"/>
      <c r="D823" s="56"/>
      <c r="E823" s="56"/>
    </row>
    <row r="824" spans="1:5" ht="15" customHeight="1" x14ac:dyDescent="0.2">
      <c r="A824" s="57" t="s">
        <v>87</v>
      </c>
      <c r="B824" s="39"/>
      <c r="C824" s="39"/>
      <c r="D824" s="39"/>
      <c r="E824" s="42" t="s">
        <v>88</v>
      </c>
    </row>
    <row r="825" spans="1:5" ht="15" customHeight="1" x14ac:dyDescent="0.2">
      <c r="A825" s="72"/>
      <c r="B825" s="96"/>
      <c r="C825" s="70"/>
      <c r="D825" s="72"/>
      <c r="E825" s="97"/>
    </row>
    <row r="826" spans="1:5" ht="15" customHeight="1" x14ac:dyDescent="0.2">
      <c r="B826" s="108"/>
      <c r="C826" s="44" t="s">
        <v>40</v>
      </c>
      <c r="D826" s="82" t="s">
        <v>53</v>
      </c>
      <c r="E826" s="44" t="s">
        <v>42</v>
      </c>
    </row>
    <row r="827" spans="1:5" ht="15" customHeight="1" x14ac:dyDescent="0.2">
      <c r="B827" s="124"/>
      <c r="C827" s="62">
        <v>3122</v>
      </c>
      <c r="D827" s="110" t="s">
        <v>81</v>
      </c>
      <c r="E827" s="76">
        <f>10890+1352258.13</f>
        <v>1363148.13</v>
      </c>
    </row>
    <row r="828" spans="1:5" ht="15" customHeight="1" x14ac:dyDescent="0.2">
      <c r="B828" s="115"/>
      <c r="C828" s="77" t="s">
        <v>44</v>
      </c>
      <c r="D828" s="85"/>
      <c r="E828" s="86">
        <f>SUM(E827:E827)</f>
        <v>1363148.13</v>
      </c>
    </row>
    <row r="829" spans="1:5" ht="15" customHeight="1" x14ac:dyDescent="0.2"/>
    <row r="830" spans="1:5" ht="15" customHeight="1" x14ac:dyDescent="0.2"/>
    <row r="831" spans="1:5" ht="15" customHeight="1" x14ac:dyDescent="0.2"/>
    <row r="832" spans="1:5" ht="15" customHeight="1" x14ac:dyDescent="0.2"/>
    <row r="833" spans="1:5" ht="15" customHeight="1" x14ac:dyDescent="0.25">
      <c r="A833" s="80" t="s">
        <v>728</v>
      </c>
    </row>
    <row r="834" spans="1:5" ht="15" customHeight="1" x14ac:dyDescent="0.2">
      <c r="A834" s="179" t="s">
        <v>34</v>
      </c>
      <c r="B834" s="179"/>
      <c r="C834" s="179"/>
      <c r="D834" s="179"/>
      <c r="E834" s="179"/>
    </row>
    <row r="835" spans="1:5" ht="15" customHeight="1" x14ac:dyDescent="0.2">
      <c r="A835" s="178" t="s">
        <v>817</v>
      </c>
      <c r="B835" s="178"/>
      <c r="C835" s="178"/>
      <c r="D835" s="178"/>
      <c r="E835" s="178"/>
    </row>
    <row r="836" spans="1:5" ht="15" customHeight="1" x14ac:dyDescent="0.2">
      <c r="A836" s="178"/>
      <c r="B836" s="178"/>
      <c r="C836" s="178"/>
      <c r="D836" s="178"/>
      <c r="E836" s="178"/>
    </row>
    <row r="837" spans="1:5" ht="15" customHeight="1" x14ac:dyDescent="0.2">
      <c r="A837" s="178"/>
      <c r="B837" s="178"/>
      <c r="C837" s="178"/>
      <c r="D837" s="178"/>
      <c r="E837" s="178"/>
    </row>
    <row r="838" spans="1:5" ht="15" customHeight="1" x14ac:dyDescent="0.2">
      <c r="A838" s="178"/>
      <c r="B838" s="178"/>
      <c r="C838" s="178"/>
      <c r="D838" s="178"/>
      <c r="E838" s="178"/>
    </row>
    <row r="839" spans="1:5" ht="15" customHeight="1" x14ac:dyDescent="0.2">
      <c r="A839" s="178"/>
      <c r="B839" s="178"/>
      <c r="C839" s="178"/>
      <c r="D839" s="178"/>
      <c r="E839" s="178"/>
    </row>
    <row r="840" spans="1:5" ht="15" customHeight="1" x14ac:dyDescent="0.2">
      <c r="A840" s="178"/>
      <c r="B840" s="178"/>
      <c r="C840" s="178"/>
      <c r="D840" s="178"/>
      <c r="E840" s="178"/>
    </row>
    <row r="841" spans="1:5" ht="15" customHeight="1" x14ac:dyDescent="0.2">
      <c r="A841" s="178"/>
      <c r="B841" s="178"/>
      <c r="C841" s="178"/>
      <c r="D841" s="178"/>
      <c r="E841" s="178"/>
    </row>
    <row r="842" spans="1:5" ht="15" customHeight="1" x14ac:dyDescent="0.2">
      <c r="A842" s="178"/>
      <c r="B842" s="178"/>
      <c r="C842" s="178"/>
      <c r="D842" s="178"/>
      <c r="E842" s="178"/>
    </row>
    <row r="843" spans="1:5" ht="15" customHeight="1" x14ac:dyDescent="0.2">
      <c r="A843" s="121"/>
      <c r="B843" s="121"/>
      <c r="C843" s="121"/>
      <c r="D843" s="121"/>
      <c r="E843" s="121"/>
    </row>
    <row r="844" spans="1:5" ht="15" customHeight="1" x14ac:dyDescent="0.25">
      <c r="A844" s="38" t="s">
        <v>1</v>
      </c>
      <c r="B844" s="39"/>
      <c r="C844" s="39"/>
      <c r="D844" s="39"/>
      <c r="E844" s="39"/>
    </row>
    <row r="845" spans="1:5" ht="15" customHeight="1" x14ac:dyDescent="0.2">
      <c r="A845" s="40" t="s">
        <v>37</v>
      </c>
      <c r="E845" t="s">
        <v>38</v>
      </c>
    </row>
    <row r="846" spans="1:5" ht="15" customHeight="1" x14ac:dyDescent="0.25">
      <c r="B846" s="38"/>
      <c r="C846" s="39"/>
      <c r="D846" s="39"/>
      <c r="E846" s="43"/>
    </row>
    <row r="847" spans="1:5" ht="15" customHeight="1" x14ac:dyDescent="0.2">
      <c r="A847" s="108"/>
      <c r="B847" s="108"/>
      <c r="C847" s="45" t="s">
        <v>40</v>
      </c>
      <c r="D847" s="46" t="s">
        <v>41</v>
      </c>
      <c r="E847" s="44" t="s">
        <v>42</v>
      </c>
    </row>
    <row r="848" spans="1:5" ht="15" customHeight="1" x14ac:dyDescent="0.2">
      <c r="A848" s="99"/>
      <c r="B848" s="116"/>
      <c r="C848" s="62"/>
      <c r="D848" s="117" t="s">
        <v>73</v>
      </c>
      <c r="E848" s="76">
        <v>3721675.46</v>
      </c>
    </row>
    <row r="849" spans="1:5" ht="15" customHeight="1" x14ac:dyDescent="0.2">
      <c r="A849" s="99"/>
      <c r="B849" s="116"/>
      <c r="C849" s="77" t="s">
        <v>44</v>
      </c>
      <c r="D849" s="78"/>
      <c r="E849" s="79">
        <f>SUM(E848:E848)</f>
        <v>3721675.46</v>
      </c>
    </row>
    <row r="850" spans="1:5" ht="15" customHeight="1" x14ac:dyDescent="0.2"/>
    <row r="851" spans="1:5" ht="15" customHeight="1" x14ac:dyDescent="0.25">
      <c r="A851" s="69" t="s">
        <v>17</v>
      </c>
      <c r="B851" s="70"/>
      <c r="C851" s="70"/>
      <c r="D851" s="56"/>
      <c r="E851" s="56"/>
    </row>
    <row r="852" spans="1:5" ht="15" customHeight="1" x14ac:dyDescent="0.2">
      <c r="A852" s="57" t="s">
        <v>87</v>
      </c>
      <c r="B852" s="39"/>
      <c r="C852" s="39"/>
      <c r="D852" s="39"/>
      <c r="E852" s="42" t="s">
        <v>88</v>
      </c>
    </row>
    <row r="853" spans="1:5" ht="15" customHeight="1" x14ac:dyDescent="0.2">
      <c r="A853" s="72"/>
      <c r="B853" s="96"/>
      <c r="C853" s="70"/>
      <c r="D853" s="72"/>
      <c r="E853" s="97"/>
    </row>
    <row r="854" spans="1:5" ht="15" customHeight="1" x14ac:dyDescent="0.2">
      <c r="B854" s="108"/>
      <c r="C854" s="44" t="s">
        <v>40</v>
      </c>
      <c r="D854" s="82" t="s">
        <v>53</v>
      </c>
      <c r="E854" s="44" t="s">
        <v>42</v>
      </c>
    </row>
    <row r="855" spans="1:5" ht="15" customHeight="1" x14ac:dyDescent="0.2">
      <c r="B855" s="124"/>
      <c r="C855" s="62">
        <v>3122</v>
      </c>
      <c r="D855" s="110" t="s">
        <v>81</v>
      </c>
      <c r="E855" s="76">
        <v>3721675.46</v>
      </c>
    </row>
    <row r="856" spans="1:5" ht="15" customHeight="1" x14ac:dyDescent="0.2">
      <c r="B856" s="115"/>
      <c r="C856" s="77" t="s">
        <v>44</v>
      </c>
      <c r="D856" s="85"/>
      <c r="E856" s="86">
        <f>SUM(E855:E855)</f>
        <v>3721675.46</v>
      </c>
    </row>
    <row r="857" spans="1:5" ht="15" customHeight="1" x14ac:dyDescent="0.2"/>
    <row r="858" spans="1:5" ht="15" customHeight="1" x14ac:dyDescent="0.2"/>
    <row r="859" spans="1:5" ht="15" customHeight="1" x14ac:dyDescent="0.25">
      <c r="A859" s="80" t="s">
        <v>729</v>
      </c>
    </row>
    <row r="860" spans="1:5" ht="15" customHeight="1" x14ac:dyDescent="0.2">
      <c r="A860" s="179" t="s">
        <v>34</v>
      </c>
      <c r="B860" s="179"/>
      <c r="C860" s="179"/>
      <c r="D860" s="179"/>
      <c r="E860" s="179"/>
    </row>
    <row r="861" spans="1:5" ht="15" customHeight="1" x14ac:dyDescent="0.2">
      <c r="A861" s="178" t="s">
        <v>818</v>
      </c>
      <c r="B861" s="178"/>
      <c r="C861" s="178"/>
      <c r="D861" s="178"/>
      <c r="E861" s="178"/>
    </row>
    <row r="862" spans="1:5" ht="15" customHeight="1" x14ac:dyDescent="0.2">
      <c r="A862" s="178"/>
      <c r="B862" s="178"/>
      <c r="C862" s="178"/>
      <c r="D862" s="178"/>
      <c r="E862" s="178"/>
    </row>
    <row r="863" spans="1:5" ht="15" customHeight="1" x14ac:dyDescent="0.2">
      <c r="A863" s="178"/>
      <c r="B863" s="178"/>
      <c r="C863" s="178"/>
      <c r="D863" s="178"/>
      <c r="E863" s="178"/>
    </row>
    <row r="864" spans="1:5" ht="15" customHeight="1" x14ac:dyDescent="0.2">
      <c r="A864" s="178"/>
      <c r="B864" s="178"/>
      <c r="C864" s="178"/>
      <c r="D864" s="178"/>
      <c r="E864" s="178"/>
    </row>
    <row r="865" spans="1:5" ht="15" customHeight="1" x14ac:dyDescent="0.2">
      <c r="A865" s="178"/>
      <c r="B865" s="178"/>
      <c r="C865" s="178"/>
      <c r="D865" s="178"/>
      <c r="E865" s="178"/>
    </row>
    <row r="866" spans="1:5" ht="15" customHeight="1" x14ac:dyDescent="0.2">
      <c r="A866" s="178"/>
      <c r="B866" s="178"/>
      <c r="C866" s="178"/>
      <c r="D866" s="178"/>
      <c r="E866" s="178"/>
    </row>
    <row r="867" spans="1:5" ht="15" customHeight="1" x14ac:dyDescent="0.2">
      <c r="A867" s="178"/>
      <c r="B867" s="178"/>
      <c r="C867" s="178"/>
      <c r="D867" s="178"/>
      <c r="E867" s="178"/>
    </row>
    <row r="868" spans="1:5" ht="15" customHeight="1" x14ac:dyDescent="0.2">
      <c r="A868" s="178"/>
      <c r="B868" s="178"/>
      <c r="C868" s="178"/>
      <c r="D868" s="178"/>
      <c r="E868" s="178"/>
    </row>
    <row r="869" spans="1:5" ht="15" customHeight="1" x14ac:dyDescent="0.2">
      <c r="A869" s="178"/>
      <c r="B869" s="178"/>
      <c r="C869" s="178"/>
      <c r="D869" s="178"/>
      <c r="E869" s="178"/>
    </row>
    <row r="870" spans="1:5" ht="15" customHeight="1" x14ac:dyDescent="0.2"/>
    <row r="871" spans="1:5" ht="15" customHeight="1" x14ac:dyDescent="0.25">
      <c r="A871" s="38" t="s">
        <v>1</v>
      </c>
      <c r="B871" s="39"/>
      <c r="C871" s="39"/>
      <c r="D871" s="39"/>
      <c r="E871" s="39"/>
    </row>
    <row r="872" spans="1:5" ht="15" customHeight="1" x14ac:dyDescent="0.2">
      <c r="A872" s="40" t="s">
        <v>37</v>
      </c>
      <c r="E872" t="s">
        <v>38</v>
      </c>
    </row>
    <row r="873" spans="1:5" ht="15" customHeight="1" x14ac:dyDescent="0.25">
      <c r="B873" s="38"/>
      <c r="C873" s="39"/>
      <c r="D873" s="39"/>
      <c r="E873" s="43"/>
    </row>
    <row r="874" spans="1:5" ht="15" customHeight="1" x14ac:dyDescent="0.2">
      <c r="A874" s="108"/>
      <c r="B874" s="108"/>
      <c r="C874" s="45" t="s">
        <v>40</v>
      </c>
      <c r="D874" s="46" t="s">
        <v>41</v>
      </c>
      <c r="E874" s="44" t="s">
        <v>42</v>
      </c>
    </row>
    <row r="875" spans="1:5" ht="15" customHeight="1" x14ac:dyDescent="0.2">
      <c r="A875" s="99"/>
      <c r="B875" s="116"/>
      <c r="C875" s="62"/>
      <c r="D875" s="117" t="s">
        <v>73</v>
      </c>
      <c r="E875" s="76">
        <v>1144310.97</v>
      </c>
    </row>
    <row r="876" spans="1:5" ht="15" customHeight="1" x14ac:dyDescent="0.2">
      <c r="A876" s="99"/>
      <c r="B876" s="116"/>
      <c r="C876" s="77" t="s">
        <v>44</v>
      </c>
      <c r="D876" s="78"/>
      <c r="E876" s="79">
        <f>SUM(E875:E875)</f>
        <v>1144310.97</v>
      </c>
    </row>
    <row r="877" spans="1:5" ht="15" customHeight="1" x14ac:dyDescent="0.2"/>
    <row r="878" spans="1:5" ht="15" customHeight="1" x14ac:dyDescent="0.25">
      <c r="A878" s="69" t="s">
        <v>17</v>
      </c>
      <c r="B878" s="70"/>
      <c r="C878" s="70"/>
      <c r="D878" s="56"/>
      <c r="E878" s="56"/>
    </row>
    <row r="879" spans="1:5" ht="15" customHeight="1" x14ac:dyDescent="0.2">
      <c r="A879" s="57" t="s">
        <v>87</v>
      </c>
      <c r="B879" s="39"/>
      <c r="C879" s="39"/>
      <c r="D879" s="39"/>
      <c r="E879" s="42" t="s">
        <v>88</v>
      </c>
    </row>
    <row r="880" spans="1:5" ht="15" customHeight="1" x14ac:dyDescent="0.2">
      <c r="A880" s="72"/>
      <c r="B880" s="96"/>
      <c r="C880" s="70"/>
      <c r="D880" s="72"/>
      <c r="E880" s="97"/>
    </row>
    <row r="881" spans="1:5" ht="15" customHeight="1" x14ac:dyDescent="0.2">
      <c r="B881" s="108"/>
      <c r="C881" s="44" t="s">
        <v>40</v>
      </c>
      <c r="D881" s="82" t="s">
        <v>53</v>
      </c>
      <c r="E881" s="44" t="s">
        <v>42</v>
      </c>
    </row>
    <row r="882" spans="1:5" ht="15" customHeight="1" x14ac:dyDescent="0.2">
      <c r="B882" s="124"/>
      <c r="C882" s="62">
        <v>3122</v>
      </c>
      <c r="D882" s="110" t="s">
        <v>81</v>
      </c>
      <c r="E882" s="76">
        <v>1144310.97</v>
      </c>
    </row>
    <row r="883" spans="1:5" ht="15" customHeight="1" x14ac:dyDescent="0.2">
      <c r="B883" s="115"/>
      <c r="C883" s="77" t="s">
        <v>44</v>
      </c>
      <c r="D883" s="85"/>
      <c r="E883" s="86">
        <f>SUM(E882:E882)</f>
        <v>1144310.97</v>
      </c>
    </row>
    <row r="884" spans="1:5" ht="15" customHeight="1" x14ac:dyDescent="0.2"/>
    <row r="885" spans="1:5" ht="15" customHeight="1" x14ac:dyDescent="0.2"/>
    <row r="886" spans="1:5" ht="15" customHeight="1" x14ac:dyDescent="0.25">
      <c r="A886" s="80" t="s">
        <v>730</v>
      </c>
    </row>
    <row r="887" spans="1:5" ht="15" customHeight="1" x14ac:dyDescent="0.2">
      <c r="A887" s="179" t="s">
        <v>34</v>
      </c>
      <c r="B887" s="179"/>
      <c r="C887" s="179"/>
      <c r="D887" s="179"/>
      <c r="E887" s="179"/>
    </row>
    <row r="888" spans="1:5" ht="15" customHeight="1" x14ac:dyDescent="0.2">
      <c r="A888" s="178" t="s">
        <v>819</v>
      </c>
      <c r="B888" s="178"/>
      <c r="C888" s="178"/>
      <c r="D888" s="178"/>
      <c r="E888" s="178"/>
    </row>
    <row r="889" spans="1:5" ht="15" customHeight="1" x14ac:dyDescent="0.2">
      <c r="A889" s="178"/>
      <c r="B889" s="178"/>
      <c r="C889" s="178"/>
      <c r="D889" s="178"/>
      <c r="E889" s="178"/>
    </row>
    <row r="890" spans="1:5" ht="15" customHeight="1" x14ac:dyDescent="0.2">
      <c r="A890" s="178"/>
      <c r="B890" s="178"/>
      <c r="C890" s="178"/>
      <c r="D890" s="178"/>
      <c r="E890" s="178"/>
    </row>
    <row r="891" spans="1:5" ht="15" customHeight="1" x14ac:dyDescent="0.2">
      <c r="A891" s="178"/>
      <c r="B891" s="178"/>
      <c r="C891" s="178"/>
      <c r="D891" s="178"/>
      <c r="E891" s="178"/>
    </row>
    <row r="892" spans="1:5" ht="15" customHeight="1" x14ac:dyDescent="0.2">
      <c r="A892" s="178"/>
      <c r="B892" s="178"/>
      <c r="C892" s="178"/>
      <c r="D892" s="178"/>
      <c r="E892" s="178"/>
    </row>
    <row r="893" spans="1:5" ht="15" customHeight="1" x14ac:dyDescent="0.2">
      <c r="A893" s="178"/>
      <c r="B893" s="178"/>
      <c r="C893" s="178"/>
      <c r="D893" s="178"/>
      <c r="E893" s="178"/>
    </row>
    <row r="894" spans="1:5" ht="15" customHeight="1" x14ac:dyDescent="0.2">
      <c r="A894" s="178"/>
      <c r="B894" s="178"/>
      <c r="C894" s="178"/>
      <c r="D894" s="178"/>
      <c r="E894" s="178"/>
    </row>
    <row r="895" spans="1:5" ht="15" customHeight="1" x14ac:dyDescent="0.2">
      <c r="A895" s="178"/>
      <c r="B895" s="178"/>
      <c r="C895" s="178"/>
      <c r="D895" s="178"/>
      <c r="E895" s="178"/>
    </row>
    <row r="896" spans="1:5" ht="15" customHeight="1" x14ac:dyDescent="0.2">
      <c r="A896" s="121"/>
      <c r="B896" s="121"/>
      <c r="C896" s="121"/>
      <c r="D896" s="121"/>
      <c r="E896" s="121"/>
    </row>
    <row r="897" spans="1:5" ht="15" customHeight="1" x14ac:dyDescent="0.25">
      <c r="A897" s="38" t="s">
        <v>1</v>
      </c>
      <c r="B897" s="39"/>
      <c r="C897" s="39"/>
      <c r="D897" s="39"/>
      <c r="E897" s="39"/>
    </row>
    <row r="898" spans="1:5" ht="15" customHeight="1" x14ac:dyDescent="0.2">
      <c r="A898" s="40" t="s">
        <v>37</v>
      </c>
      <c r="E898" t="s">
        <v>38</v>
      </c>
    </row>
    <row r="899" spans="1:5" ht="15" customHeight="1" x14ac:dyDescent="0.25">
      <c r="B899" s="38"/>
      <c r="C899" s="39"/>
      <c r="D899" s="39"/>
      <c r="E899" s="43"/>
    </row>
    <row r="900" spans="1:5" ht="15" customHeight="1" x14ac:dyDescent="0.2">
      <c r="A900" s="108"/>
      <c r="B900" s="108"/>
      <c r="C900" s="45" t="s">
        <v>40</v>
      </c>
      <c r="D900" s="46" t="s">
        <v>41</v>
      </c>
      <c r="E900" s="44" t="s">
        <v>42</v>
      </c>
    </row>
    <row r="901" spans="1:5" ht="15" customHeight="1" x14ac:dyDescent="0.2">
      <c r="A901" s="99"/>
      <c r="B901" s="116"/>
      <c r="C901" s="62"/>
      <c r="D901" s="117" t="s">
        <v>73</v>
      </c>
      <c r="E901" s="76">
        <f>1733358.77+26784.85</f>
        <v>1760143.62</v>
      </c>
    </row>
    <row r="902" spans="1:5" ht="15" customHeight="1" x14ac:dyDescent="0.2">
      <c r="A902" s="99"/>
      <c r="B902" s="116"/>
      <c r="C902" s="77" t="s">
        <v>44</v>
      </c>
      <c r="D902" s="78"/>
      <c r="E902" s="79">
        <f>SUM(E901:E901)</f>
        <v>1760143.62</v>
      </c>
    </row>
    <row r="903" spans="1:5" ht="15" customHeight="1" x14ac:dyDescent="0.2"/>
    <row r="904" spans="1:5" ht="15" customHeight="1" x14ac:dyDescent="0.25">
      <c r="A904" s="69" t="s">
        <v>17</v>
      </c>
      <c r="B904" s="70"/>
      <c r="C904" s="70"/>
      <c r="D904" s="56"/>
      <c r="E904" s="56"/>
    </row>
    <row r="905" spans="1:5" ht="15" customHeight="1" x14ac:dyDescent="0.2">
      <c r="A905" s="57" t="s">
        <v>87</v>
      </c>
      <c r="B905" s="39"/>
      <c r="C905" s="39"/>
      <c r="D905" s="39"/>
      <c r="E905" s="42" t="s">
        <v>88</v>
      </c>
    </row>
    <row r="906" spans="1:5" ht="15" customHeight="1" x14ac:dyDescent="0.2">
      <c r="A906" s="72"/>
      <c r="B906" s="96"/>
      <c r="C906" s="70"/>
      <c r="D906" s="72"/>
      <c r="E906" s="97"/>
    </row>
    <row r="907" spans="1:5" ht="15" customHeight="1" x14ac:dyDescent="0.2">
      <c r="B907" s="108"/>
      <c r="C907" s="44" t="s">
        <v>40</v>
      </c>
      <c r="D907" s="82" t="s">
        <v>53</v>
      </c>
      <c r="E907" s="44" t="s">
        <v>42</v>
      </c>
    </row>
    <row r="908" spans="1:5" ht="15" customHeight="1" x14ac:dyDescent="0.2">
      <c r="B908" s="124"/>
      <c r="C908" s="62">
        <v>3122</v>
      </c>
      <c r="D908" s="110" t="s">
        <v>81</v>
      </c>
      <c r="E908" s="76">
        <f>1733358.77+26784.85</f>
        <v>1760143.62</v>
      </c>
    </row>
    <row r="909" spans="1:5" ht="15" customHeight="1" x14ac:dyDescent="0.2">
      <c r="B909" s="115"/>
      <c r="C909" s="77" t="s">
        <v>44</v>
      </c>
      <c r="D909" s="85"/>
      <c r="E909" s="86">
        <f>SUM(E908:E908)</f>
        <v>1760143.62</v>
      </c>
    </row>
    <row r="910" spans="1:5" ht="15" customHeight="1" x14ac:dyDescent="0.2"/>
    <row r="911" spans="1:5" ht="15" customHeight="1" x14ac:dyDescent="0.2"/>
    <row r="912" spans="1:5" ht="15" customHeight="1" x14ac:dyDescent="0.25">
      <c r="A912" s="80" t="s">
        <v>731</v>
      </c>
    </row>
    <row r="913" spans="1:5" ht="15" customHeight="1" x14ac:dyDescent="0.2">
      <c r="A913" s="179" t="s">
        <v>34</v>
      </c>
      <c r="B913" s="179"/>
      <c r="C913" s="179"/>
      <c r="D913" s="179"/>
      <c r="E913" s="179"/>
    </row>
    <row r="914" spans="1:5" ht="15" customHeight="1" x14ac:dyDescent="0.2">
      <c r="A914" s="178" t="s">
        <v>732</v>
      </c>
      <c r="B914" s="178"/>
      <c r="C914" s="178"/>
      <c r="D914" s="178"/>
      <c r="E914" s="178"/>
    </row>
    <row r="915" spans="1:5" ht="15" customHeight="1" x14ac:dyDescent="0.2">
      <c r="A915" s="178"/>
      <c r="B915" s="178"/>
      <c r="C915" s="178"/>
      <c r="D915" s="178"/>
      <c r="E915" s="178"/>
    </row>
    <row r="916" spans="1:5" ht="15" customHeight="1" x14ac:dyDescent="0.2">
      <c r="A916" s="178"/>
      <c r="B916" s="178"/>
      <c r="C916" s="178"/>
      <c r="D916" s="178"/>
      <c r="E916" s="178"/>
    </row>
    <row r="917" spans="1:5" ht="15" customHeight="1" x14ac:dyDescent="0.2">
      <c r="A917" s="178"/>
      <c r="B917" s="178"/>
      <c r="C917" s="178"/>
      <c r="D917" s="178"/>
      <c r="E917" s="178"/>
    </row>
    <row r="918" spans="1:5" ht="15" customHeight="1" x14ac:dyDescent="0.2">
      <c r="A918" s="178"/>
      <c r="B918" s="178"/>
      <c r="C918" s="178"/>
      <c r="D918" s="178"/>
      <c r="E918" s="178"/>
    </row>
    <row r="919" spans="1:5" ht="15" customHeight="1" x14ac:dyDescent="0.2">
      <c r="A919" s="178"/>
      <c r="B919" s="178"/>
      <c r="C919" s="178"/>
      <c r="D919" s="178"/>
      <c r="E919" s="178"/>
    </row>
    <row r="920" spans="1:5" ht="15" customHeight="1" x14ac:dyDescent="0.2">
      <c r="A920" s="178"/>
      <c r="B920" s="178"/>
      <c r="C920" s="178"/>
      <c r="D920" s="178"/>
      <c r="E920" s="178"/>
    </row>
    <row r="921" spans="1:5" ht="15" customHeight="1" x14ac:dyDescent="0.2">
      <c r="A921" s="178"/>
      <c r="B921" s="178"/>
      <c r="C921" s="178"/>
      <c r="D921" s="178"/>
      <c r="E921" s="178"/>
    </row>
    <row r="922" spans="1:5" ht="15" customHeight="1" x14ac:dyDescent="0.2"/>
    <row r="923" spans="1:5" ht="15" customHeight="1" x14ac:dyDescent="0.25">
      <c r="A923" s="38" t="s">
        <v>1</v>
      </c>
      <c r="B923" s="39"/>
      <c r="C923" s="39"/>
      <c r="D923" s="39"/>
      <c r="E923" s="39"/>
    </row>
    <row r="924" spans="1:5" ht="15" customHeight="1" x14ac:dyDescent="0.2">
      <c r="A924" s="57" t="s">
        <v>106</v>
      </c>
      <c r="B924" s="70"/>
      <c r="C924" s="70"/>
      <c r="D924" s="70"/>
      <c r="E924" s="71" t="s">
        <v>107</v>
      </c>
    </row>
    <row r="925" spans="1:5" ht="15" customHeight="1" x14ac:dyDescent="0.25">
      <c r="A925" s="56"/>
      <c r="B925" s="38"/>
      <c r="C925" s="39"/>
      <c r="D925" s="39"/>
      <c r="E925" s="43"/>
    </row>
    <row r="926" spans="1:5" ht="15" customHeight="1" x14ac:dyDescent="0.2">
      <c r="B926" s="98"/>
      <c r="C926" s="45" t="s">
        <v>40</v>
      </c>
      <c r="D926" s="125" t="s">
        <v>41</v>
      </c>
      <c r="E926" s="47" t="s">
        <v>42</v>
      </c>
    </row>
    <row r="927" spans="1:5" ht="15" customHeight="1" x14ac:dyDescent="0.2">
      <c r="B927" s="99"/>
      <c r="C927" s="62">
        <v>6402</v>
      </c>
      <c r="D927" s="126" t="s">
        <v>108</v>
      </c>
      <c r="E927" s="104">
        <v>1238254.6000000001</v>
      </c>
    </row>
    <row r="928" spans="1:5" ht="15" customHeight="1" x14ac:dyDescent="0.2">
      <c r="B928" s="83"/>
      <c r="C928" s="53" t="s">
        <v>44</v>
      </c>
      <c r="D928" s="54"/>
      <c r="E928" s="55">
        <f>SUM(E927:E927)</f>
        <v>1238254.6000000001</v>
      </c>
    </row>
    <row r="929" spans="1:5" ht="15" customHeight="1" x14ac:dyDescent="0.2"/>
    <row r="930" spans="1:5" ht="15" customHeight="1" x14ac:dyDescent="0.25">
      <c r="A930" s="69" t="s">
        <v>17</v>
      </c>
      <c r="B930" s="70"/>
      <c r="C930" s="70"/>
      <c r="D930" s="56"/>
      <c r="E930" s="56"/>
    </row>
    <row r="931" spans="1:5" ht="15" customHeight="1" x14ac:dyDescent="0.2">
      <c r="A931" s="127" t="s">
        <v>106</v>
      </c>
      <c r="B931" s="70"/>
      <c r="C931" s="70"/>
      <c r="D931" s="70"/>
      <c r="E931" s="71" t="s">
        <v>107</v>
      </c>
    </row>
    <row r="932" spans="1:5" ht="15" customHeight="1" x14ac:dyDescent="0.2">
      <c r="A932" s="72"/>
      <c r="B932" s="96"/>
      <c r="C932" s="70"/>
      <c r="D932" s="72"/>
      <c r="E932" s="97"/>
    </row>
    <row r="933" spans="1:5" ht="15" customHeight="1" x14ac:dyDescent="0.2">
      <c r="B933" s="45" t="s">
        <v>39</v>
      </c>
      <c r="C933" s="45" t="s">
        <v>40</v>
      </c>
      <c r="D933" s="46" t="s">
        <v>41</v>
      </c>
      <c r="E933" s="47" t="s">
        <v>42</v>
      </c>
    </row>
    <row r="934" spans="1:5" ht="15" customHeight="1" x14ac:dyDescent="0.2">
      <c r="B934" s="119">
        <v>12</v>
      </c>
      <c r="C934" s="103"/>
      <c r="D934" s="110" t="s">
        <v>76</v>
      </c>
      <c r="E934" s="104">
        <v>1238254.6000000001</v>
      </c>
    </row>
    <row r="935" spans="1:5" ht="15" customHeight="1" x14ac:dyDescent="0.2">
      <c r="B935" s="119"/>
      <c r="C935" s="53" t="s">
        <v>44</v>
      </c>
      <c r="D935" s="54"/>
      <c r="E935" s="55">
        <f>SUM(E934:E934)</f>
        <v>1238254.6000000001</v>
      </c>
    </row>
    <row r="936" spans="1:5" ht="15" customHeight="1" x14ac:dyDescent="0.2"/>
    <row r="937" spans="1:5" ht="15" customHeight="1" x14ac:dyDescent="0.2"/>
    <row r="938" spans="1:5" ht="15" customHeight="1" x14ac:dyDescent="0.25">
      <c r="A938" s="80" t="s">
        <v>733</v>
      </c>
    </row>
    <row r="939" spans="1:5" ht="15" customHeight="1" x14ac:dyDescent="0.2">
      <c r="A939" s="179" t="s">
        <v>34</v>
      </c>
      <c r="B939" s="179"/>
      <c r="C939" s="179"/>
      <c r="D939" s="179"/>
      <c r="E939" s="179"/>
    </row>
    <row r="940" spans="1:5" ht="15" customHeight="1" x14ac:dyDescent="0.2">
      <c r="A940" s="178" t="s">
        <v>820</v>
      </c>
      <c r="B940" s="178"/>
      <c r="C940" s="178"/>
      <c r="D940" s="178"/>
      <c r="E940" s="178"/>
    </row>
    <row r="941" spans="1:5" ht="15" customHeight="1" x14ac:dyDescent="0.2">
      <c r="A941" s="178"/>
      <c r="B941" s="178"/>
      <c r="C941" s="178"/>
      <c r="D941" s="178"/>
      <c r="E941" s="178"/>
    </row>
    <row r="942" spans="1:5" ht="15" customHeight="1" x14ac:dyDescent="0.2">
      <c r="A942" s="178"/>
      <c r="B942" s="178"/>
      <c r="C942" s="178"/>
      <c r="D942" s="178"/>
      <c r="E942" s="178"/>
    </row>
    <row r="943" spans="1:5" ht="15" customHeight="1" x14ac:dyDescent="0.2">
      <c r="A943" s="178"/>
      <c r="B943" s="178"/>
      <c r="C943" s="178"/>
      <c r="D943" s="178"/>
      <c r="E943" s="178"/>
    </row>
    <row r="944" spans="1:5" ht="15" customHeight="1" x14ac:dyDescent="0.2">
      <c r="A944" s="178"/>
      <c r="B944" s="178"/>
      <c r="C944" s="178"/>
      <c r="D944" s="178"/>
      <c r="E944" s="178"/>
    </row>
    <row r="945" spans="1:5" ht="15" customHeight="1" x14ac:dyDescent="0.2">
      <c r="A945" s="178"/>
      <c r="B945" s="178"/>
      <c r="C945" s="178"/>
      <c r="D945" s="178"/>
      <c r="E945" s="178"/>
    </row>
    <row r="946" spans="1:5" ht="15" customHeight="1" x14ac:dyDescent="0.2">
      <c r="A946" s="178"/>
      <c r="B946" s="178"/>
      <c r="C946" s="178"/>
      <c r="D946" s="178"/>
      <c r="E946" s="178"/>
    </row>
    <row r="947" spans="1:5" ht="15" customHeight="1" x14ac:dyDescent="0.2">
      <c r="A947" s="178"/>
      <c r="B947" s="178"/>
      <c r="C947" s="178"/>
      <c r="D947" s="178"/>
      <c r="E947" s="178"/>
    </row>
    <row r="948" spans="1:5" ht="15" customHeight="1" x14ac:dyDescent="0.2"/>
    <row r="949" spans="1:5" ht="15" customHeight="1" x14ac:dyDescent="0.25">
      <c r="A949" s="38" t="s">
        <v>1</v>
      </c>
      <c r="B949" s="39"/>
      <c r="C949" s="39"/>
      <c r="D949" s="39"/>
      <c r="E949" s="39"/>
    </row>
    <row r="950" spans="1:5" ht="15" customHeight="1" x14ac:dyDescent="0.2">
      <c r="A950" s="57" t="s">
        <v>106</v>
      </c>
      <c r="B950" s="70"/>
      <c r="C950" s="70"/>
      <c r="D950" s="70"/>
      <c r="E950" s="71" t="s">
        <v>107</v>
      </c>
    </row>
    <row r="951" spans="1:5" ht="15" customHeight="1" x14ac:dyDescent="0.25">
      <c r="A951" s="56"/>
      <c r="B951" s="38"/>
      <c r="C951" s="39"/>
      <c r="D951" s="39"/>
      <c r="E951" s="43"/>
    </row>
    <row r="952" spans="1:5" ht="15" customHeight="1" x14ac:dyDescent="0.2">
      <c r="B952" s="98"/>
      <c r="C952" s="45" t="s">
        <v>40</v>
      </c>
      <c r="D952" s="125" t="s">
        <v>41</v>
      </c>
      <c r="E952" s="47" t="s">
        <v>42</v>
      </c>
    </row>
    <row r="953" spans="1:5" ht="15" customHeight="1" x14ac:dyDescent="0.2">
      <c r="B953" s="99"/>
      <c r="C953" s="163">
        <v>6172</v>
      </c>
      <c r="D953" s="182" t="s">
        <v>448</v>
      </c>
      <c r="E953" s="104">
        <v>58760.01</v>
      </c>
    </row>
    <row r="954" spans="1:5" ht="15" customHeight="1" x14ac:dyDescent="0.2">
      <c r="B954" s="83"/>
      <c r="C954" s="53" t="s">
        <v>44</v>
      </c>
      <c r="D954" s="54"/>
      <c r="E954" s="55">
        <f>SUM(E953:E953)</f>
        <v>58760.01</v>
      </c>
    </row>
    <row r="955" spans="1:5" ht="15" customHeight="1" x14ac:dyDescent="0.2"/>
    <row r="956" spans="1:5" ht="15" customHeight="1" x14ac:dyDescent="0.25">
      <c r="A956" s="69" t="s">
        <v>17</v>
      </c>
      <c r="B956" s="155"/>
      <c r="C956" s="70"/>
      <c r="D956" s="70"/>
      <c r="E956" s="56"/>
    </row>
    <row r="957" spans="1:5" ht="15" customHeight="1" x14ac:dyDescent="0.2">
      <c r="A957" s="57" t="s">
        <v>37</v>
      </c>
      <c r="B957" s="155"/>
      <c r="C957" s="70"/>
      <c r="D957" s="70"/>
      <c r="E957" t="s">
        <v>38</v>
      </c>
    </row>
    <row r="958" spans="1:5" ht="15" customHeight="1" x14ac:dyDescent="0.2">
      <c r="A958" s="57"/>
      <c r="B958" s="155"/>
      <c r="C958" s="70"/>
      <c r="D958" s="70"/>
    </row>
    <row r="959" spans="1:5" ht="15" customHeight="1" x14ac:dyDescent="0.2">
      <c r="C959" s="44" t="s">
        <v>40</v>
      </c>
      <c r="D959" s="125" t="s">
        <v>53</v>
      </c>
      <c r="E959" s="45" t="s">
        <v>42</v>
      </c>
    </row>
    <row r="960" spans="1:5" ht="15" customHeight="1" x14ac:dyDescent="0.2">
      <c r="C960" s="62">
        <v>6409</v>
      </c>
      <c r="D960" s="126" t="s">
        <v>113</v>
      </c>
      <c r="E960" s="104">
        <v>58760.01</v>
      </c>
    </row>
    <row r="961" spans="1:5" ht="15" customHeight="1" x14ac:dyDescent="0.2">
      <c r="C961" s="77" t="s">
        <v>44</v>
      </c>
      <c r="D961" s="153"/>
      <c r="E961" s="67">
        <f>SUM(E960:E960)</f>
        <v>58760.01</v>
      </c>
    </row>
    <row r="962" spans="1:5" ht="15" customHeight="1" x14ac:dyDescent="0.2"/>
    <row r="963" spans="1:5" ht="15" customHeight="1" x14ac:dyDescent="0.2"/>
    <row r="964" spans="1:5" ht="15" customHeight="1" x14ac:dyDescent="0.25">
      <c r="A964" s="80" t="s">
        <v>734</v>
      </c>
    </row>
    <row r="965" spans="1:5" ht="15" customHeight="1" x14ac:dyDescent="0.2">
      <c r="A965" s="197" t="s">
        <v>59</v>
      </c>
      <c r="B965" s="197"/>
      <c r="C965" s="197"/>
      <c r="D965" s="197"/>
      <c r="E965" s="197"/>
    </row>
    <row r="966" spans="1:5" ht="15" customHeight="1" x14ac:dyDescent="0.2">
      <c r="A966" s="178" t="s">
        <v>821</v>
      </c>
      <c r="B966" s="178"/>
      <c r="C966" s="178"/>
      <c r="D966" s="178"/>
      <c r="E966" s="178"/>
    </row>
    <row r="967" spans="1:5" ht="15" customHeight="1" x14ac:dyDescent="0.2">
      <c r="A967" s="178"/>
      <c r="B967" s="178"/>
      <c r="C967" s="178"/>
      <c r="D967" s="178"/>
      <c r="E967" s="178"/>
    </row>
    <row r="968" spans="1:5" ht="15" customHeight="1" x14ac:dyDescent="0.2">
      <c r="A968" s="178"/>
      <c r="B968" s="178"/>
      <c r="C968" s="178"/>
      <c r="D968" s="178"/>
      <c r="E968" s="178"/>
    </row>
    <row r="969" spans="1:5" ht="15" customHeight="1" x14ac:dyDescent="0.2">
      <c r="A969" s="178"/>
      <c r="B969" s="178"/>
      <c r="C969" s="178"/>
      <c r="D969" s="178"/>
      <c r="E969" s="178"/>
    </row>
    <row r="970" spans="1:5" ht="15" customHeight="1" x14ac:dyDescent="0.2">
      <c r="A970" s="178"/>
      <c r="B970" s="178"/>
      <c r="C970" s="178"/>
      <c r="D970" s="178"/>
      <c r="E970" s="178"/>
    </row>
    <row r="971" spans="1:5" ht="15" customHeight="1" x14ac:dyDescent="0.2">
      <c r="A971" s="178"/>
      <c r="B971" s="178"/>
      <c r="C971" s="178"/>
      <c r="D971" s="178"/>
      <c r="E971" s="178"/>
    </row>
    <row r="972" spans="1:5" ht="15" customHeight="1" x14ac:dyDescent="0.2">
      <c r="A972" s="178"/>
      <c r="B972" s="178"/>
      <c r="C972" s="178"/>
      <c r="D972" s="178"/>
      <c r="E972" s="178"/>
    </row>
    <row r="973" spans="1:5" ht="15" customHeight="1" x14ac:dyDescent="0.2">
      <c r="B973" s="198"/>
    </row>
    <row r="974" spans="1:5" ht="15" customHeight="1" x14ac:dyDescent="0.25">
      <c r="A974" s="38" t="s">
        <v>1</v>
      </c>
      <c r="B974" s="189"/>
      <c r="C974" s="37"/>
      <c r="D974" s="37"/>
      <c r="E974" s="37"/>
    </row>
    <row r="975" spans="1:5" ht="15" customHeight="1" x14ac:dyDescent="0.2">
      <c r="A975" s="40" t="s">
        <v>74</v>
      </c>
      <c r="B975" s="118"/>
      <c r="C975" s="118"/>
      <c r="D975" s="118"/>
      <c r="E975" s="56" t="s">
        <v>75</v>
      </c>
    </row>
    <row r="976" spans="1:5" ht="15" customHeight="1" x14ac:dyDescent="0.2">
      <c r="A976" s="118"/>
      <c r="B976" s="190"/>
      <c r="C976" s="118"/>
      <c r="D976" s="118"/>
      <c r="E976" s="43"/>
    </row>
    <row r="977" spans="1:5" ht="15" customHeight="1" x14ac:dyDescent="0.2">
      <c r="B977" s="45" t="s">
        <v>39</v>
      </c>
      <c r="C977" s="171" t="s">
        <v>40</v>
      </c>
      <c r="D977" s="46" t="s">
        <v>41</v>
      </c>
      <c r="E977" s="44" t="s">
        <v>42</v>
      </c>
    </row>
    <row r="978" spans="1:5" ht="15" customHeight="1" x14ac:dyDescent="0.2">
      <c r="B978" s="199">
        <v>302</v>
      </c>
      <c r="C978" s="200">
        <v>6172</v>
      </c>
      <c r="D978" s="117" t="s">
        <v>448</v>
      </c>
      <c r="E978" s="187">
        <v>-599</v>
      </c>
    </row>
    <row r="979" spans="1:5" ht="15" customHeight="1" x14ac:dyDescent="0.2">
      <c r="B979" s="95"/>
      <c r="C979" s="77" t="s">
        <v>44</v>
      </c>
      <c r="D979" s="85"/>
      <c r="E979" s="86">
        <f>SUM(E978:E978)</f>
        <v>-599</v>
      </c>
    </row>
    <row r="980" spans="1:5" ht="15" customHeight="1" x14ac:dyDescent="0.2">
      <c r="A980" s="37"/>
      <c r="B980" s="189"/>
      <c r="C980" s="37"/>
      <c r="D980" s="37"/>
      <c r="E980" s="37"/>
    </row>
    <row r="981" spans="1:5" ht="15" customHeight="1" x14ac:dyDescent="0.25">
      <c r="A981" s="69" t="s">
        <v>17</v>
      </c>
      <c r="B981" s="155"/>
      <c r="C981" s="70"/>
      <c r="D981" s="70"/>
      <c r="E981" s="92"/>
    </row>
    <row r="982" spans="1:5" ht="15" customHeight="1" x14ac:dyDescent="0.2">
      <c r="A982" s="40" t="s">
        <v>74</v>
      </c>
      <c r="B982" s="118"/>
      <c r="C982" s="118"/>
      <c r="D982" s="118"/>
      <c r="E982" s="56" t="s">
        <v>75</v>
      </c>
    </row>
    <row r="983" spans="1:5" ht="15" customHeight="1" x14ac:dyDescent="0.2">
      <c r="A983" s="92"/>
      <c r="B983" s="201"/>
      <c r="C983" s="70"/>
      <c r="D983" s="92"/>
      <c r="E983" s="97"/>
    </row>
    <row r="984" spans="1:5" ht="15" customHeight="1" x14ac:dyDescent="0.2">
      <c r="B984" s="45" t="s">
        <v>39</v>
      </c>
      <c r="C984" s="44" t="s">
        <v>40</v>
      </c>
      <c r="D984" s="82" t="s">
        <v>41</v>
      </c>
      <c r="E984" s="44" t="s">
        <v>42</v>
      </c>
    </row>
    <row r="985" spans="1:5" ht="15" customHeight="1" x14ac:dyDescent="0.2">
      <c r="B985" s="199">
        <v>307</v>
      </c>
      <c r="C985" s="142"/>
      <c r="D985" s="90" t="s">
        <v>230</v>
      </c>
      <c r="E985" s="89">
        <v>-599</v>
      </c>
    </row>
    <row r="986" spans="1:5" ht="15" customHeight="1" x14ac:dyDescent="0.2">
      <c r="B986" s="95"/>
      <c r="C986" s="77" t="s">
        <v>44</v>
      </c>
      <c r="D986" s="202"/>
      <c r="E986" s="86">
        <f>SUM(E985:E985)</f>
        <v>-599</v>
      </c>
    </row>
    <row r="987" spans="1:5" ht="15" customHeight="1" x14ac:dyDescent="0.2"/>
    <row r="988" spans="1:5" ht="15" customHeight="1" x14ac:dyDescent="0.2"/>
    <row r="989" spans="1:5" ht="15" customHeight="1" x14ac:dyDescent="0.25">
      <c r="A989" s="80" t="s">
        <v>735</v>
      </c>
    </row>
    <row r="990" spans="1:5" ht="15" customHeight="1" x14ac:dyDescent="0.2">
      <c r="A990" s="197" t="s">
        <v>34</v>
      </c>
      <c r="B990" s="197"/>
      <c r="C990" s="197"/>
      <c r="D990" s="197"/>
      <c r="E990" s="197"/>
    </row>
    <row r="991" spans="1:5" ht="15" customHeight="1" x14ac:dyDescent="0.2">
      <c r="A991" s="178" t="s">
        <v>822</v>
      </c>
      <c r="B991" s="178"/>
      <c r="C991" s="178"/>
      <c r="D991" s="178"/>
      <c r="E991" s="178"/>
    </row>
    <row r="992" spans="1:5" ht="15" customHeight="1" x14ac:dyDescent="0.2">
      <c r="A992" s="178"/>
      <c r="B992" s="178"/>
      <c r="C992" s="178"/>
      <c r="D992" s="178"/>
      <c r="E992" s="178"/>
    </row>
    <row r="993" spans="1:5" ht="15" customHeight="1" x14ac:dyDescent="0.2">
      <c r="A993" s="178"/>
      <c r="B993" s="178"/>
      <c r="C993" s="178"/>
      <c r="D993" s="178"/>
      <c r="E993" s="178"/>
    </row>
    <row r="994" spans="1:5" ht="15" customHeight="1" x14ac:dyDescent="0.2">
      <c r="A994" s="178"/>
      <c r="B994" s="178"/>
      <c r="C994" s="178"/>
      <c r="D994" s="178"/>
      <c r="E994" s="178"/>
    </row>
    <row r="995" spans="1:5" ht="15" customHeight="1" x14ac:dyDescent="0.2">
      <c r="A995" s="178"/>
      <c r="B995" s="178"/>
      <c r="C995" s="178"/>
      <c r="D995" s="178"/>
      <c r="E995" s="178"/>
    </row>
    <row r="996" spans="1:5" ht="15" customHeight="1" x14ac:dyDescent="0.2">
      <c r="A996" s="178"/>
      <c r="B996" s="178"/>
      <c r="C996" s="178"/>
      <c r="D996" s="178"/>
      <c r="E996" s="178"/>
    </row>
    <row r="997" spans="1:5" ht="15" customHeight="1" x14ac:dyDescent="0.2">
      <c r="A997" s="178"/>
      <c r="B997" s="178"/>
      <c r="C997" s="178"/>
      <c r="D997" s="178"/>
      <c r="E997" s="178"/>
    </row>
    <row r="998" spans="1:5" ht="15" customHeight="1" x14ac:dyDescent="0.2">
      <c r="A998" s="178"/>
      <c r="B998" s="178"/>
      <c r="C998" s="178"/>
      <c r="D998" s="178"/>
      <c r="E998" s="178"/>
    </row>
    <row r="999" spans="1:5" ht="15" customHeight="1" x14ac:dyDescent="0.2">
      <c r="B999" s="198"/>
    </row>
    <row r="1000" spans="1:5" ht="15" customHeight="1" x14ac:dyDescent="0.25">
      <c r="A1000" s="38" t="s">
        <v>1</v>
      </c>
      <c r="B1000" s="189"/>
      <c r="C1000" s="37"/>
      <c r="D1000" s="37"/>
      <c r="E1000" s="37"/>
    </row>
    <row r="1001" spans="1:5" ht="15" customHeight="1" x14ac:dyDescent="0.2">
      <c r="A1001" s="40" t="s">
        <v>74</v>
      </c>
      <c r="B1001" s="118"/>
      <c r="C1001" s="118"/>
      <c r="D1001" s="118"/>
      <c r="E1001" s="56" t="s">
        <v>75</v>
      </c>
    </row>
    <row r="1002" spans="1:5" ht="15" customHeight="1" x14ac:dyDescent="0.2">
      <c r="A1002" s="118"/>
      <c r="B1002" s="190"/>
      <c r="C1002" s="118"/>
      <c r="D1002" s="118"/>
      <c r="E1002" s="43"/>
    </row>
    <row r="1003" spans="1:5" ht="15" customHeight="1" x14ac:dyDescent="0.2">
      <c r="B1003" s="45" t="s">
        <v>39</v>
      </c>
      <c r="C1003" s="171" t="s">
        <v>40</v>
      </c>
      <c r="D1003" s="46" t="s">
        <v>41</v>
      </c>
      <c r="E1003" s="44" t="s">
        <v>42</v>
      </c>
    </row>
    <row r="1004" spans="1:5" ht="15" customHeight="1" x14ac:dyDescent="0.2">
      <c r="B1004" s="199">
        <v>302</v>
      </c>
      <c r="C1004" s="200">
        <v>6172</v>
      </c>
      <c r="D1004" s="117" t="s">
        <v>448</v>
      </c>
      <c r="E1004" s="187">
        <v>41366</v>
      </c>
    </row>
    <row r="1005" spans="1:5" ht="15" customHeight="1" x14ac:dyDescent="0.2">
      <c r="B1005" s="95"/>
      <c r="C1005" s="77" t="s">
        <v>44</v>
      </c>
      <c r="D1005" s="85"/>
      <c r="E1005" s="86">
        <f>SUM(E1004:E1004)</f>
        <v>41366</v>
      </c>
    </row>
    <row r="1006" spans="1:5" ht="15" customHeight="1" x14ac:dyDescent="0.2">
      <c r="A1006" s="37"/>
      <c r="B1006" s="189"/>
      <c r="C1006" s="37"/>
      <c r="D1006" s="37"/>
      <c r="E1006" s="37"/>
    </row>
    <row r="1007" spans="1:5" ht="15" customHeight="1" x14ac:dyDescent="0.25">
      <c r="A1007" s="69" t="s">
        <v>17</v>
      </c>
      <c r="B1007" s="155"/>
      <c r="C1007" s="70"/>
      <c r="D1007" s="70"/>
      <c r="E1007" s="92"/>
    </row>
    <row r="1008" spans="1:5" ht="15" customHeight="1" x14ac:dyDescent="0.2">
      <c r="A1008" s="40" t="s">
        <v>74</v>
      </c>
      <c r="B1008" s="118"/>
      <c r="C1008" s="118"/>
      <c r="D1008" s="118"/>
      <c r="E1008" s="56" t="s">
        <v>75</v>
      </c>
    </row>
    <row r="1009" spans="1:5" ht="15" customHeight="1" x14ac:dyDescent="0.2">
      <c r="A1009" s="92"/>
      <c r="B1009" s="201"/>
      <c r="C1009" s="70"/>
      <c r="D1009" s="92"/>
      <c r="E1009" s="97"/>
    </row>
    <row r="1010" spans="1:5" ht="15" customHeight="1" x14ac:dyDescent="0.2">
      <c r="B1010" s="45" t="s">
        <v>39</v>
      </c>
      <c r="C1010" s="44" t="s">
        <v>40</v>
      </c>
      <c r="D1010" s="82" t="s">
        <v>41</v>
      </c>
      <c r="E1010" s="44" t="s">
        <v>42</v>
      </c>
    </row>
    <row r="1011" spans="1:5" ht="15" customHeight="1" x14ac:dyDescent="0.2">
      <c r="B1011" s="199">
        <v>302</v>
      </c>
      <c r="C1011" s="142"/>
      <c r="D1011" s="90" t="s">
        <v>230</v>
      </c>
      <c r="E1011" s="187">
        <v>41366</v>
      </c>
    </row>
    <row r="1012" spans="1:5" ht="15" customHeight="1" x14ac:dyDescent="0.2">
      <c r="B1012" s="95"/>
      <c r="C1012" s="77" t="s">
        <v>44</v>
      </c>
      <c r="D1012" s="202"/>
      <c r="E1012" s="86">
        <f>SUM(E1011:E1011)</f>
        <v>41366</v>
      </c>
    </row>
    <row r="1013" spans="1:5" ht="15" customHeight="1" x14ac:dyDescent="0.2"/>
    <row r="1014" spans="1:5" ht="15" customHeight="1" x14ac:dyDescent="0.2"/>
    <row r="1015" spans="1:5" ht="15" customHeight="1" x14ac:dyDescent="0.25">
      <c r="A1015" s="80" t="s">
        <v>736</v>
      </c>
    </row>
    <row r="1016" spans="1:5" ht="15" customHeight="1" x14ac:dyDescent="0.2">
      <c r="A1016" s="179" t="s">
        <v>116</v>
      </c>
      <c r="B1016" s="179"/>
      <c r="C1016" s="179"/>
      <c r="D1016" s="179"/>
      <c r="E1016" s="179"/>
    </row>
    <row r="1017" spans="1:5" ht="15" customHeight="1" x14ac:dyDescent="0.2">
      <c r="A1017" s="179"/>
      <c r="B1017" s="179"/>
      <c r="C1017" s="179"/>
      <c r="D1017" s="179"/>
      <c r="E1017" s="179"/>
    </row>
    <row r="1018" spans="1:5" ht="15" customHeight="1" x14ac:dyDescent="0.2">
      <c r="A1018" s="178" t="s">
        <v>737</v>
      </c>
      <c r="B1018" s="178"/>
      <c r="C1018" s="178"/>
      <c r="D1018" s="178"/>
      <c r="E1018" s="178"/>
    </row>
    <row r="1019" spans="1:5" ht="15" customHeight="1" x14ac:dyDescent="0.2">
      <c r="A1019" s="178"/>
      <c r="B1019" s="178"/>
      <c r="C1019" s="178"/>
      <c r="D1019" s="178"/>
      <c r="E1019" s="178"/>
    </row>
    <row r="1020" spans="1:5" ht="15" customHeight="1" x14ac:dyDescent="0.2">
      <c r="A1020" s="178"/>
      <c r="B1020" s="178"/>
      <c r="C1020" s="178"/>
      <c r="D1020" s="178"/>
      <c r="E1020" s="178"/>
    </row>
    <row r="1021" spans="1:5" ht="15" customHeight="1" x14ac:dyDescent="0.2">
      <c r="A1021" s="178"/>
      <c r="B1021" s="178"/>
      <c r="C1021" s="178"/>
      <c r="D1021" s="178"/>
      <c r="E1021" s="178"/>
    </row>
    <row r="1022" spans="1:5" ht="15" customHeight="1" x14ac:dyDescent="0.2">
      <c r="A1022" s="178"/>
      <c r="B1022" s="178"/>
      <c r="C1022" s="178"/>
      <c r="D1022" s="178"/>
      <c r="E1022" s="178"/>
    </row>
    <row r="1023" spans="1:5" ht="15" customHeight="1" x14ac:dyDescent="0.2">
      <c r="A1023" s="178"/>
      <c r="B1023" s="178"/>
      <c r="C1023" s="178"/>
      <c r="D1023" s="178"/>
      <c r="E1023" s="178"/>
    </row>
    <row r="1024" spans="1:5" ht="15" customHeight="1" x14ac:dyDescent="0.2">
      <c r="A1024" s="178"/>
      <c r="B1024" s="178"/>
      <c r="C1024" s="178"/>
      <c r="D1024" s="178"/>
      <c r="E1024" s="178"/>
    </row>
    <row r="1025" spans="1:5" ht="15" customHeight="1" x14ac:dyDescent="0.2">
      <c r="A1025" s="121"/>
      <c r="B1025" s="121"/>
      <c r="C1025" s="121"/>
      <c r="D1025" s="121"/>
      <c r="E1025" s="121"/>
    </row>
    <row r="1026" spans="1:5" ht="15" customHeight="1" x14ac:dyDescent="0.25">
      <c r="A1026" s="69" t="s">
        <v>17</v>
      </c>
      <c r="B1026" s="70"/>
      <c r="C1026" s="70"/>
      <c r="D1026" s="70"/>
      <c r="E1026" s="70"/>
    </row>
    <row r="1027" spans="1:5" ht="15" customHeight="1" x14ac:dyDescent="0.2">
      <c r="A1027" s="57" t="s">
        <v>37</v>
      </c>
      <c r="B1027" s="70"/>
      <c r="C1027" s="70"/>
      <c r="D1027" s="70"/>
      <c r="E1027" s="71" t="s">
        <v>38</v>
      </c>
    </row>
    <row r="1028" spans="1:5" ht="15" customHeight="1" x14ac:dyDescent="0.25">
      <c r="A1028" s="72"/>
      <c r="B1028" s="69"/>
      <c r="C1028" s="70"/>
      <c r="D1028" s="70"/>
      <c r="E1028" s="73"/>
    </row>
    <row r="1029" spans="1:5" ht="15" customHeight="1" x14ac:dyDescent="0.2">
      <c r="A1029" s="98"/>
      <c r="B1029" s="108"/>
      <c r="C1029" s="44" t="s">
        <v>40</v>
      </c>
      <c r="D1029" s="82" t="s">
        <v>53</v>
      </c>
      <c r="E1029" s="44" t="s">
        <v>42</v>
      </c>
    </row>
    <row r="1030" spans="1:5" ht="15" customHeight="1" x14ac:dyDescent="0.2">
      <c r="A1030" s="99"/>
      <c r="B1030" s="116"/>
      <c r="C1030" s="62">
        <v>6409</v>
      </c>
      <c r="D1030" s="110" t="s">
        <v>113</v>
      </c>
      <c r="E1030" s="76">
        <f>-632910-96000</f>
        <v>-728910</v>
      </c>
    </row>
    <row r="1031" spans="1:5" ht="15" customHeight="1" x14ac:dyDescent="0.2">
      <c r="A1031" s="83"/>
      <c r="B1031" s="137"/>
      <c r="C1031" s="77" t="s">
        <v>44</v>
      </c>
      <c r="D1031" s="85"/>
      <c r="E1031" s="86">
        <f>SUM(E1030:E1030)</f>
        <v>-728910</v>
      </c>
    </row>
    <row r="1032" spans="1:5" ht="15" customHeight="1" x14ac:dyDescent="0.2"/>
    <row r="1033" spans="1:5" ht="15" customHeight="1" x14ac:dyDescent="0.25">
      <c r="A1033" s="69" t="s">
        <v>17</v>
      </c>
      <c r="B1033" s="70"/>
      <c r="C1033" s="70"/>
      <c r="D1033" s="56"/>
      <c r="E1033" s="56"/>
    </row>
    <row r="1034" spans="1:5" ht="15" customHeight="1" x14ac:dyDescent="0.2">
      <c r="A1034" s="57" t="s">
        <v>64</v>
      </c>
      <c r="B1034" s="70"/>
      <c r="C1034" s="70"/>
      <c r="D1034" s="70"/>
      <c r="E1034" s="71" t="s">
        <v>80</v>
      </c>
    </row>
    <row r="1035" spans="1:5" ht="15" customHeight="1" x14ac:dyDescent="0.2">
      <c r="A1035" s="72"/>
      <c r="B1035" s="96"/>
      <c r="C1035" s="70"/>
      <c r="D1035" s="72"/>
      <c r="E1035" s="97"/>
    </row>
    <row r="1036" spans="1:5" ht="15" customHeight="1" x14ac:dyDescent="0.2">
      <c r="C1036" s="44" t="s">
        <v>40</v>
      </c>
      <c r="D1036" s="82" t="s">
        <v>53</v>
      </c>
      <c r="E1036" s="44" t="s">
        <v>42</v>
      </c>
    </row>
    <row r="1037" spans="1:5" ht="13.5" customHeight="1" x14ac:dyDescent="0.2">
      <c r="C1037" s="62">
        <v>3121</v>
      </c>
      <c r="D1037" s="110" t="s">
        <v>66</v>
      </c>
      <c r="E1037" s="76">
        <v>96000</v>
      </c>
    </row>
    <row r="1038" spans="1:5" ht="13.5" customHeight="1" x14ac:dyDescent="0.2">
      <c r="C1038" s="62">
        <v>3121</v>
      </c>
      <c r="D1038" s="110" t="s">
        <v>81</v>
      </c>
      <c r="E1038" s="76">
        <v>632910</v>
      </c>
    </row>
    <row r="1039" spans="1:5" ht="15" customHeight="1" x14ac:dyDescent="0.2">
      <c r="C1039" s="77" t="s">
        <v>44</v>
      </c>
      <c r="D1039" s="85"/>
      <c r="E1039" s="86">
        <f>SUM(E1037:E1038)</f>
        <v>728910</v>
      </c>
    </row>
    <row r="1040" spans="1:5" ht="15" customHeight="1" x14ac:dyDescent="0.2"/>
    <row r="1041" spans="1:5" ht="15" customHeight="1" x14ac:dyDescent="0.2"/>
    <row r="1042" spans="1:5" ht="15" customHeight="1" x14ac:dyDescent="0.25">
      <c r="A1042" s="80" t="s">
        <v>738</v>
      </c>
    </row>
    <row r="1043" spans="1:5" ht="15" customHeight="1" x14ac:dyDescent="0.2">
      <c r="A1043" s="176" t="s">
        <v>240</v>
      </c>
      <c r="B1043" s="176"/>
      <c r="C1043" s="176"/>
      <c r="D1043" s="176"/>
      <c r="E1043" s="176"/>
    </row>
    <row r="1044" spans="1:5" ht="15" customHeight="1" x14ac:dyDescent="0.2">
      <c r="A1044" s="176"/>
      <c r="B1044" s="176"/>
      <c r="C1044" s="176"/>
      <c r="D1044" s="176"/>
      <c r="E1044" s="176"/>
    </row>
    <row r="1045" spans="1:5" ht="15" customHeight="1" x14ac:dyDescent="0.2">
      <c r="A1045" s="178" t="s">
        <v>739</v>
      </c>
      <c r="B1045" s="178"/>
      <c r="C1045" s="178"/>
      <c r="D1045" s="178"/>
      <c r="E1045" s="178"/>
    </row>
    <row r="1046" spans="1:5" ht="15" customHeight="1" x14ac:dyDescent="0.2">
      <c r="A1046" s="178"/>
      <c r="B1046" s="178"/>
      <c r="C1046" s="178"/>
      <c r="D1046" s="178"/>
      <c r="E1046" s="178"/>
    </row>
    <row r="1047" spans="1:5" ht="15" customHeight="1" x14ac:dyDescent="0.2">
      <c r="A1047" s="178"/>
      <c r="B1047" s="178"/>
      <c r="C1047" s="178"/>
      <c r="D1047" s="178"/>
      <c r="E1047" s="178"/>
    </row>
    <row r="1048" spans="1:5" ht="15" customHeight="1" x14ac:dyDescent="0.2">
      <c r="A1048" s="178"/>
      <c r="B1048" s="178"/>
      <c r="C1048" s="178"/>
      <c r="D1048" s="178"/>
      <c r="E1048" s="178"/>
    </row>
    <row r="1049" spans="1:5" ht="15" customHeight="1" x14ac:dyDescent="0.2">
      <c r="A1049" s="178"/>
      <c r="B1049" s="178"/>
      <c r="C1049" s="178"/>
      <c r="D1049" s="178"/>
      <c r="E1049" s="178"/>
    </row>
    <row r="1050" spans="1:5" ht="15" customHeight="1" x14ac:dyDescent="0.2">
      <c r="A1050" s="178"/>
      <c r="B1050" s="178"/>
      <c r="C1050" s="178"/>
      <c r="D1050" s="178"/>
      <c r="E1050" s="178"/>
    </row>
    <row r="1051" spans="1:5" ht="15" customHeight="1" x14ac:dyDescent="0.2">
      <c r="A1051" s="178"/>
      <c r="B1051" s="178"/>
      <c r="C1051" s="178"/>
      <c r="D1051" s="178"/>
      <c r="E1051" s="178"/>
    </row>
    <row r="1052" spans="1:5" ht="15" customHeight="1" x14ac:dyDescent="0.2">
      <c r="A1052" s="178"/>
      <c r="B1052" s="178"/>
      <c r="C1052" s="178"/>
      <c r="D1052" s="178"/>
      <c r="E1052" s="178"/>
    </row>
    <row r="1053" spans="1:5" ht="15" customHeight="1" x14ac:dyDescent="0.2">
      <c r="A1053" s="178"/>
      <c r="B1053" s="178"/>
      <c r="C1053" s="178"/>
      <c r="D1053" s="178"/>
      <c r="E1053" s="178"/>
    </row>
    <row r="1054" spans="1:5" ht="15" customHeight="1" x14ac:dyDescent="0.2"/>
    <row r="1055" spans="1:5" ht="15" customHeight="1" x14ac:dyDescent="0.25">
      <c r="A1055" s="69" t="s">
        <v>17</v>
      </c>
      <c r="B1055" s="70"/>
      <c r="C1055" s="70"/>
      <c r="D1055" s="70"/>
      <c r="E1055" s="70"/>
    </row>
    <row r="1056" spans="1:5" ht="15" customHeight="1" x14ac:dyDescent="0.2">
      <c r="A1056" s="57" t="s">
        <v>37</v>
      </c>
      <c r="B1056" s="70"/>
      <c r="C1056" s="70"/>
      <c r="D1056" s="70"/>
      <c r="E1056" s="71" t="s">
        <v>38</v>
      </c>
    </row>
    <row r="1057" spans="1:5" ht="15" customHeight="1" x14ac:dyDescent="0.25">
      <c r="A1057" s="69"/>
      <c r="B1057" s="92"/>
      <c r="C1057" s="70"/>
      <c r="D1057" s="70"/>
      <c r="E1057" s="73"/>
    </row>
    <row r="1058" spans="1:5" ht="15" customHeight="1" x14ac:dyDescent="0.2">
      <c r="B1058" s="44" t="s">
        <v>39</v>
      </c>
      <c r="C1058" s="44" t="s">
        <v>40</v>
      </c>
      <c r="D1058" s="125" t="s">
        <v>53</v>
      </c>
      <c r="E1058" s="47" t="s">
        <v>42</v>
      </c>
    </row>
    <row r="1059" spans="1:5" ht="15" customHeight="1" x14ac:dyDescent="0.2">
      <c r="B1059" s="168">
        <v>13307</v>
      </c>
      <c r="C1059" s="169">
        <v>4324</v>
      </c>
      <c r="D1059" s="126" t="s">
        <v>113</v>
      </c>
      <c r="E1059" s="170">
        <v>-150480</v>
      </c>
    </row>
    <row r="1060" spans="1:5" ht="15" customHeight="1" x14ac:dyDescent="0.2">
      <c r="B1060" s="165"/>
      <c r="C1060" s="77" t="s">
        <v>44</v>
      </c>
      <c r="D1060" s="78"/>
      <c r="E1060" s="79">
        <f>SUM(E1059:E1059)</f>
        <v>-150480</v>
      </c>
    </row>
    <row r="1061" spans="1:5" ht="15" customHeight="1" x14ac:dyDescent="0.2"/>
    <row r="1062" spans="1:5" ht="15" customHeight="1" x14ac:dyDescent="0.25">
      <c r="A1062" s="38" t="s">
        <v>17</v>
      </c>
      <c r="B1062" s="39"/>
      <c r="C1062" s="39"/>
      <c r="D1062" s="39"/>
      <c r="E1062" s="39"/>
    </row>
    <row r="1063" spans="1:5" ht="15" customHeight="1" x14ac:dyDescent="0.2">
      <c r="A1063" s="40" t="s">
        <v>242</v>
      </c>
      <c r="B1063" s="118"/>
      <c r="C1063" s="118"/>
      <c r="D1063" s="118"/>
      <c r="E1063" s="118" t="s">
        <v>243</v>
      </c>
    </row>
    <row r="1064" spans="1:5" ht="15" customHeight="1" x14ac:dyDescent="0.2">
      <c r="A1064" s="118"/>
      <c r="B1064" s="58"/>
      <c r="C1064" s="39"/>
      <c r="D1064" s="118"/>
      <c r="E1064" s="59"/>
    </row>
    <row r="1065" spans="1:5" ht="15" customHeight="1" x14ac:dyDescent="0.2">
      <c r="B1065" s="44" t="s">
        <v>39</v>
      </c>
      <c r="C1065" s="45" t="s">
        <v>40</v>
      </c>
      <c r="D1065" s="60" t="s">
        <v>41</v>
      </c>
      <c r="E1065" s="47" t="s">
        <v>42</v>
      </c>
    </row>
    <row r="1066" spans="1:5" ht="15" customHeight="1" x14ac:dyDescent="0.2">
      <c r="B1066" s="168">
        <v>13307</v>
      </c>
      <c r="C1066" s="171"/>
      <c r="D1066" s="63" t="s">
        <v>177</v>
      </c>
      <c r="E1066" s="64">
        <v>41040</v>
      </c>
    </row>
    <row r="1067" spans="1:5" ht="15" customHeight="1" x14ac:dyDescent="0.2">
      <c r="B1067" s="165"/>
      <c r="C1067" s="53" t="s">
        <v>44</v>
      </c>
      <c r="D1067" s="66"/>
      <c r="E1067" s="67">
        <f>SUM(E1066:E1066)</f>
        <v>41040</v>
      </c>
    </row>
    <row r="1068" spans="1:5" ht="15" customHeight="1" x14ac:dyDescent="0.2">
      <c r="A1068" s="118"/>
      <c r="B1068" s="118"/>
      <c r="C1068" s="118"/>
      <c r="D1068" s="118"/>
      <c r="E1068" s="118"/>
    </row>
    <row r="1069" spans="1:5" ht="15" customHeight="1" x14ac:dyDescent="0.25">
      <c r="A1069" s="38" t="s">
        <v>17</v>
      </c>
      <c r="B1069" s="39"/>
      <c r="C1069" s="39"/>
      <c r="D1069" s="39"/>
      <c r="E1069" s="39"/>
    </row>
    <row r="1070" spans="1:5" ht="15" customHeight="1" x14ac:dyDescent="0.2">
      <c r="A1070" s="40" t="s">
        <v>235</v>
      </c>
      <c r="B1070" s="118"/>
      <c r="C1070" s="118"/>
      <c r="D1070" s="118"/>
      <c r="E1070" s="118" t="s">
        <v>236</v>
      </c>
    </row>
    <row r="1071" spans="1:5" ht="15" customHeight="1" x14ac:dyDescent="0.2">
      <c r="A1071" s="118"/>
      <c r="B1071" s="58"/>
      <c r="C1071" s="39"/>
      <c r="D1071" s="118"/>
      <c r="E1071" s="59"/>
    </row>
    <row r="1072" spans="1:5" ht="15" customHeight="1" x14ac:dyDescent="0.2">
      <c r="A1072" s="98"/>
      <c r="B1072" s="44" t="s">
        <v>39</v>
      </c>
      <c r="C1072" s="45" t="s">
        <v>40</v>
      </c>
      <c r="D1072" s="60" t="s">
        <v>41</v>
      </c>
      <c r="E1072" s="47" t="s">
        <v>42</v>
      </c>
    </row>
    <row r="1073" spans="1:5" ht="15" customHeight="1" x14ac:dyDescent="0.2">
      <c r="A1073" s="143"/>
      <c r="B1073" s="168">
        <v>13307</v>
      </c>
      <c r="C1073" s="171"/>
      <c r="D1073" s="63" t="s">
        <v>177</v>
      </c>
      <c r="E1073" s="89">
        <v>109440</v>
      </c>
    </row>
    <row r="1074" spans="1:5" ht="15" customHeight="1" x14ac:dyDescent="0.2">
      <c r="A1074" s="166"/>
      <c r="B1074" s="165"/>
      <c r="C1074" s="53" t="s">
        <v>44</v>
      </c>
      <c r="D1074" s="66"/>
      <c r="E1074" s="67">
        <f>SUM(E1073)</f>
        <v>109440</v>
      </c>
    </row>
    <row r="1075" spans="1:5" ht="15" customHeight="1" x14ac:dyDescent="0.2"/>
    <row r="1076" spans="1:5" ht="15" customHeight="1" x14ac:dyDescent="0.2"/>
    <row r="1077" spans="1:5" ht="15" customHeight="1" x14ac:dyDescent="0.25">
      <c r="A1077" s="80" t="s">
        <v>740</v>
      </c>
    </row>
    <row r="1078" spans="1:5" ht="15" customHeight="1" x14ac:dyDescent="0.2">
      <c r="A1078" s="176" t="s">
        <v>741</v>
      </c>
      <c r="B1078" s="176"/>
      <c r="C1078" s="176"/>
      <c r="D1078" s="176"/>
      <c r="E1078" s="176"/>
    </row>
    <row r="1079" spans="1:5" ht="15" customHeight="1" x14ac:dyDescent="0.2">
      <c r="A1079" s="176"/>
      <c r="B1079" s="176"/>
      <c r="C1079" s="176"/>
      <c r="D1079" s="176"/>
      <c r="E1079" s="176"/>
    </row>
    <row r="1080" spans="1:5" ht="15" customHeight="1" x14ac:dyDescent="0.2">
      <c r="A1080" s="178" t="s">
        <v>742</v>
      </c>
      <c r="B1080" s="178"/>
      <c r="C1080" s="178"/>
      <c r="D1080" s="178"/>
      <c r="E1080" s="178"/>
    </row>
    <row r="1081" spans="1:5" ht="15" customHeight="1" x14ac:dyDescent="0.2">
      <c r="A1081" s="178"/>
      <c r="B1081" s="178"/>
      <c r="C1081" s="178"/>
      <c r="D1081" s="178"/>
      <c r="E1081" s="178"/>
    </row>
    <row r="1082" spans="1:5" ht="15" customHeight="1" x14ac:dyDescent="0.2">
      <c r="A1082" s="178"/>
      <c r="B1082" s="178"/>
      <c r="C1082" s="178"/>
      <c r="D1082" s="178"/>
      <c r="E1082" s="178"/>
    </row>
    <row r="1083" spans="1:5" ht="15" customHeight="1" x14ac:dyDescent="0.2">
      <c r="A1083" s="178"/>
      <c r="B1083" s="178"/>
      <c r="C1083" s="178"/>
      <c r="D1083" s="178"/>
      <c r="E1083" s="178"/>
    </row>
    <row r="1084" spans="1:5" ht="15" customHeight="1" x14ac:dyDescent="0.2">
      <c r="A1084" s="178"/>
      <c r="B1084" s="178"/>
      <c r="C1084" s="178"/>
      <c r="D1084" s="178"/>
      <c r="E1084" s="178"/>
    </row>
    <row r="1085" spans="1:5" ht="15" customHeight="1" x14ac:dyDescent="0.2">
      <c r="A1085" s="178"/>
      <c r="B1085" s="178"/>
      <c r="C1085" s="178"/>
      <c r="D1085" s="178"/>
      <c r="E1085" s="178"/>
    </row>
    <row r="1086" spans="1:5" ht="15" customHeight="1" x14ac:dyDescent="0.2">
      <c r="A1086" s="178"/>
      <c r="B1086" s="178"/>
      <c r="C1086" s="178"/>
      <c r="D1086" s="178"/>
      <c r="E1086" s="178"/>
    </row>
    <row r="1087" spans="1:5" ht="15" customHeight="1" x14ac:dyDescent="0.2">
      <c r="A1087" s="178"/>
      <c r="B1087" s="178"/>
      <c r="C1087" s="178"/>
      <c r="D1087" s="178"/>
      <c r="E1087" s="178"/>
    </row>
    <row r="1088" spans="1:5" ht="15" customHeight="1" x14ac:dyDescent="0.2">
      <c r="A1088" s="178"/>
      <c r="B1088" s="178"/>
      <c r="C1088" s="178"/>
      <c r="D1088" s="178"/>
      <c r="E1088" s="178"/>
    </row>
    <row r="1089" spans="1:5" ht="15" customHeight="1" x14ac:dyDescent="0.2">
      <c r="A1089" s="121"/>
      <c r="B1089" s="121"/>
      <c r="C1089" s="121"/>
      <c r="D1089" s="121"/>
      <c r="E1089" s="121"/>
    </row>
    <row r="1090" spans="1:5" ht="15" customHeight="1" x14ac:dyDescent="0.2">
      <c r="A1090" s="121"/>
      <c r="B1090" s="121"/>
      <c r="C1090" s="121"/>
      <c r="D1090" s="121"/>
      <c r="E1090" s="121"/>
    </row>
    <row r="1091" spans="1:5" ht="15" customHeight="1" x14ac:dyDescent="0.2">
      <c r="A1091" s="121"/>
      <c r="B1091" s="121"/>
      <c r="C1091" s="121"/>
      <c r="D1091" s="121"/>
      <c r="E1091" s="121"/>
    </row>
    <row r="1092" spans="1:5" ht="15" customHeight="1" x14ac:dyDescent="0.2">
      <c r="A1092" s="121"/>
      <c r="B1092" s="121"/>
      <c r="C1092" s="121"/>
      <c r="D1092" s="121"/>
      <c r="E1092" s="121"/>
    </row>
    <row r="1093" spans="1:5" ht="15" customHeight="1" x14ac:dyDescent="0.25">
      <c r="A1093" s="38" t="s">
        <v>17</v>
      </c>
      <c r="B1093" s="39"/>
      <c r="C1093" s="39"/>
      <c r="D1093" s="39"/>
      <c r="E1093" s="56"/>
    </row>
    <row r="1094" spans="1:5" ht="15" customHeight="1" x14ac:dyDescent="0.2">
      <c r="A1094" s="40" t="s">
        <v>37</v>
      </c>
      <c r="B1094" s="39"/>
      <c r="C1094" s="39"/>
      <c r="D1094" s="39"/>
      <c r="E1094" s="42" t="s">
        <v>38</v>
      </c>
    </row>
    <row r="1095" spans="1:5" ht="15" customHeight="1" x14ac:dyDescent="0.2">
      <c r="A1095" s="40"/>
      <c r="B1095" s="56"/>
      <c r="C1095" s="39"/>
      <c r="D1095" s="39"/>
      <c r="E1095" s="43"/>
    </row>
    <row r="1096" spans="1:5" ht="15" customHeight="1" x14ac:dyDescent="0.2">
      <c r="A1096" s="108"/>
      <c r="B1096" s="108"/>
      <c r="C1096" s="45" t="s">
        <v>40</v>
      </c>
      <c r="D1096" s="82" t="s">
        <v>53</v>
      </c>
      <c r="E1096" s="47" t="s">
        <v>42</v>
      </c>
    </row>
    <row r="1097" spans="1:5" ht="15" customHeight="1" x14ac:dyDescent="0.2">
      <c r="A1097" s="108"/>
      <c r="B1097" s="108"/>
      <c r="C1097" s="132">
        <v>6409</v>
      </c>
      <c r="D1097" s="110" t="s">
        <v>113</v>
      </c>
      <c r="E1097" s="104">
        <v>-500000</v>
      </c>
    </row>
    <row r="1098" spans="1:5" ht="15" customHeight="1" x14ac:dyDescent="0.2">
      <c r="A1098" s="105"/>
      <c r="B1098" s="105"/>
      <c r="C1098" s="53" t="s">
        <v>44</v>
      </c>
      <c r="D1098" s="54"/>
      <c r="E1098" s="55">
        <f>SUM(E1097:E1097)</f>
        <v>-500000</v>
      </c>
    </row>
    <row r="1099" spans="1:5" ht="15" customHeight="1" x14ac:dyDescent="0.2">
      <c r="A1099" s="72"/>
      <c r="B1099" s="72"/>
      <c r="C1099" s="72"/>
      <c r="D1099" s="72"/>
      <c r="E1099" s="72"/>
    </row>
    <row r="1100" spans="1:5" ht="15" customHeight="1" x14ac:dyDescent="0.25">
      <c r="A1100" s="69" t="s">
        <v>17</v>
      </c>
      <c r="B1100" s="70"/>
      <c r="C1100" s="70"/>
      <c r="D1100" s="56"/>
      <c r="E1100" s="56"/>
    </row>
    <row r="1101" spans="1:5" ht="15" customHeight="1" x14ac:dyDescent="0.2">
      <c r="A1101" s="127" t="s">
        <v>106</v>
      </c>
      <c r="B1101" s="70"/>
      <c r="C1101" s="70"/>
      <c r="D1101" s="70"/>
      <c r="E1101" s="71" t="s">
        <v>107</v>
      </c>
    </row>
    <row r="1102" spans="1:5" ht="15" customHeight="1" x14ac:dyDescent="0.2">
      <c r="A1102" s="72"/>
      <c r="B1102" s="96"/>
      <c r="C1102" s="70"/>
      <c r="D1102" s="72"/>
      <c r="E1102" s="97"/>
    </row>
    <row r="1103" spans="1:5" ht="15" customHeight="1" x14ac:dyDescent="0.2">
      <c r="B1103" s="45" t="s">
        <v>39</v>
      </c>
      <c r="C1103" s="45" t="s">
        <v>40</v>
      </c>
      <c r="D1103" s="46" t="s">
        <v>41</v>
      </c>
      <c r="E1103" s="47" t="s">
        <v>42</v>
      </c>
    </row>
    <row r="1104" spans="1:5" ht="15" customHeight="1" x14ac:dyDescent="0.2">
      <c r="B1104" s="119">
        <v>303</v>
      </c>
      <c r="C1104" s="103"/>
      <c r="D1104" s="63" t="s">
        <v>230</v>
      </c>
      <c r="E1104" s="51">
        <v>500000</v>
      </c>
    </row>
    <row r="1105" spans="1:5" ht="15" customHeight="1" x14ac:dyDescent="0.2">
      <c r="B1105" s="119"/>
      <c r="C1105" s="53" t="s">
        <v>44</v>
      </c>
      <c r="D1105" s="54"/>
      <c r="E1105" s="55">
        <f>SUM(E1104:E1104)</f>
        <v>500000</v>
      </c>
    </row>
    <row r="1106" spans="1:5" ht="15" customHeight="1" x14ac:dyDescent="0.2"/>
    <row r="1107" spans="1:5" ht="15" customHeight="1" x14ac:dyDescent="0.2"/>
    <row r="1108" spans="1:5" ht="15" customHeight="1" x14ac:dyDescent="0.25">
      <c r="A1108" s="80" t="s">
        <v>743</v>
      </c>
    </row>
    <row r="1109" spans="1:5" ht="15" customHeight="1" x14ac:dyDescent="0.2">
      <c r="A1109" s="176" t="s">
        <v>289</v>
      </c>
      <c r="B1109" s="176"/>
      <c r="C1109" s="176"/>
      <c r="D1109" s="176"/>
      <c r="E1109" s="176"/>
    </row>
    <row r="1110" spans="1:5" ht="15" customHeight="1" x14ac:dyDescent="0.2">
      <c r="A1110" s="176"/>
      <c r="B1110" s="176"/>
      <c r="C1110" s="176"/>
      <c r="D1110" s="176"/>
      <c r="E1110" s="176"/>
    </row>
    <row r="1111" spans="1:5" ht="15" customHeight="1" x14ac:dyDescent="0.2">
      <c r="A1111" s="178" t="s">
        <v>744</v>
      </c>
      <c r="B1111" s="178"/>
      <c r="C1111" s="178"/>
      <c r="D1111" s="178"/>
      <c r="E1111" s="178"/>
    </row>
    <row r="1112" spans="1:5" ht="15" customHeight="1" x14ac:dyDescent="0.2">
      <c r="A1112" s="178"/>
      <c r="B1112" s="178"/>
      <c r="C1112" s="178"/>
      <c r="D1112" s="178"/>
      <c r="E1112" s="178"/>
    </row>
    <row r="1113" spans="1:5" ht="15" customHeight="1" x14ac:dyDescent="0.2">
      <c r="A1113" s="178"/>
      <c r="B1113" s="178"/>
      <c r="C1113" s="178"/>
      <c r="D1113" s="178"/>
      <c r="E1113" s="178"/>
    </row>
    <row r="1114" spans="1:5" ht="15" customHeight="1" x14ac:dyDescent="0.2">
      <c r="A1114" s="178"/>
      <c r="B1114" s="178"/>
      <c r="C1114" s="178"/>
      <c r="D1114" s="178"/>
      <c r="E1114" s="178"/>
    </row>
    <row r="1115" spans="1:5" ht="15" customHeight="1" x14ac:dyDescent="0.2">
      <c r="A1115" s="178"/>
      <c r="B1115" s="178"/>
      <c r="C1115" s="178"/>
      <c r="D1115" s="178"/>
      <c r="E1115" s="178"/>
    </row>
    <row r="1116" spans="1:5" ht="15" customHeight="1" x14ac:dyDescent="0.2">
      <c r="A1116" s="178"/>
      <c r="B1116" s="178"/>
      <c r="C1116" s="178"/>
      <c r="D1116" s="178"/>
      <c r="E1116" s="178"/>
    </row>
    <row r="1117" spans="1:5" ht="15" customHeight="1" x14ac:dyDescent="0.2"/>
    <row r="1118" spans="1:5" ht="15" customHeight="1" x14ac:dyDescent="0.2"/>
    <row r="1119" spans="1:5" ht="15" customHeight="1" x14ac:dyDescent="0.25">
      <c r="A1119" s="38" t="s">
        <v>17</v>
      </c>
      <c r="B1119" s="39"/>
      <c r="C1119" s="39"/>
      <c r="D1119" s="39"/>
      <c r="E1119" s="56"/>
    </row>
    <row r="1120" spans="1:5" ht="15" customHeight="1" x14ac:dyDescent="0.2">
      <c r="A1120" s="57" t="s">
        <v>135</v>
      </c>
      <c r="B1120" s="39"/>
      <c r="C1120" s="39"/>
      <c r="D1120" s="39"/>
      <c r="E1120" s="42" t="s">
        <v>136</v>
      </c>
    </row>
    <row r="1121" spans="1:5" ht="15" customHeight="1" x14ac:dyDescent="0.2">
      <c r="B1121" s="145"/>
      <c r="C1121" s="39"/>
      <c r="D1121" s="39"/>
      <c r="E1121" s="43"/>
    </row>
    <row r="1122" spans="1:5" ht="15" customHeight="1" x14ac:dyDescent="0.2">
      <c r="B1122" s="108"/>
      <c r="C1122" s="45" t="s">
        <v>40</v>
      </c>
      <c r="D1122" s="46" t="s">
        <v>53</v>
      </c>
      <c r="E1122" s="47" t="s">
        <v>42</v>
      </c>
    </row>
    <row r="1123" spans="1:5" ht="15" customHeight="1" x14ac:dyDescent="0.2">
      <c r="B1123" s="124"/>
      <c r="C1123" s="103">
        <v>6172</v>
      </c>
      <c r="D1123" s="110" t="s">
        <v>66</v>
      </c>
      <c r="E1123" s="51">
        <v>-250000</v>
      </c>
    </row>
    <row r="1124" spans="1:5" ht="15" customHeight="1" x14ac:dyDescent="0.2">
      <c r="B1124" s="124"/>
      <c r="C1124" s="103">
        <v>6172</v>
      </c>
      <c r="D1124" s="110" t="s">
        <v>114</v>
      </c>
      <c r="E1124" s="51">
        <v>250000</v>
      </c>
    </row>
    <row r="1125" spans="1:5" ht="15" customHeight="1" x14ac:dyDescent="0.2">
      <c r="B1125" s="124"/>
      <c r="C1125" s="53" t="s">
        <v>44</v>
      </c>
      <c r="D1125" s="54"/>
      <c r="E1125" s="55">
        <f>SUM(E1123:E1124)</f>
        <v>0</v>
      </c>
    </row>
    <row r="1126" spans="1:5" ht="15" customHeight="1" x14ac:dyDescent="0.2"/>
    <row r="1127" spans="1:5" ht="15" customHeight="1" x14ac:dyDescent="0.2"/>
    <row r="1128" spans="1:5" ht="15" customHeight="1" x14ac:dyDescent="0.25">
      <c r="A1128" s="80" t="s">
        <v>745</v>
      </c>
    </row>
    <row r="1129" spans="1:5" ht="15" customHeight="1" x14ac:dyDescent="0.2">
      <c r="A1129" s="176" t="s">
        <v>746</v>
      </c>
      <c r="B1129" s="176"/>
      <c r="C1129" s="176"/>
      <c r="D1129" s="176"/>
      <c r="E1129" s="176"/>
    </row>
    <row r="1130" spans="1:5" ht="15" customHeight="1" x14ac:dyDescent="0.2">
      <c r="A1130" s="176"/>
      <c r="B1130" s="176"/>
      <c r="C1130" s="176"/>
      <c r="D1130" s="176"/>
      <c r="E1130" s="176"/>
    </row>
    <row r="1131" spans="1:5" ht="15" customHeight="1" x14ac:dyDescent="0.2">
      <c r="A1131" s="178" t="s">
        <v>747</v>
      </c>
      <c r="B1131" s="178"/>
      <c r="C1131" s="178"/>
      <c r="D1131" s="178"/>
      <c r="E1131" s="178"/>
    </row>
    <row r="1132" spans="1:5" ht="15" customHeight="1" x14ac:dyDescent="0.2">
      <c r="A1132" s="178"/>
      <c r="B1132" s="178"/>
      <c r="C1132" s="178"/>
      <c r="D1132" s="178"/>
      <c r="E1132" s="178"/>
    </row>
    <row r="1133" spans="1:5" ht="15" customHeight="1" x14ac:dyDescent="0.2">
      <c r="A1133" s="178"/>
      <c r="B1133" s="178"/>
      <c r="C1133" s="178"/>
      <c r="D1133" s="178"/>
      <c r="E1133" s="178"/>
    </row>
    <row r="1134" spans="1:5" ht="15" customHeight="1" x14ac:dyDescent="0.2">
      <c r="A1134" s="178"/>
      <c r="B1134" s="178"/>
      <c r="C1134" s="178"/>
      <c r="D1134" s="178"/>
      <c r="E1134" s="178"/>
    </row>
    <row r="1135" spans="1:5" ht="15" customHeight="1" x14ac:dyDescent="0.2">
      <c r="A1135" s="178"/>
      <c r="B1135" s="178"/>
      <c r="C1135" s="178"/>
      <c r="D1135" s="178"/>
      <c r="E1135" s="178"/>
    </row>
    <row r="1136" spans="1:5" ht="15" customHeight="1" x14ac:dyDescent="0.2">
      <c r="A1136" s="178"/>
      <c r="B1136" s="178"/>
      <c r="C1136" s="178"/>
      <c r="D1136" s="178"/>
      <c r="E1136" s="178"/>
    </row>
    <row r="1137" spans="1:5" ht="15" customHeight="1" x14ac:dyDescent="0.2"/>
    <row r="1138" spans="1:5" ht="15" customHeight="1" x14ac:dyDescent="0.25">
      <c r="A1138" s="69" t="s">
        <v>17</v>
      </c>
      <c r="B1138" s="70"/>
      <c r="C1138" s="70"/>
      <c r="D1138" s="70"/>
      <c r="E1138" s="70"/>
    </row>
    <row r="1139" spans="1:5" ht="15" customHeight="1" x14ac:dyDescent="0.2">
      <c r="A1139" s="57" t="s">
        <v>37</v>
      </c>
      <c r="B1139" s="70"/>
      <c r="C1139" s="70"/>
      <c r="D1139" s="70"/>
      <c r="E1139" s="71" t="s">
        <v>38</v>
      </c>
    </row>
    <row r="1140" spans="1:5" ht="15" customHeight="1" x14ac:dyDescent="0.25">
      <c r="A1140" s="72"/>
      <c r="B1140" s="69"/>
      <c r="C1140" s="70"/>
      <c r="D1140" s="70"/>
      <c r="E1140" s="73"/>
    </row>
    <row r="1141" spans="1:5" ht="15" customHeight="1" x14ac:dyDescent="0.2">
      <c r="A1141" s="98"/>
      <c r="B1141" s="108"/>
      <c r="C1141" s="44" t="s">
        <v>40</v>
      </c>
      <c r="D1141" s="82" t="s">
        <v>53</v>
      </c>
      <c r="E1141" s="44" t="s">
        <v>42</v>
      </c>
    </row>
    <row r="1142" spans="1:5" ht="15" customHeight="1" x14ac:dyDescent="0.2">
      <c r="A1142" s="99"/>
      <c r="B1142" s="116"/>
      <c r="C1142" s="62">
        <v>6409</v>
      </c>
      <c r="D1142" s="110" t="s">
        <v>113</v>
      </c>
      <c r="E1142" s="76">
        <v>-96668.74</v>
      </c>
    </row>
    <row r="1143" spans="1:5" ht="15" customHeight="1" x14ac:dyDescent="0.2">
      <c r="A1143" s="83"/>
      <c r="B1143" s="137"/>
      <c r="C1143" s="77" t="s">
        <v>44</v>
      </c>
      <c r="D1143" s="85"/>
      <c r="E1143" s="86">
        <f>SUM(E1142:E1142)</f>
        <v>-96668.74</v>
      </c>
    </row>
    <row r="1144" spans="1:5" ht="15" customHeight="1" x14ac:dyDescent="0.2"/>
    <row r="1145" spans="1:5" ht="15" customHeight="1" x14ac:dyDescent="0.2"/>
    <row r="1146" spans="1:5" ht="15" customHeight="1" x14ac:dyDescent="0.25">
      <c r="A1146" s="69" t="s">
        <v>17</v>
      </c>
      <c r="B1146" s="70"/>
      <c r="C1146" s="70"/>
      <c r="D1146" s="70"/>
      <c r="E1146" s="70"/>
    </row>
    <row r="1147" spans="1:5" ht="15" customHeight="1" x14ac:dyDescent="0.2">
      <c r="A1147" s="57" t="s">
        <v>37</v>
      </c>
      <c r="B1147" s="70"/>
      <c r="C1147" s="70"/>
      <c r="D1147" s="70"/>
      <c r="E1147" s="71" t="s">
        <v>38</v>
      </c>
    </row>
    <row r="1148" spans="1:5" ht="15" customHeight="1" x14ac:dyDescent="0.2"/>
    <row r="1149" spans="1:5" ht="15" customHeight="1" x14ac:dyDescent="0.2">
      <c r="C1149" s="45" t="s">
        <v>40</v>
      </c>
      <c r="D1149" s="46" t="s">
        <v>41</v>
      </c>
      <c r="E1149" s="47" t="s">
        <v>42</v>
      </c>
    </row>
    <row r="1150" spans="1:5" ht="15" customHeight="1" x14ac:dyDescent="0.2">
      <c r="C1150" s="132"/>
      <c r="D1150" s="117" t="s">
        <v>188</v>
      </c>
      <c r="E1150" s="76">
        <v>96668.74</v>
      </c>
    </row>
    <row r="1151" spans="1:5" ht="15" customHeight="1" x14ac:dyDescent="0.2">
      <c r="C1151" s="53" t="s">
        <v>44</v>
      </c>
      <c r="D1151" s="54"/>
      <c r="E1151" s="55">
        <f>SUM(E1150:E1150)</f>
        <v>96668.74</v>
      </c>
    </row>
    <row r="1152" spans="1:5" ht="15" customHeight="1" x14ac:dyDescent="0.2"/>
    <row r="1153" spans="1:5" ht="15" customHeight="1" x14ac:dyDescent="0.2"/>
    <row r="1154" spans="1:5" ht="15" customHeight="1" x14ac:dyDescent="0.25">
      <c r="A1154" s="80" t="s">
        <v>748</v>
      </c>
    </row>
    <row r="1155" spans="1:5" ht="15" customHeight="1" x14ac:dyDescent="0.2">
      <c r="A1155" s="176" t="s">
        <v>127</v>
      </c>
      <c r="B1155" s="176"/>
      <c r="C1155" s="176"/>
      <c r="D1155" s="176"/>
      <c r="E1155" s="176"/>
    </row>
    <row r="1156" spans="1:5" ht="15" customHeight="1" x14ac:dyDescent="0.2">
      <c r="A1156" s="176"/>
      <c r="B1156" s="176"/>
      <c r="C1156" s="176"/>
      <c r="D1156" s="176"/>
      <c r="E1156" s="176"/>
    </row>
    <row r="1157" spans="1:5" ht="15" customHeight="1" x14ac:dyDescent="0.2">
      <c r="A1157" s="178" t="s">
        <v>749</v>
      </c>
      <c r="B1157" s="178"/>
      <c r="C1157" s="178"/>
      <c r="D1157" s="178"/>
      <c r="E1157" s="178"/>
    </row>
    <row r="1158" spans="1:5" ht="15" customHeight="1" x14ac:dyDescent="0.2">
      <c r="A1158" s="178"/>
      <c r="B1158" s="178"/>
      <c r="C1158" s="178"/>
      <c r="D1158" s="178"/>
      <c r="E1158" s="178"/>
    </row>
    <row r="1159" spans="1:5" ht="15" customHeight="1" x14ac:dyDescent="0.2">
      <c r="A1159" s="178"/>
      <c r="B1159" s="178"/>
      <c r="C1159" s="178"/>
      <c r="D1159" s="178"/>
      <c r="E1159" s="178"/>
    </row>
    <row r="1160" spans="1:5" ht="15" customHeight="1" x14ac:dyDescent="0.2">
      <c r="A1160" s="178"/>
      <c r="B1160" s="178"/>
      <c r="C1160" s="178"/>
      <c r="D1160" s="178"/>
      <c r="E1160" s="178"/>
    </row>
    <row r="1161" spans="1:5" ht="15" customHeight="1" x14ac:dyDescent="0.2">
      <c r="A1161" s="178"/>
      <c r="B1161" s="178"/>
      <c r="C1161" s="178"/>
      <c r="D1161" s="178"/>
      <c r="E1161" s="178"/>
    </row>
    <row r="1162" spans="1:5" ht="15" customHeight="1" x14ac:dyDescent="0.2">
      <c r="A1162" s="178"/>
      <c r="B1162" s="178"/>
      <c r="C1162" s="178"/>
      <c r="D1162" s="178"/>
      <c r="E1162" s="178"/>
    </row>
    <row r="1163" spans="1:5" ht="15" customHeight="1" x14ac:dyDescent="0.2"/>
    <row r="1164" spans="1:5" ht="15" customHeight="1" x14ac:dyDescent="0.25">
      <c r="A1164" s="69" t="s">
        <v>17</v>
      </c>
      <c r="B1164" s="70"/>
      <c r="C1164" s="70"/>
      <c r="D1164" s="56"/>
      <c r="E1164" s="56"/>
    </row>
    <row r="1165" spans="1:5" ht="15" customHeight="1" x14ac:dyDescent="0.2">
      <c r="A1165" s="57" t="s">
        <v>64</v>
      </c>
      <c r="B1165" s="70"/>
      <c r="C1165" s="70"/>
      <c r="D1165" s="70"/>
      <c r="E1165" s="71" t="s">
        <v>315</v>
      </c>
    </row>
    <row r="1166" spans="1:5" ht="15" customHeight="1" x14ac:dyDescent="0.2">
      <c r="A1166" s="72"/>
      <c r="B1166" s="96"/>
      <c r="C1166" s="70"/>
      <c r="D1166" s="72"/>
      <c r="E1166" s="97"/>
    </row>
    <row r="1167" spans="1:5" ht="15" customHeight="1" x14ac:dyDescent="0.2">
      <c r="A1167" s="98"/>
      <c r="B1167" s="98"/>
      <c r="C1167" s="44" t="s">
        <v>40</v>
      </c>
      <c r="D1167" s="82" t="s">
        <v>53</v>
      </c>
      <c r="E1167" s="44" t="s">
        <v>42</v>
      </c>
    </row>
    <row r="1168" spans="1:5" ht="15" customHeight="1" x14ac:dyDescent="0.2">
      <c r="A1168" s="114"/>
      <c r="B1168" s="109"/>
      <c r="C1168" s="62">
        <v>3636</v>
      </c>
      <c r="D1168" s="110" t="s">
        <v>66</v>
      </c>
      <c r="E1168" s="76">
        <v>-1000</v>
      </c>
    </row>
    <row r="1169" spans="1:5" ht="15" customHeight="1" x14ac:dyDescent="0.2">
      <c r="A1169" s="83"/>
      <c r="B1169" s="70"/>
      <c r="C1169" s="77" t="s">
        <v>44</v>
      </c>
      <c r="D1169" s="85"/>
      <c r="E1169" s="86">
        <f>SUM(E1168:E1168)</f>
        <v>-1000</v>
      </c>
    </row>
    <row r="1170" spans="1:5" ht="15" customHeight="1" x14ac:dyDescent="0.2"/>
    <row r="1171" spans="1:5" ht="15" customHeight="1" x14ac:dyDescent="0.25">
      <c r="A1171" s="69" t="s">
        <v>17</v>
      </c>
      <c r="B1171" s="70"/>
      <c r="C1171" s="70"/>
      <c r="D1171" s="56"/>
      <c r="E1171" s="56"/>
    </row>
    <row r="1172" spans="1:5" ht="15" customHeight="1" x14ac:dyDescent="0.2">
      <c r="A1172" s="57" t="s">
        <v>64</v>
      </c>
      <c r="B1172" s="70"/>
      <c r="C1172" s="70"/>
      <c r="D1172" s="70"/>
      <c r="E1172" s="71" t="s">
        <v>80</v>
      </c>
    </row>
    <row r="1173" spans="1:5" ht="15" customHeight="1" x14ac:dyDescent="0.2">
      <c r="A1173" s="72"/>
      <c r="B1173" s="96"/>
      <c r="C1173" s="70"/>
      <c r="D1173" s="72"/>
      <c r="E1173" s="97"/>
    </row>
    <row r="1174" spans="1:5" ht="15" customHeight="1" x14ac:dyDescent="0.2">
      <c r="A1174" s="98"/>
      <c r="B1174" s="98"/>
      <c r="C1174" s="44" t="s">
        <v>40</v>
      </c>
      <c r="D1174" s="82" t="s">
        <v>53</v>
      </c>
      <c r="E1174" s="44" t="s">
        <v>42</v>
      </c>
    </row>
    <row r="1175" spans="1:5" ht="15" customHeight="1" x14ac:dyDescent="0.2">
      <c r="A1175" s="114"/>
      <c r="B1175" s="109"/>
      <c r="C1175" s="62">
        <v>6172</v>
      </c>
      <c r="D1175" s="90" t="s">
        <v>55</v>
      </c>
      <c r="E1175" s="76">
        <v>1000</v>
      </c>
    </row>
    <row r="1176" spans="1:5" ht="15" customHeight="1" x14ac:dyDescent="0.2">
      <c r="A1176" s="83"/>
      <c r="B1176" s="70"/>
      <c r="C1176" s="77" t="s">
        <v>44</v>
      </c>
      <c r="D1176" s="85"/>
      <c r="E1176" s="86">
        <f>SUM(E1175:E1175)</f>
        <v>1000</v>
      </c>
    </row>
    <row r="1177" spans="1:5" ht="15" customHeight="1" x14ac:dyDescent="0.2"/>
    <row r="1178" spans="1:5" ht="15" customHeight="1" x14ac:dyDescent="0.2"/>
    <row r="1179" spans="1:5" ht="15" customHeight="1" x14ac:dyDescent="0.25">
      <c r="A1179" s="80" t="s">
        <v>750</v>
      </c>
    </row>
    <row r="1180" spans="1:5" ht="15" customHeight="1" x14ac:dyDescent="0.2">
      <c r="A1180" s="176" t="s">
        <v>127</v>
      </c>
      <c r="B1180" s="176"/>
      <c r="C1180" s="176"/>
      <c r="D1180" s="176"/>
      <c r="E1180" s="176"/>
    </row>
    <row r="1181" spans="1:5" ht="15" customHeight="1" x14ac:dyDescent="0.2">
      <c r="A1181" s="176"/>
      <c r="B1181" s="176"/>
      <c r="C1181" s="176"/>
      <c r="D1181" s="176"/>
      <c r="E1181" s="176"/>
    </row>
    <row r="1182" spans="1:5" ht="15" customHeight="1" x14ac:dyDescent="0.2">
      <c r="A1182" s="178" t="s">
        <v>751</v>
      </c>
      <c r="B1182" s="178"/>
      <c r="C1182" s="178"/>
      <c r="D1182" s="178"/>
      <c r="E1182" s="178"/>
    </row>
    <row r="1183" spans="1:5" ht="15" customHeight="1" x14ac:dyDescent="0.2">
      <c r="A1183" s="178"/>
      <c r="B1183" s="178"/>
      <c r="C1183" s="178"/>
      <c r="D1183" s="178"/>
      <c r="E1183" s="178"/>
    </row>
    <row r="1184" spans="1:5" ht="15" customHeight="1" x14ac:dyDescent="0.2">
      <c r="A1184" s="178"/>
      <c r="B1184" s="178"/>
      <c r="C1184" s="178"/>
      <c r="D1184" s="178"/>
      <c r="E1184" s="178"/>
    </row>
    <row r="1185" spans="1:5" ht="15" customHeight="1" x14ac:dyDescent="0.2">
      <c r="A1185" s="178"/>
      <c r="B1185" s="178"/>
      <c r="C1185" s="178"/>
      <c r="D1185" s="178"/>
      <c r="E1185" s="178"/>
    </row>
    <row r="1186" spans="1:5" ht="15" customHeight="1" x14ac:dyDescent="0.2">
      <c r="A1186" s="178"/>
      <c r="B1186" s="178"/>
      <c r="C1186" s="178"/>
      <c r="D1186" s="178"/>
      <c r="E1186" s="178"/>
    </row>
    <row r="1187" spans="1:5" ht="15" customHeight="1" x14ac:dyDescent="0.2">
      <c r="A1187" s="178"/>
      <c r="B1187" s="178"/>
      <c r="C1187" s="178"/>
      <c r="D1187" s="178"/>
      <c r="E1187" s="178"/>
    </row>
    <row r="1188" spans="1:5" ht="15" customHeight="1" x14ac:dyDescent="0.2"/>
    <row r="1189" spans="1:5" ht="15" customHeight="1" x14ac:dyDescent="0.25">
      <c r="A1189" s="69" t="s">
        <v>17</v>
      </c>
      <c r="B1189" s="70"/>
      <c r="C1189" s="70"/>
      <c r="D1189" s="56"/>
      <c r="E1189" s="56"/>
    </row>
    <row r="1190" spans="1:5" ht="15" customHeight="1" x14ac:dyDescent="0.2">
      <c r="A1190" s="57" t="s">
        <v>64</v>
      </c>
      <c r="B1190" s="70"/>
      <c r="C1190" s="70"/>
      <c r="D1190" s="70"/>
      <c r="E1190" s="71" t="s">
        <v>80</v>
      </c>
    </row>
    <row r="1191" spans="1:5" ht="15" customHeight="1" x14ac:dyDescent="0.2">
      <c r="A1191" s="72"/>
      <c r="B1191" s="96"/>
      <c r="C1191" s="70"/>
      <c r="D1191" s="72"/>
      <c r="E1191" s="97"/>
    </row>
    <row r="1192" spans="1:5" ht="15" customHeight="1" x14ac:dyDescent="0.2">
      <c r="A1192" s="98"/>
      <c r="B1192" s="98"/>
      <c r="C1192" s="44" t="s">
        <v>40</v>
      </c>
      <c r="D1192" s="82" t="s">
        <v>53</v>
      </c>
      <c r="E1192" s="44" t="s">
        <v>42</v>
      </c>
    </row>
    <row r="1193" spans="1:5" ht="15" customHeight="1" x14ac:dyDescent="0.2">
      <c r="A1193" s="114"/>
      <c r="B1193" s="109"/>
      <c r="C1193" s="62">
        <v>3121</v>
      </c>
      <c r="D1193" s="110" t="s">
        <v>81</v>
      </c>
      <c r="E1193" s="76">
        <v>-510889.59</v>
      </c>
    </row>
    <row r="1194" spans="1:5" ht="15" customHeight="1" x14ac:dyDescent="0.2">
      <c r="A1194" s="114"/>
      <c r="B1194" s="109"/>
      <c r="C1194" s="62">
        <v>3121</v>
      </c>
      <c r="D1194" s="110" t="s">
        <v>66</v>
      </c>
      <c r="E1194" s="76">
        <v>510889.59</v>
      </c>
    </row>
    <row r="1195" spans="1:5" ht="15" customHeight="1" x14ac:dyDescent="0.2">
      <c r="A1195" s="83"/>
      <c r="B1195" s="70"/>
      <c r="C1195" s="77" t="s">
        <v>44</v>
      </c>
      <c r="D1195" s="85"/>
      <c r="E1195" s="86">
        <f>SUM(E1193:E1194)</f>
        <v>0</v>
      </c>
    </row>
    <row r="1196" spans="1:5" ht="15" customHeight="1" x14ac:dyDescent="0.2"/>
    <row r="1197" spans="1:5" ht="15" customHeight="1" x14ac:dyDescent="0.2"/>
    <row r="1198" spans="1:5" ht="15" customHeight="1" x14ac:dyDescent="0.25">
      <c r="A1198" s="80" t="s">
        <v>752</v>
      </c>
    </row>
    <row r="1199" spans="1:5" ht="15" customHeight="1" x14ac:dyDescent="0.2">
      <c r="A1199" s="176" t="s">
        <v>127</v>
      </c>
      <c r="B1199" s="176"/>
      <c r="C1199" s="176"/>
      <c r="D1199" s="176"/>
      <c r="E1199" s="176"/>
    </row>
    <row r="1200" spans="1:5" ht="15" customHeight="1" x14ac:dyDescent="0.2">
      <c r="A1200" s="176"/>
      <c r="B1200" s="176"/>
      <c r="C1200" s="176"/>
      <c r="D1200" s="176"/>
      <c r="E1200" s="176"/>
    </row>
    <row r="1201" spans="1:5" ht="15" customHeight="1" x14ac:dyDescent="0.2">
      <c r="A1201" s="178" t="s">
        <v>753</v>
      </c>
      <c r="B1201" s="178"/>
      <c r="C1201" s="178"/>
      <c r="D1201" s="178"/>
      <c r="E1201" s="178"/>
    </row>
    <row r="1202" spans="1:5" ht="15" customHeight="1" x14ac:dyDescent="0.2">
      <c r="A1202" s="178"/>
      <c r="B1202" s="178"/>
      <c r="C1202" s="178"/>
      <c r="D1202" s="178"/>
      <c r="E1202" s="178"/>
    </row>
    <row r="1203" spans="1:5" ht="15" customHeight="1" x14ac:dyDescent="0.2">
      <c r="A1203" s="178"/>
      <c r="B1203" s="178"/>
      <c r="C1203" s="178"/>
      <c r="D1203" s="178"/>
      <c r="E1203" s="178"/>
    </row>
    <row r="1204" spans="1:5" ht="15" customHeight="1" x14ac:dyDescent="0.2">
      <c r="A1204" s="178"/>
      <c r="B1204" s="178"/>
      <c r="C1204" s="178"/>
      <c r="D1204" s="178"/>
      <c r="E1204" s="178"/>
    </row>
    <row r="1205" spans="1:5" ht="15" customHeight="1" x14ac:dyDescent="0.2">
      <c r="A1205" s="178"/>
      <c r="B1205" s="178"/>
      <c r="C1205" s="178"/>
      <c r="D1205" s="178"/>
      <c r="E1205" s="178"/>
    </row>
    <row r="1206" spans="1:5" ht="15" customHeight="1" x14ac:dyDescent="0.2">
      <c r="A1206" s="178"/>
      <c r="B1206" s="178"/>
      <c r="C1206" s="178"/>
      <c r="D1206" s="178"/>
      <c r="E1206" s="178"/>
    </row>
    <row r="1207" spans="1:5" ht="15" customHeight="1" x14ac:dyDescent="0.2">
      <c r="A1207" s="178"/>
      <c r="B1207" s="178"/>
      <c r="C1207" s="178"/>
      <c r="D1207" s="178"/>
      <c r="E1207" s="178"/>
    </row>
    <row r="1208" spans="1:5" ht="15" customHeight="1" x14ac:dyDescent="0.2">
      <c r="A1208" s="121"/>
      <c r="B1208" s="121"/>
      <c r="C1208" s="121"/>
      <c r="D1208" s="121"/>
      <c r="E1208" s="121"/>
    </row>
    <row r="1209" spans="1:5" ht="15" customHeight="1" x14ac:dyDescent="0.25">
      <c r="A1209" s="69" t="s">
        <v>17</v>
      </c>
      <c r="B1209" s="70"/>
      <c r="C1209" s="70"/>
      <c r="D1209" s="56"/>
      <c r="E1209" s="56"/>
    </row>
    <row r="1210" spans="1:5" ht="15" customHeight="1" x14ac:dyDescent="0.2">
      <c r="A1210" s="57" t="s">
        <v>64</v>
      </c>
      <c r="B1210" s="70"/>
      <c r="C1210" s="70"/>
      <c r="D1210" s="70"/>
      <c r="E1210" s="71" t="s">
        <v>80</v>
      </c>
    </row>
    <row r="1211" spans="1:5" ht="15" customHeight="1" x14ac:dyDescent="0.2">
      <c r="A1211" s="72"/>
      <c r="B1211" s="96"/>
      <c r="C1211" s="70"/>
      <c r="D1211" s="72"/>
      <c r="E1211" s="97"/>
    </row>
    <row r="1212" spans="1:5" ht="15" customHeight="1" x14ac:dyDescent="0.2">
      <c r="A1212" s="98"/>
      <c r="B1212" s="98"/>
      <c r="C1212" s="44" t="s">
        <v>40</v>
      </c>
      <c r="D1212" s="82" t="s">
        <v>53</v>
      </c>
      <c r="E1212" s="44" t="s">
        <v>42</v>
      </c>
    </row>
    <row r="1213" spans="1:5" ht="15" customHeight="1" x14ac:dyDescent="0.2">
      <c r="A1213" s="114"/>
      <c r="B1213" s="109"/>
      <c r="C1213" s="62">
        <v>3233</v>
      </c>
      <c r="D1213" s="110" t="s">
        <v>81</v>
      </c>
      <c r="E1213" s="76">
        <v>-30000</v>
      </c>
    </row>
    <row r="1214" spans="1:5" ht="15" customHeight="1" x14ac:dyDescent="0.2">
      <c r="A1214" s="114"/>
      <c r="B1214" s="109"/>
      <c r="C1214" s="62">
        <v>3233</v>
      </c>
      <c r="D1214" s="110" t="s">
        <v>66</v>
      </c>
      <c r="E1214" s="76">
        <v>30000</v>
      </c>
    </row>
    <row r="1215" spans="1:5" ht="15" customHeight="1" x14ac:dyDescent="0.2">
      <c r="A1215" s="83"/>
      <c r="B1215" s="70"/>
      <c r="C1215" s="77" t="s">
        <v>44</v>
      </c>
      <c r="D1215" s="85"/>
      <c r="E1215" s="86">
        <f>SUM(E1213:E1214)</f>
        <v>0</v>
      </c>
    </row>
    <row r="1216" spans="1:5" ht="15" customHeight="1" x14ac:dyDescent="0.2"/>
    <row r="1217" spans="1:5" ht="15" customHeight="1" x14ac:dyDescent="0.2"/>
    <row r="1218" spans="1:5" ht="15" customHeight="1" x14ac:dyDescent="0.25">
      <c r="A1218" s="80" t="s">
        <v>754</v>
      </c>
    </row>
    <row r="1219" spans="1:5" ht="15" customHeight="1" x14ac:dyDescent="0.2">
      <c r="A1219" s="176" t="s">
        <v>127</v>
      </c>
      <c r="B1219" s="176"/>
      <c r="C1219" s="176"/>
      <c r="D1219" s="176"/>
      <c r="E1219" s="176"/>
    </row>
    <row r="1220" spans="1:5" ht="15" customHeight="1" x14ac:dyDescent="0.2">
      <c r="A1220" s="176"/>
      <c r="B1220" s="176"/>
      <c r="C1220" s="176"/>
      <c r="D1220" s="176"/>
      <c r="E1220" s="176"/>
    </row>
    <row r="1221" spans="1:5" ht="15" customHeight="1" x14ac:dyDescent="0.2">
      <c r="A1221" s="177" t="s">
        <v>755</v>
      </c>
      <c r="B1221" s="177"/>
      <c r="C1221" s="177"/>
      <c r="D1221" s="177"/>
      <c r="E1221" s="177"/>
    </row>
    <row r="1222" spans="1:5" ht="15" customHeight="1" x14ac:dyDescent="0.2">
      <c r="A1222" s="177"/>
      <c r="B1222" s="177"/>
      <c r="C1222" s="177"/>
      <c r="D1222" s="177"/>
      <c r="E1222" s="177"/>
    </row>
    <row r="1223" spans="1:5" ht="15" customHeight="1" x14ac:dyDescent="0.2">
      <c r="A1223" s="177"/>
      <c r="B1223" s="177"/>
      <c r="C1223" s="177"/>
      <c r="D1223" s="177"/>
      <c r="E1223" s="177"/>
    </row>
    <row r="1224" spans="1:5" ht="15" customHeight="1" x14ac:dyDescent="0.2">
      <c r="A1224" s="177"/>
      <c r="B1224" s="177"/>
      <c r="C1224" s="177"/>
      <c r="D1224" s="177"/>
      <c r="E1224" s="177"/>
    </row>
    <row r="1225" spans="1:5" ht="15" customHeight="1" x14ac:dyDescent="0.2">
      <c r="A1225" s="177"/>
      <c r="B1225" s="177"/>
      <c r="C1225" s="177"/>
      <c r="D1225" s="177"/>
      <c r="E1225" s="177"/>
    </row>
    <row r="1226" spans="1:5" ht="15" customHeight="1" x14ac:dyDescent="0.2">
      <c r="A1226" s="177"/>
      <c r="B1226" s="177"/>
      <c r="C1226" s="177"/>
      <c r="D1226" s="177"/>
      <c r="E1226" s="177"/>
    </row>
    <row r="1227" spans="1:5" ht="15" customHeight="1" x14ac:dyDescent="0.2">
      <c r="A1227" s="177"/>
      <c r="B1227" s="177"/>
      <c r="C1227" s="177"/>
      <c r="D1227" s="177"/>
      <c r="E1227" s="177"/>
    </row>
    <row r="1228" spans="1:5" ht="15" customHeight="1" x14ac:dyDescent="0.2">
      <c r="A1228" s="144"/>
      <c r="B1228" s="144"/>
      <c r="C1228" s="144"/>
      <c r="D1228" s="144"/>
      <c r="E1228" s="144"/>
    </row>
    <row r="1229" spans="1:5" ht="15" customHeight="1" x14ac:dyDescent="0.25">
      <c r="A1229" s="69" t="s">
        <v>17</v>
      </c>
      <c r="B1229" s="70"/>
      <c r="C1229" s="70"/>
      <c r="D1229" s="56"/>
      <c r="E1229" s="56"/>
    </row>
    <row r="1230" spans="1:5" ht="15" customHeight="1" x14ac:dyDescent="0.2">
      <c r="A1230" s="57" t="s">
        <v>64</v>
      </c>
      <c r="B1230" s="70"/>
      <c r="C1230" s="70"/>
      <c r="D1230" s="70"/>
      <c r="E1230" s="71" t="s">
        <v>80</v>
      </c>
    </row>
    <row r="1231" spans="1:5" ht="15" customHeight="1" x14ac:dyDescent="0.2">
      <c r="A1231" s="72"/>
      <c r="B1231" s="96"/>
      <c r="C1231" s="70"/>
      <c r="D1231" s="72"/>
      <c r="E1231" s="97"/>
    </row>
    <row r="1232" spans="1:5" ht="15" customHeight="1" x14ac:dyDescent="0.2">
      <c r="A1232" s="98"/>
      <c r="B1232" s="98"/>
      <c r="C1232" s="44" t="s">
        <v>40</v>
      </c>
      <c r="D1232" s="82" t="s">
        <v>53</v>
      </c>
      <c r="E1232" s="44" t="s">
        <v>42</v>
      </c>
    </row>
    <row r="1233" spans="1:5" ht="15" customHeight="1" x14ac:dyDescent="0.2">
      <c r="A1233" s="114"/>
      <c r="B1233" s="109"/>
      <c r="C1233" s="62">
        <v>2143</v>
      </c>
      <c r="D1233" s="110" t="s">
        <v>66</v>
      </c>
      <c r="E1233" s="76">
        <v>-155000</v>
      </c>
    </row>
    <row r="1234" spans="1:5" ht="15" customHeight="1" x14ac:dyDescent="0.2">
      <c r="A1234" s="83"/>
      <c r="B1234" s="70"/>
      <c r="C1234" s="77" t="s">
        <v>44</v>
      </c>
      <c r="D1234" s="85"/>
      <c r="E1234" s="86">
        <f>SUM(E1233:E1233)</f>
        <v>-155000</v>
      </c>
    </row>
    <row r="1235" spans="1:5" ht="15" customHeight="1" x14ac:dyDescent="0.2">
      <c r="A1235" s="144"/>
      <c r="B1235" s="144"/>
      <c r="C1235" s="144"/>
      <c r="D1235" s="144"/>
      <c r="E1235" s="144"/>
    </row>
    <row r="1236" spans="1:5" ht="15" customHeight="1" x14ac:dyDescent="0.25">
      <c r="A1236" s="38" t="s">
        <v>17</v>
      </c>
      <c r="B1236" s="39"/>
      <c r="C1236" s="39"/>
      <c r="D1236" s="39"/>
      <c r="E1236" s="39"/>
    </row>
    <row r="1237" spans="1:5" ht="15" customHeight="1" x14ac:dyDescent="0.2">
      <c r="A1237" s="100" t="s">
        <v>64</v>
      </c>
      <c r="B1237" s="39"/>
      <c r="C1237" s="39"/>
      <c r="D1237" s="39"/>
      <c r="E1237" s="42" t="s">
        <v>70</v>
      </c>
    </row>
    <row r="1238" spans="1:5" ht="15" customHeight="1" x14ac:dyDescent="0.25">
      <c r="A1238" s="38"/>
      <c r="B1238" s="56"/>
      <c r="C1238" s="39"/>
      <c r="D1238" s="39"/>
      <c r="E1238" s="43"/>
    </row>
    <row r="1239" spans="1:5" ht="15" customHeight="1" x14ac:dyDescent="0.2">
      <c r="A1239" s="101"/>
      <c r="B1239" s="108"/>
      <c r="C1239" s="45" t="s">
        <v>40</v>
      </c>
      <c r="D1239" s="46" t="s">
        <v>53</v>
      </c>
      <c r="E1239" s="44" t="s">
        <v>42</v>
      </c>
    </row>
    <row r="1240" spans="1:5" ht="15" customHeight="1" x14ac:dyDescent="0.2">
      <c r="A1240" s="114"/>
      <c r="B1240" s="109"/>
      <c r="C1240" s="103">
        <v>4349</v>
      </c>
      <c r="D1240" s="110" t="s">
        <v>81</v>
      </c>
      <c r="E1240" s="104">
        <v>155000</v>
      </c>
    </row>
    <row r="1241" spans="1:5" ht="15" customHeight="1" x14ac:dyDescent="0.2">
      <c r="A1241" s="105"/>
      <c r="B1241" s="115"/>
      <c r="C1241" s="53" t="s">
        <v>44</v>
      </c>
      <c r="D1241" s="54"/>
      <c r="E1241" s="55">
        <f>SUM(E1240:E1240)</f>
        <v>155000</v>
      </c>
    </row>
    <row r="1242" spans="1:5" ht="15" customHeight="1" x14ac:dyDescent="0.2"/>
    <row r="1243" spans="1:5" ht="15" customHeight="1" x14ac:dyDescent="0.2"/>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80" t="s">
        <v>756</v>
      </c>
    </row>
    <row r="1251" spans="1:5" ht="15" customHeight="1" x14ac:dyDescent="0.2">
      <c r="A1251" s="176" t="s">
        <v>472</v>
      </c>
      <c r="B1251" s="176"/>
      <c r="C1251" s="176"/>
      <c r="D1251" s="176"/>
      <c r="E1251" s="176"/>
    </row>
    <row r="1252" spans="1:5" ht="15" customHeight="1" x14ac:dyDescent="0.2">
      <c r="A1252" s="176"/>
      <c r="B1252" s="176"/>
      <c r="C1252" s="176"/>
      <c r="D1252" s="176"/>
      <c r="E1252" s="176"/>
    </row>
    <row r="1253" spans="1:5" ht="15" customHeight="1" x14ac:dyDescent="0.2">
      <c r="A1253" s="178" t="s">
        <v>757</v>
      </c>
      <c r="B1253" s="178"/>
      <c r="C1253" s="178"/>
      <c r="D1253" s="178"/>
      <c r="E1253" s="178"/>
    </row>
    <row r="1254" spans="1:5" ht="15" customHeight="1" x14ac:dyDescent="0.2">
      <c r="A1254" s="178"/>
      <c r="B1254" s="178"/>
      <c r="C1254" s="178"/>
      <c r="D1254" s="178"/>
      <c r="E1254" s="178"/>
    </row>
    <row r="1255" spans="1:5" ht="15" customHeight="1" x14ac:dyDescent="0.2">
      <c r="A1255" s="178"/>
      <c r="B1255" s="178"/>
      <c r="C1255" s="178"/>
      <c r="D1255" s="178"/>
      <c r="E1255" s="178"/>
    </row>
    <row r="1256" spans="1:5" ht="15" customHeight="1" x14ac:dyDescent="0.2">
      <c r="A1256" s="178"/>
      <c r="B1256" s="178"/>
      <c r="C1256" s="178"/>
      <c r="D1256" s="178"/>
      <c r="E1256" s="178"/>
    </row>
    <row r="1257" spans="1:5" ht="15" customHeight="1" x14ac:dyDescent="0.2">
      <c r="A1257" s="178"/>
      <c r="B1257" s="178"/>
      <c r="C1257" s="178"/>
      <c r="D1257" s="178"/>
      <c r="E1257" s="178"/>
    </row>
    <row r="1258" spans="1:5" ht="15" customHeight="1" x14ac:dyDescent="0.2">
      <c r="A1258" s="178"/>
      <c r="B1258" s="178"/>
      <c r="C1258" s="178"/>
      <c r="D1258" s="178"/>
      <c r="E1258" s="178"/>
    </row>
    <row r="1259" spans="1:5" ht="15" customHeight="1" x14ac:dyDescent="0.2">
      <c r="A1259" s="178"/>
      <c r="B1259" s="178"/>
      <c r="C1259" s="178"/>
      <c r="D1259" s="178"/>
      <c r="E1259" s="178"/>
    </row>
    <row r="1260" spans="1:5" ht="15" customHeight="1" x14ac:dyDescent="0.2">
      <c r="A1260" s="39"/>
      <c r="B1260" s="128"/>
      <c r="C1260" s="106"/>
      <c r="D1260" s="39"/>
      <c r="E1260" s="129"/>
    </row>
    <row r="1261" spans="1:5" ht="15" customHeight="1" x14ac:dyDescent="0.25">
      <c r="A1261" s="69" t="s">
        <v>17</v>
      </c>
      <c r="B1261" s="70"/>
      <c r="C1261" s="70"/>
      <c r="D1261" s="70"/>
      <c r="E1261" s="72"/>
    </row>
    <row r="1262" spans="1:5" ht="15" customHeight="1" x14ac:dyDescent="0.2">
      <c r="A1262" s="57" t="s">
        <v>87</v>
      </c>
      <c r="B1262" s="118"/>
      <c r="C1262" s="118"/>
      <c r="D1262" s="118"/>
      <c r="E1262" s="118" t="s">
        <v>88</v>
      </c>
    </row>
    <row r="1263" spans="1:5" ht="15" customHeight="1" x14ac:dyDescent="0.2"/>
    <row r="1264" spans="1:5" ht="15" customHeight="1" x14ac:dyDescent="0.2">
      <c r="B1264" s="98"/>
      <c r="C1264" s="45" t="s">
        <v>40</v>
      </c>
      <c r="D1264" s="82" t="s">
        <v>53</v>
      </c>
      <c r="E1264" s="44" t="s">
        <v>42</v>
      </c>
    </row>
    <row r="1265" spans="1:5" ht="15" customHeight="1" x14ac:dyDescent="0.2">
      <c r="B1265" s="99"/>
      <c r="C1265" s="103">
        <v>3122</v>
      </c>
      <c r="D1265" s="110" t="s">
        <v>81</v>
      </c>
      <c r="E1265" s="104">
        <v>-140044.16</v>
      </c>
    </row>
    <row r="1266" spans="1:5" ht="15" customHeight="1" x14ac:dyDescent="0.2">
      <c r="B1266" s="99"/>
      <c r="C1266" s="103">
        <v>3122</v>
      </c>
      <c r="D1266" s="110" t="s">
        <v>81</v>
      </c>
      <c r="E1266" s="104">
        <v>47000</v>
      </c>
    </row>
    <row r="1267" spans="1:5" ht="15" customHeight="1" x14ac:dyDescent="0.2">
      <c r="B1267" s="99"/>
      <c r="C1267" s="103">
        <v>3122</v>
      </c>
      <c r="D1267" s="110" t="s">
        <v>66</v>
      </c>
      <c r="E1267" s="104">
        <f>1742.4+33396+57905.76</f>
        <v>93044.160000000003</v>
      </c>
    </row>
    <row r="1268" spans="1:5" ht="15" customHeight="1" x14ac:dyDescent="0.2">
      <c r="B1268" s="166"/>
      <c r="C1268" s="53" t="s">
        <v>44</v>
      </c>
      <c r="D1268" s="90"/>
      <c r="E1268" s="55">
        <f>SUM(E1265:E1267)</f>
        <v>0</v>
      </c>
    </row>
    <row r="1269" spans="1:5" ht="15" customHeight="1" x14ac:dyDescent="0.2"/>
    <row r="1270" spans="1:5" ht="15" customHeight="1" x14ac:dyDescent="0.2"/>
    <row r="1271" spans="1:5" ht="15" customHeight="1" x14ac:dyDescent="0.25">
      <c r="A1271" s="80" t="s">
        <v>758</v>
      </c>
    </row>
    <row r="1272" spans="1:5" ht="15" customHeight="1" x14ac:dyDescent="0.2">
      <c r="A1272" s="176" t="s">
        <v>472</v>
      </c>
      <c r="B1272" s="176"/>
      <c r="C1272" s="176"/>
      <c r="D1272" s="176"/>
      <c r="E1272" s="176"/>
    </row>
    <row r="1273" spans="1:5" ht="15" customHeight="1" x14ac:dyDescent="0.2">
      <c r="A1273" s="176"/>
      <c r="B1273" s="176"/>
      <c r="C1273" s="176"/>
      <c r="D1273" s="176"/>
      <c r="E1273" s="176"/>
    </row>
    <row r="1274" spans="1:5" ht="15" customHeight="1" x14ac:dyDescent="0.2">
      <c r="A1274" s="177" t="s">
        <v>759</v>
      </c>
      <c r="B1274" s="177"/>
      <c r="C1274" s="177"/>
      <c r="D1274" s="177"/>
      <c r="E1274" s="177"/>
    </row>
    <row r="1275" spans="1:5" ht="15" customHeight="1" x14ac:dyDescent="0.2">
      <c r="A1275" s="177"/>
      <c r="B1275" s="177"/>
      <c r="C1275" s="177"/>
      <c r="D1275" s="177"/>
      <c r="E1275" s="177"/>
    </row>
    <row r="1276" spans="1:5" ht="15" customHeight="1" x14ac:dyDescent="0.2">
      <c r="A1276" s="177"/>
      <c r="B1276" s="177"/>
      <c r="C1276" s="177"/>
      <c r="D1276" s="177"/>
      <c r="E1276" s="177"/>
    </row>
    <row r="1277" spans="1:5" ht="15" customHeight="1" x14ac:dyDescent="0.2">
      <c r="A1277" s="177"/>
      <c r="B1277" s="177"/>
      <c r="C1277" s="177"/>
      <c r="D1277" s="177"/>
      <c r="E1277" s="177"/>
    </row>
    <row r="1278" spans="1:5" ht="15" customHeight="1" x14ac:dyDescent="0.2">
      <c r="A1278" s="177"/>
      <c r="B1278" s="177"/>
      <c r="C1278" s="177"/>
      <c r="D1278" s="177"/>
      <c r="E1278" s="177"/>
    </row>
    <row r="1279" spans="1:5" ht="15" customHeight="1" x14ac:dyDescent="0.2">
      <c r="A1279" s="177"/>
      <c r="B1279" s="177"/>
      <c r="C1279" s="177"/>
      <c r="D1279" s="177"/>
      <c r="E1279" s="177"/>
    </row>
    <row r="1280" spans="1:5" ht="15" customHeight="1" x14ac:dyDescent="0.2">
      <c r="A1280" s="144"/>
      <c r="B1280" s="144"/>
      <c r="C1280" s="144"/>
      <c r="D1280" s="144"/>
      <c r="E1280" s="144"/>
    </row>
    <row r="1281" spans="1:5" ht="15" customHeight="1" x14ac:dyDescent="0.25">
      <c r="A1281" s="69" t="s">
        <v>17</v>
      </c>
      <c r="B1281" s="70"/>
      <c r="C1281" s="70"/>
      <c r="D1281" s="56"/>
      <c r="E1281" s="56"/>
    </row>
    <row r="1282" spans="1:5" ht="15" customHeight="1" x14ac:dyDescent="0.2">
      <c r="A1282" s="57" t="s">
        <v>87</v>
      </c>
      <c r="B1282" s="39"/>
      <c r="C1282" s="39"/>
      <c r="D1282" s="39"/>
      <c r="E1282" s="42" t="s">
        <v>88</v>
      </c>
    </row>
    <row r="1283" spans="1:5" ht="15" customHeight="1" x14ac:dyDescent="0.2">
      <c r="A1283" s="72"/>
      <c r="B1283" s="96"/>
      <c r="C1283" s="70"/>
      <c r="D1283" s="72"/>
      <c r="E1283" s="97"/>
    </row>
    <row r="1284" spans="1:5" ht="15" customHeight="1" x14ac:dyDescent="0.2">
      <c r="B1284" s="108"/>
      <c r="C1284" s="44" t="s">
        <v>40</v>
      </c>
      <c r="D1284" s="82" t="s">
        <v>53</v>
      </c>
      <c r="E1284" s="44" t="s">
        <v>42</v>
      </c>
    </row>
    <row r="1285" spans="1:5" ht="15" customHeight="1" x14ac:dyDescent="0.2">
      <c r="B1285" s="124"/>
      <c r="C1285" s="62">
        <v>3122</v>
      </c>
      <c r="D1285" s="110" t="s">
        <v>81</v>
      </c>
      <c r="E1285" s="76">
        <v>-93266.8</v>
      </c>
    </row>
    <row r="1286" spans="1:5" ht="15" customHeight="1" x14ac:dyDescent="0.2">
      <c r="B1286" s="124"/>
      <c r="C1286" s="62">
        <v>3114</v>
      </c>
      <c r="D1286" s="110" t="s">
        <v>81</v>
      </c>
      <c r="E1286" s="76">
        <v>93266.8</v>
      </c>
    </row>
    <row r="1287" spans="1:5" ht="15" customHeight="1" x14ac:dyDescent="0.2">
      <c r="B1287" s="115"/>
      <c r="C1287" s="77" t="s">
        <v>44</v>
      </c>
      <c r="D1287" s="85"/>
      <c r="E1287" s="86">
        <f>SUM(E1285:E1286)</f>
        <v>0</v>
      </c>
    </row>
    <row r="1288" spans="1:5" ht="15" customHeight="1" x14ac:dyDescent="0.2"/>
    <row r="1289" spans="1:5" ht="15" customHeight="1" x14ac:dyDescent="0.2"/>
    <row r="1290" spans="1:5" ht="15" customHeight="1" x14ac:dyDescent="0.25">
      <c r="A1290" s="80" t="s">
        <v>760</v>
      </c>
    </row>
    <row r="1291" spans="1:5" ht="15" customHeight="1" x14ac:dyDescent="0.2">
      <c r="A1291" s="176" t="s">
        <v>472</v>
      </c>
      <c r="B1291" s="176"/>
      <c r="C1291" s="176"/>
      <c r="D1291" s="176"/>
      <c r="E1291" s="176"/>
    </row>
    <row r="1292" spans="1:5" ht="15" customHeight="1" x14ac:dyDescent="0.2">
      <c r="A1292" s="176"/>
      <c r="B1292" s="176"/>
      <c r="C1292" s="176"/>
      <c r="D1292" s="176"/>
      <c r="E1292" s="176"/>
    </row>
    <row r="1293" spans="1:5" ht="15" customHeight="1" x14ac:dyDescent="0.2">
      <c r="A1293" s="177" t="s">
        <v>761</v>
      </c>
      <c r="B1293" s="177"/>
      <c r="C1293" s="177"/>
      <c r="D1293" s="177"/>
      <c r="E1293" s="177"/>
    </row>
    <row r="1294" spans="1:5" ht="15" customHeight="1" x14ac:dyDescent="0.2">
      <c r="A1294" s="177"/>
      <c r="B1294" s="177"/>
      <c r="C1294" s="177"/>
      <c r="D1294" s="177"/>
      <c r="E1294" s="177"/>
    </row>
    <row r="1295" spans="1:5" ht="15" customHeight="1" x14ac:dyDescent="0.2">
      <c r="A1295" s="177"/>
      <c r="B1295" s="177"/>
      <c r="C1295" s="177"/>
      <c r="D1295" s="177"/>
      <c r="E1295" s="177"/>
    </row>
    <row r="1296" spans="1:5" ht="15" customHeight="1" x14ac:dyDescent="0.2">
      <c r="A1296" s="177"/>
      <c r="B1296" s="177"/>
      <c r="C1296" s="177"/>
      <c r="D1296" s="177"/>
      <c r="E1296" s="177"/>
    </row>
    <row r="1297" spans="1:5" ht="15" customHeight="1" x14ac:dyDescent="0.2">
      <c r="A1297" s="177"/>
      <c r="B1297" s="177"/>
      <c r="C1297" s="177"/>
      <c r="D1297" s="177"/>
      <c r="E1297" s="177"/>
    </row>
    <row r="1298" spans="1:5" ht="15" customHeight="1" x14ac:dyDescent="0.2">
      <c r="A1298" s="177"/>
      <c r="B1298" s="177"/>
      <c r="C1298" s="177"/>
      <c r="D1298" s="177"/>
      <c r="E1298" s="177"/>
    </row>
    <row r="1299" spans="1:5" ht="15" customHeight="1" x14ac:dyDescent="0.2">
      <c r="A1299" s="144"/>
      <c r="B1299" s="144"/>
      <c r="C1299" s="144"/>
      <c r="D1299" s="144"/>
      <c r="E1299" s="144"/>
    </row>
    <row r="1300" spans="1:5" ht="15" customHeight="1" x14ac:dyDescent="0.2">
      <c r="A1300" s="144"/>
      <c r="B1300" s="144"/>
      <c r="C1300" s="144"/>
      <c r="D1300" s="144"/>
      <c r="E1300" s="144"/>
    </row>
    <row r="1301" spans="1:5" ht="15" customHeight="1" x14ac:dyDescent="0.2">
      <c r="A1301" s="144"/>
      <c r="B1301" s="144"/>
      <c r="C1301" s="144"/>
      <c r="D1301" s="144"/>
      <c r="E1301" s="144"/>
    </row>
    <row r="1302" spans="1:5" ht="15" customHeight="1" x14ac:dyDescent="0.25">
      <c r="A1302" s="69" t="s">
        <v>17</v>
      </c>
      <c r="B1302" s="70"/>
      <c r="C1302" s="70"/>
      <c r="D1302" s="56"/>
      <c r="E1302" s="56"/>
    </row>
    <row r="1303" spans="1:5" ht="15" customHeight="1" x14ac:dyDescent="0.2">
      <c r="A1303" s="57" t="s">
        <v>87</v>
      </c>
      <c r="B1303" s="39"/>
      <c r="C1303" s="39"/>
      <c r="D1303" s="39"/>
      <c r="E1303" s="42" t="s">
        <v>88</v>
      </c>
    </row>
    <row r="1304" spans="1:5" ht="15" customHeight="1" x14ac:dyDescent="0.2">
      <c r="A1304" s="72"/>
      <c r="B1304" s="96"/>
      <c r="C1304" s="70"/>
      <c r="D1304" s="72"/>
      <c r="E1304" s="97"/>
    </row>
    <row r="1305" spans="1:5" ht="15" customHeight="1" x14ac:dyDescent="0.2">
      <c r="B1305" s="108"/>
      <c r="C1305" s="44" t="s">
        <v>40</v>
      </c>
      <c r="D1305" s="82" t="s">
        <v>53</v>
      </c>
      <c r="E1305" s="44" t="s">
        <v>42</v>
      </c>
    </row>
    <row r="1306" spans="1:5" ht="15" customHeight="1" x14ac:dyDescent="0.2">
      <c r="B1306" s="124"/>
      <c r="C1306" s="62">
        <v>3315</v>
      </c>
      <c r="D1306" s="110" t="s">
        <v>81</v>
      </c>
      <c r="E1306" s="76">
        <v>-265000</v>
      </c>
    </row>
    <row r="1307" spans="1:5" ht="15" customHeight="1" x14ac:dyDescent="0.2">
      <c r="B1307" s="124"/>
      <c r="C1307" s="62">
        <v>3315</v>
      </c>
      <c r="D1307" s="110" t="s">
        <v>66</v>
      </c>
      <c r="E1307" s="76">
        <v>265000</v>
      </c>
    </row>
    <row r="1308" spans="1:5" ht="15" customHeight="1" x14ac:dyDescent="0.2">
      <c r="B1308" s="115"/>
      <c r="C1308" s="77" t="s">
        <v>44</v>
      </c>
      <c r="D1308" s="85"/>
      <c r="E1308" s="86">
        <f>SUM(E1306:E1307)</f>
        <v>0</v>
      </c>
    </row>
    <row r="1309" spans="1:5" ht="15" customHeight="1" x14ac:dyDescent="0.2"/>
    <row r="1310" spans="1:5" ht="15" customHeight="1" x14ac:dyDescent="0.2"/>
    <row r="1311" spans="1:5" ht="15" customHeight="1" x14ac:dyDescent="0.25">
      <c r="A1311" s="80" t="s">
        <v>762</v>
      </c>
    </row>
    <row r="1312" spans="1:5" ht="15" customHeight="1" x14ac:dyDescent="0.2">
      <c r="A1312" s="176" t="s">
        <v>268</v>
      </c>
      <c r="B1312" s="176"/>
      <c r="C1312" s="176"/>
      <c r="D1312" s="176"/>
      <c r="E1312" s="176"/>
    </row>
    <row r="1313" spans="1:5" ht="15" customHeight="1" x14ac:dyDescent="0.2">
      <c r="A1313" s="176"/>
      <c r="B1313" s="176"/>
      <c r="C1313" s="176"/>
      <c r="D1313" s="176"/>
      <c r="E1313" s="176"/>
    </row>
    <row r="1314" spans="1:5" ht="15" customHeight="1" x14ac:dyDescent="0.2">
      <c r="A1314" s="178" t="s">
        <v>823</v>
      </c>
      <c r="B1314" s="178"/>
      <c r="C1314" s="178"/>
      <c r="D1314" s="178"/>
      <c r="E1314" s="178"/>
    </row>
    <row r="1315" spans="1:5" ht="15" customHeight="1" x14ac:dyDescent="0.2">
      <c r="A1315" s="178"/>
      <c r="B1315" s="178"/>
      <c r="C1315" s="178"/>
      <c r="D1315" s="178"/>
      <c r="E1315" s="178"/>
    </row>
    <row r="1316" spans="1:5" ht="15" customHeight="1" x14ac:dyDescent="0.2">
      <c r="A1316" s="178"/>
      <c r="B1316" s="178"/>
      <c r="C1316" s="178"/>
      <c r="D1316" s="178"/>
      <c r="E1316" s="178"/>
    </row>
    <row r="1317" spans="1:5" ht="15" customHeight="1" x14ac:dyDescent="0.2">
      <c r="A1317" s="178"/>
      <c r="B1317" s="178"/>
      <c r="C1317" s="178"/>
      <c r="D1317" s="178"/>
      <c r="E1317" s="178"/>
    </row>
    <row r="1318" spans="1:5" ht="15" customHeight="1" x14ac:dyDescent="0.2">
      <c r="A1318" s="178"/>
      <c r="B1318" s="178"/>
      <c r="C1318" s="178"/>
      <c r="D1318" s="178"/>
      <c r="E1318" s="178"/>
    </row>
    <row r="1319" spans="1:5" ht="15" customHeight="1" x14ac:dyDescent="0.2">
      <c r="A1319" s="178"/>
      <c r="B1319" s="178"/>
      <c r="C1319" s="178"/>
      <c r="D1319" s="178"/>
      <c r="E1319" s="178"/>
    </row>
    <row r="1320" spans="1:5" ht="15" customHeight="1" x14ac:dyDescent="0.2">
      <c r="A1320" s="178"/>
      <c r="B1320" s="178"/>
      <c r="C1320" s="178"/>
      <c r="D1320" s="178"/>
      <c r="E1320" s="178"/>
    </row>
    <row r="1321" spans="1:5" ht="15" customHeight="1" x14ac:dyDescent="0.2">
      <c r="A1321" s="178"/>
      <c r="B1321" s="178"/>
      <c r="C1321" s="178"/>
      <c r="D1321" s="178"/>
      <c r="E1321" s="178"/>
    </row>
    <row r="1322" spans="1:5" ht="15" customHeight="1" x14ac:dyDescent="0.2">
      <c r="A1322" s="178"/>
      <c r="B1322" s="178"/>
      <c r="C1322" s="178"/>
      <c r="D1322" s="178"/>
      <c r="E1322" s="178"/>
    </row>
    <row r="1323" spans="1:5" ht="15" customHeight="1" x14ac:dyDescent="0.2">
      <c r="A1323" s="121"/>
      <c r="B1323" s="121"/>
      <c r="C1323" s="121"/>
      <c r="D1323" s="121"/>
      <c r="E1323" s="121"/>
    </row>
    <row r="1324" spans="1:5" ht="15" customHeight="1" x14ac:dyDescent="0.25">
      <c r="A1324" s="38" t="s">
        <v>17</v>
      </c>
      <c r="B1324" s="39"/>
      <c r="C1324" s="39"/>
      <c r="D1324" s="39"/>
      <c r="E1324" s="56"/>
    </row>
    <row r="1325" spans="1:5" ht="15" customHeight="1" x14ac:dyDescent="0.2">
      <c r="A1325" s="40" t="s">
        <v>74</v>
      </c>
      <c r="B1325" s="118"/>
      <c r="C1325" s="118"/>
      <c r="D1325" s="118"/>
      <c r="E1325" s="56" t="s">
        <v>75</v>
      </c>
    </row>
    <row r="1326" spans="1:5" ht="15" customHeight="1" x14ac:dyDescent="0.2">
      <c r="A1326" s="40"/>
      <c r="B1326" s="56"/>
      <c r="C1326" s="39"/>
      <c r="D1326" s="39"/>
      <c r="E1326" s="43"/>
    </row>
    <row r="1327" spans="1:5" ht="15" customHeight="1" x14ac:dyDescent="0.2">
      <c r="A1327" s="108"/>
      <c r="B1327" s="44" t="s">
        <v>39</v>
      </c>
      <c r="C1327" s="45" t="s">
        <v>40</v>
      </c>
      <c r="D1327" s="60" t="s">
        <v>41</v>
      </c>
      <c r="E1327" s="47" t="s">
        <v>42</v>
      </c>
    </row>
    <row r="1328" spans="1:5" ht="15" customHeight="1" x14ac:dyDescent="0.2">
      <c r="A1328" s="108"/>
      <c r="B1328" s="48">
        <v>10</v>
      </c>
      <c r="C1328" s="62"/>
      <c r="D1328" s="63" t="s">
        <v>230</v>
      </c>
      <c r="E1328" s="104">
        <f>-525-1211</f>
        <v>-1736</v>
      </c>
    </row>
    <row r="1329" spans="1:5" ht="15" customHeight="1" x14ac:dyDescent="0.2">
      <c r="A1329" s="108"/>
      <c r="B1329" s="48">
        <v>11</v>
      </c>
      <c r="C1329" s="62"/>
      <c r="D1329" s="63" t="s">
        <v>230</v>
      </c>
      <c r="E1329" s="104">
        <f>-164-770-34424</f>
        <v>-35358</v>
      </c>
    </row>
    <row r="1330" spans="1:5" ht="15" customHeight="1" x14ac:dyDescent="0.2">
      <c r="A1330" s="108"/>
      <c r="B1330" s="48">
        <v>10</v>
      </c>
      <c r="C1330" s="62"/>
      <c r="D1330" s="110" t="s">
        <v>76</v>
      </c>
      <c r="E1330" s="104">
        <f>-14651.52-57745-6115</f>
        <v>-78511.520000000004</v>
      </c>
    </row>
    <row r="1331" spans="1:5" ht="14.25" customHeight="1" x14ac:dyDescent="0.2">
      <c r="A1331" s="108"/>
      <c r="B1331" s="48">
        <v>11</v>
      </c>
      <c r="C1331" s="62"/>
      <c r="D1331" s="110" t="s">
        <v>76</v>
      </c>
      <c r="E1331" s="104">
        <f>-420-325000-368</f>
        <v>-325788</v>
      </c>
    </row>
    <row r="1332" spans="1:5" ht="15" customHeight="1" x14ac:dyDescent="0.2">
      <c r="A1332" s="105"/>
      <c r="B1332" s="165"/>
      <c r="C1332" s="53" t="s">
        <v>44</v>
      </c>
      <c r="D1332" s="66"/>
      <c r="E1332" s="67">
        <f>SUM(E1328:E1331)</f>
        <v>-441393.52</v>
      </c>
    </row>
    <row r="1333" spans="1:5" ht="15" customHeight="1" x14ac:dyDescent="0.2"/>
    <row r="1334" spans="1:5" ht="15" customHeight="1" x14ac:dyDescent="0.25">
      <c r="A1334" s="38" t="s">
        <v>17</v>
      </c>
      <c r="B1334" s="39"/>
      <c r="C1334" s="39"/>
      <c r="D1334" s="39"/>
      <c r="E1334" s="39"/>
    </row>
    <row r="1335" spans="1:5" ht="15" customHeight="1" x14ac:dyDescent="0.2">
      <c r="A1335" s="40" t="s">
        <v>37</v>
      </c>
      <c r="B1335" s="39"/>
      <c r="C1335" s="39"/>
      <c r="D1335" s="39"/>
      <c r="E1335" s="42" t="s">
        <v>38</v>
      </c>
    </row>
    <row r="1336" spans="1:5" ht="15" customHeight="1" x14ac:dyDescent="0.25">
      <c r="A1336" s="38"/>
      <c r="B1336" s="56"/>
      <c r="C1336" s="39"/>
      <c r="D1336" s="39"/>
      <c r="E1336" s="43"/>
    </row>
    <row r="1337" spans="1:5" ht="15" customHeight="1" x14ac:dyDescent="0.2">
      <c r="A1337" s="108"/>
      <c r="B1337" s="108"/>
      <c r="C1337" s="45" t="s">
        <v>40</v>
      </c>
      <c r="D1337" s="82" t="s">
        <v>53</v>
      </c>
      <c r="E1337" s="47" t="s">
        <v>42</v>
      </c>
    </row>
    <row r="1338" spans="1:5" ht="15" customHeight="1" x14ac:dyDescent="0.2">
      <c r="A1338" s="99"/>
      <c r="B1338" s="109"/>
      <c r="C1338" s="132">
        <v>6409</v>
      </c>
      <c r="D1338" s="110" t="s">
        <v>113</v>
      </c>
      <c r="E1338" s="133">
        <v>441393.52</v>
      </c>
    </row>
    <row r="1339" spans="1:5" ht="15" customHeight="1" x14ac:dyDescent="0.2">
      <c r="A1339" s="134"/>
      <c r="B1339" s="135"/>
      <c r="C1339" s="53" t="s">
        <v>44</v>
      </c>
      <c r="D1339" s="54"/>
      <c r="E1339" s="55">
        <f>E1338</f>
        <v>441393.52</v>
      </c>
    </row>
    <row r="1340" spans="1:5" ht="15" customHeight="1" x14ac:dyDescent="0.2"/>
    <row r="1341" spans="1:5" ht="15" customHeight="1" x14ac:dyDescent="0.2"/>
    <row r="1342" spans="1:5" ht="15" customHeight="1" x14ac:dyDescent="0.25">
      <c r="A1342" s="80" t="s">
        <v>763</v>
      </c>
    </row>
    <row r="1343" spans="1:5" ht="15" customHeight="1" x14ac:dyDescent="0.2">
      <c r="A1343" s="176" t="s">
        <v>323</v>
      </c>
      <c r="B1343" s="176"/>
      <c r="C1343" s="176"/>
      <c r="D1343" s="176"/>
      <c r="E1343" s="176"/>
    </row>
    <row r="1344" spans="1:5" ht="15" customHeight="1" x14ac:dyDescent="0.2">
      <c r="A1344" s="176"/>
      <c r="B1344" s="176"/>
      <c r="C1344" s="176"/>
      <c r="D1344" s="176"/>
      <c r="E1344" s="176"/>
    </row>
    <row r="1345" spans="1:5" ht="15" customHeight="1" x14ac:dyDescent="0.2">
      <c r="A1345" s="178" t="s">
        <v>824</v>
      </c>
      <c r="B1345" s="178"/>
      <c r="C1345" s="178"/>
      <c r="D1345" s="178"/>
      <c r="E1345" s="178"/>
    </row>
    <row r="1346" spans="1:5" ht="15" customHeight="1" x14ac:dyDescent="0.2">
      <c r="A1346" s="178"/>
      <c r="B1346" s="178"/>
      <c r="C1346" s="178"/>
      <c r="D1346" s="178"/>
      <c r="E1346" s="178"/>
    </row>
    <row r="1347" spans="1:5" ht="15" customHeight="1" x14ac:dyDescent="0.2">
      <c r="A1347" s="178"/>
      <c r="B1347" s="178"/>
      <c r="C1347" s="178"/>
      <c r="D1347" s="178"/>
      <c r="E1347" s="178"/>
    </row>
    <row r="1348" spans="1:5" ht="15" customHeight="1" x14ac:dyDescent="0.2">
      <c r="A1348" s="178"/>
      <c r="B1348" s="178"/>
      <c r="C1348" s="178"/>
      <c r="D1348" s="178"/>
      <c r="E1348" s="178"/>
    </row>
    <row r="1349" spans="1:5" ht="15" customHeight="1" x14ac:dyDescent="0.2">
      <c r="A1349" s="178"/>
      <c r="B1349" s="178"/>
      <c r="C1349" s="178"/>
      <c r="D1349" s="178"/>
      <c r="E1349" s="178"/>
    </row>
    <row r="1350" spans="1:5" ht="15" customHeight="1" x14ac:dyDescent="0.2">
      <c r="A1350" s="178"/>
      <c r="B1350" s="178"/>
      <c r="C1350" s="178"/>
      <c r="D1350" s="178"/>
      <c r="E1350" s="178"/>
    </row>
    <row r="1351" spans="1:5" ht="15" customHeight="1" x14ac:dyDescent="0.2">
      <c r="A1351" s="178"/>
      <c r="B1351" s="178"/>
      <c r="C1351" s="178"/>
      <c r="D1351" s="178"/>
      <c r="E1351" s="178"/>
    </row>
    <row r="1352" spans="1:5" ht="15" customHeight="1" x14ac:dyDescent="0.2">
      <c r="A1352" s="178"/>
      <c r="B1352" s="178"/>
      <c r="C1352" s="178"/>
      <c r="D1352" s="178"/>
      <c r="E1352" s="178"/>
    </row>
    <row r="1353" spans="1:5" ht="15" customHeight="1" x14ac:dyDescent="0.2"/>
    <row r="1354" spans="1:5" ht="15" customHeight="1" x14ac:dyDescent="0.25">
      <c r="A1354" s="38" t="s">
        <v>17</v>
      </c>
      <c r="B1354" s="39"/>
      <c r="C1354" s="39"/>
      <c r="D1354" s="39"/>
      <c r="E1354" s="56"/>
    </row>
    <row r="1355" spans="1:5" ht="15" customHeight="1" x14ac:dyDescent="0.2">
      <c r="A1355" s="40" t="s">
        <v>74</v>
      </c>
      <c r="B1355" s="118"/>
      <c r="C1355" s="118"/>
      <c r="D1355" s="118"/>
      <c r="E1355" s="56" t="s">
        <v>75</v>
      </c>
    </row>
    <row r="1356" spans="1:5" ht="15" customHeight="1" x14ac:dyDescent="0.2"/>
    <row r="1357" spans="1:5" ht="15" customHeight="1" x14ac:dyDescent="0.2">
      <c r="B1357" s="44" t="s">
        <v>39</v>
      </c>
      <c r="C1357" s="45" t="s">
        <v>40</v>
      </c>
      <c r="D1357" s="60" t="s">
        <v>41</v>
      </c>
      <c r="E1357" s="47" t="s">
        <v>42</v>
      </c>
    </row>
    <row r="1358" spans="1:5" ht="15" customHeight="1" x14ac:dyDescent="0.2">
      <c r="B1358" s="48">
        <v>10</v>
      </c>
      <c r="C1358" s="62"/>
      <c r="D1358" s="110" t="s">
        <v>76</v>
      </c>
      <c r="E1358" s="76">
        <v>-129810.49</v>
      </c>
    </row>
    <row r="1359" spans="1:5" ht="15" customHeight="1" x14ac:dyDescent="0.2">
      <c r="B1359" s="48">
        <v>10</v>
      </c>
      <c r="C1359" s="62"/>
      <c r="D1359" s="63" t="s">
        <v>230</v>
      </c>
      <c r="E1359" s="76">
        <v>129810.49</v>
      </c>
    </row>
    <row r="1360" spans="1:5" ht="15" customHeight="1" x14ac:dyDescent="0.2">
      <c r="B1360" s="165"/>
      <c r="C1360" s="53" t="s">
        <v>44</v>
      </c>
      <c r="D1360" s="66"/>
      <c r="E1360" s="67">
        <f>SUM(E1358:E1359)</f>
        <v>0</v>
      </c>
    </row>
    <row r="1361" spans="1:5" ht="15" customHeight="1" x14ac:dyDescent="0.2"/>
    <row r="1362" spans="1:5" ht="15" customHeight="1" x14ac:dyDescent="0.2"/>
    <row r="1363" spans="1:5" ht="15" customHeight="1" x14ac:dyDescent="0.25">
      <c r="A1363" s="80" t="s">
        <v>764</v>
      </c>
    </row>
    <row r="1364" spans="1:5" ht="15" customHeight="1" x14ac:dyDescent="0.2">
      <c r="A1364" s="176" t="s">
        <v>323</v>
      </c>
      <c r="B1364" s="176"/>
      <c r="C1364" s="176"/>
      <c r="D1364" s="176"/>
      <c r="E1364" s="176"/>
    </row>
    <row r="1365" spans="1:5" ht="15" customHeight="1" x14ac:dyDescent="0.2">
      <c r="A1365" s="176"/>
      <c r="B1365" s="176"/>
      <c r="C1365" s="176"/>
      <c r="D1365" s="176"/>
      <c r="E1365" s="176"/>
    </row>
    <row r="1366" spans="1:5" ht="15" customHeight="1" x14ac:dyDescent="0.2">
      <c r="A1366" s="178" t="s">
        <v>825</v>
      </c>
      <c r="B1366" s="178"/>
      <c r="C1366" s="178"/>
      <c r="D1366" s="178"/>
      <c r="E1366" s="178"/>
    </row>
    <row r="1367" spans="1:5" ht="15" customHeight="1" x14ac:dyDescent="0.2">
      <c r="A1367" s="178"/>
      <c r="B1367" s="178"/>
      <c r="C1367" s="178"/>
      <c r="D1367" s="178"/>
      <c r="E1367" s="178"/>
    </row>
    <row r="1368" spans="1:5" ht="15" customHeight="1" x14ac:dyDescent="0.2">
      <c r="A1368" s="178"/>
      <c r="B1368" s="178"/>
      <c r="C1368" s="178"/>
      <c r="D1368" s="178"/>
      <c r="E1368" s="178"/>
    </row>
    <row r="1369" spans="1:5" ht="15" customHeight="1" x14ac:dyDescent="0.2">
      <c r="A1369" s="178"/>
      <c r="B1369" s="178"/>
      <c r="C1369" s="178"/>
      <c r="D1369" s="178"/>
      <c r="E1369" s="178"/>
    </row>
    <row r="1370" spans="1:5" ht="15" customHeight="1" x14ac:dyDescent="0.2">
      <c r="A1370" s="178"/>
      <c r="B1370" s="178"/>
      <c r="C1370" s="178"/>
      <c r="D1370" s="178"/>
      <c r="E1370" s="178"/>
    </row>
    <row r="1371" spans="1:5" ht="15" customHeight="1" x14ac:dyDescent="0.2">
      <c r="A1371" s="178"/>
      <c r="B1371" s="178"/>
      <c r="C1371" s="178"/>
      <c r="D1371" s="178"/>
      <c r="E1371" s="178"/>
    </row>
    <row r="1372" spans="1:5" ht="15" customHeight="1" x14ac:dyDescent="0.2">
      <c r="A1372" s="178"/>
      <c r="B1372" s="178"/>
      <c r="C1372" s="178"/>
      <c r="D1372" s="178"/>
      <c r="E1372" s="178"/>
    </row>
    <row r="1373" spans="1:5" ht="15" customHeight="1" x14ac:dyDescent="0.2">
      <c r="A1373" s="178"/>
      <c r="B1373" s="178"/>
      <c r="C1373" s="178"/>
      <c r="D1373" s="178"/>
      <c r="E1373" s="178"/>
    </row>
    <row r="1374" spans="1:5" ht="15" customHeight="1" x14ac:dyDescent="0.2">
      <c r="A1374" s="178"/>
      <c r="B1374" s="178"/>
      <c r="C1374" s="178"/>
      <c r="D1374" s="178"/>
      <c r="E1374" s="178"/>
    </row>
    <row r="1375" spans="1:5" ht="15" customHeight="1" x14ac:dyDescent="0.2">
      <c r="A1375" s="178"/>
      <c r="B1375" s="178"/>
      <c r="C1375" s="178"/>
      <c r="D1375" s="178"/>
      <c r="E1375" s="178"/>
    </row>
    <row r="1376" spans="1:5" ht="15" customHeight="1" x14ac:dyDescent="0.2"/>
    <row r="1377" spans="1:5" ht="15" customHeight="1" x14ac:dyDescent="0.25">
      <c r="A1377" s="38" t="s">
        <v>17</v>
      </c>
      <c r="B1377" s="39"/>
      <c r="C1377" s="39"/>
      <c r="D1377" s="39"/>
      <c r="E1377" s="56"/>
    </row>
    <row r="1378" spans="1:5" ht="15" customHeight="1" x14ac:dyDescent="0.2">
      <c r="A1378" s="40" t="s">
        <v>74</v>
      </c>
      <c r="B1378" s="118"/>
      <c r="C1378" s="118"/>
      <c r="D1378" s="118"/>
      <c r="E1378" s="56" t="s">
        <v>75</v>
      </c>
    </row>
    <row r="1379" spans="1:5" ht="15" customHeight="1" x14ac:dyDescent="0.2"/>
    <row r="1380" spans="1:5" ht="15" customHeight="1" x14ac:dyDescent="0.2">
      <c r="B1380" s="44" t="s">
        <v>39</v>
      </c>
      <c r="C1380" s="45" t="s">
        <v>40</v>
      </c>
      <c r="D1380" s="60" t="s">
        <v>41</v>
      </c>
      <c r="E1380" s="47" t="s">
        <v>42</v>
      </c>
    </row>
    <row r="1381" spans="1:5" ht="15" customHeight="1" x14ac:dyDescent="0.2">
      <c r="B1381" s="48">
        <v>300</v>
      </c>
      <c r="C1381" s="62"/>
      <c r="D1381" s="63" t="s">
        <v>230</v>
      </c>
      <c r="E1381" s="76">
        <v>-26000</v>
      </c>
    </row>
    <row r="1382" spans="1:5" ht="15" customHeight="1" x14ac:dyDescent="0.2">
      <c r="B1382" s="48">
        <v>301</v>
      </c>
      <c r="C1382" s="62"/>
      <c r="D1382" s="63" t="s">
        <v>230</v>
      </c>
      <c r="E1382" s="76">
        <v>-21258</v>
      </c>
    </row>
    <row r="1383" spans="1:5" ht="15" customHeight="1" x14ac:dyDescent="0.2">
      <c r="B1383" s="48">
        <v>300</v>
      </c>
      <c r="C1383" s="62"/>
      <c r="D1383" s="63" t="s">
        <v>230</v>
      </c>
      <c r="E1383" s="76">
        <v>21258</v>
      </c>
    </row>
    <row r="1384" spans="1:5" ht="15" customHeight="1" x14ac:dyDescent="0.2">
      <c r="B1384" s="48">
        <v>301</v>
      </c>
      <c r="C1384" s="62"/>
      <c r="D1384" s="63" t="s">
        <v>230</v>
      </c>
      <c r="E1384" s="76">
        <v>26000</v>
      </c>
    </row>
    <row r="1385" spans="1:5" ht="15" customHeight="1" x14ac:dyDescent="0.2">
      <c r="B1385" s="165"/>
      <c r="C1385" s="53" t="s">
        <v>44</v>
      </c>
      <c r="D1385" s="66"/>
      <c r="E1385" s="67">
        <f>SUM(E1381:E1384)</f>
        <v>0</v>
      </c>
    </row>
    <row r="1386" spans="1:5" ht="15" customHeight="1" x14ac:dyDescent="0.2"/>
    <row r="1387" spans="1:5" ht="15" customHeight="1" x14ac:dyDescent="0.2"/>
    <row r="1388" spans="1:5" ht="15" customHeight="1" x14ac:dyDescent="0.25">
      <c r="A1388" s="80" t="s">
        <v>765</v>
      </c>
    </row>
    <row r="1389" spans="1:5" ht="15" customHeight="1" x14ac:dyDescent="0.2">
      <c r="A1389" s="176" t="s">
        <v>323</v>
      </c>
      <c r="B1389" s="176"/>
      <c r="C1389" s="176"/>
      <c r="D1389" s="176"/>
      <c r="E1389" s="176"/>
    </row>
    <row r="1390" spans="1:5" ht="15" customHeight="1" x14ac:dyDescent="0.2">
      <c r="A1390" s="176"/>
      <c r="B1390" s="176"/>
      <c r="C1390" s="176"/>
      <c r="D1390" s="176"/>
      <c r="E1390" s="176"/>
    </row>
    <row r="1391" spans="1:5" ht="15" customHeight="1" x14ac:dyDescent="0.2">
      <c r="A1391" s="178" t="s">
        <v>826</v>
      </c>
      <c r="B1391" s="178"/>
      <c r="C1391" s="178"/>
      <c r="D1391" s="178"/>
      <c r="E1391" s="178"/>
    </row>
    <row r="1392" spans="1:5" ht="15" customHeight="1" x14ac:dyDescent="0.2">
      <c r="A1392" s="178"/>
      <c r="B1392" s="178"/>
      <c r="C1392" s="178"/>
      <c r="D1392" s="178"/>
      <c r="E1392" s="178"/>
    </row>
    <row r="1393" spans="1:5" ht="15" customHeight="1" x14ac:dyDescent="0.2">
      <c r="A1393" s="178"/>
      <c r="B1393" s="178"/>
      <c r="C1393" s="178"/>
      <c r="D1393" s="178"/>
      <c r="E1393" s="178"/>
    </row>
    <row r="1394" spans="1:5" ht="15" customHeight="1" x14ac:dyDescent="0.2">
      <c r="A1394" s="178"/>
      <c r="B1394" s="178"/>
      <c r="C1394" s="178"/>
      <c r="D1394" s="178"/>
      <c r="E1394" s="178"/>
    </row>
    <row r="1395" spans="1:5" ht="15" customHeight="1" x14ac:dyDescent="0.2">
      <c r="A1395" s="178"/>
      <c r="B1395" s="178"/>
      <c r="C1395" s="178"/>
      <c r="D1395" s="178"/>
      <c r="E1395" s="178"/>
    </row>
    <row r="1396" spans="1:5" ht="15" customHeight="1" x14ac:dyDescent="0.2">
      <c r="A1396" s="178"/>
      <c r="B1396" s="178"/>
      <c r="C1396" s="178"/>
      <c r="D1396" s="178"/>
      <c r="E1396" s="178"/>
    </row>
    <row r="1397" spans="1:5" ht="15" customHeight="1" x14ac:dyDescent="0.2">
      <c r="A1397" s="178"/>
      <c r="B1397" s="178"/>
      <c r="C1397" s="178"/>
      <c r="D1397" s="178"/>
      <c r="E1397" s="178"/>
    </row>
    <row r="1398" spans="1:5" ht="15" customHeight="1" x14ac:dyDescent="0.2">
      <c r="A1398" s="178"/>
      <c r="B1398" s="178"/>
      <c r="C1398" s="178"/>
      <c r="D1398" s="178"/>
      <c r="E1398" s="178"/>
    </row>
    <row r="1399" spans="1:5" ht="15" customHeight="1" x14ac:dyDescent="0.2">
      <c r="A1399" s="178"/>
      <c r="B1399" s="178"/>
      <c r="C1399" s="178"/>
      <c r="D1399" s="178"/>
      <c r="E1399" s="178"/>
    </row>
    <row r="1400" spans="1:5" ht="15" customHeight="1" x14ac:dyDescent="0.2"/>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38" t="s">
        <v>17</v>
      </c>
      <c r="B1406" s="39"/>
      <c r="C1406" s="39"/>
      <c r="D1406" s="39"/>
      <c r="E1406" s="56"/>
    </row>
    <row r="1407" spans="1:5" ht="15" customHeight="1" x14ac:dyDescent="0.2">
      <c r="A1407" s="40" t="s">
        <v>74</v>
      </c>
      <c r="B1407" s="118"/>
      <c r="C1407" s="118"/>
      <c r="D1407" s="118"/>
      <c r="E1407" s="56" t="s">
        <v>75</v>
      </c>
    </row>
    <row r="1408" spans="1:5" ht="15" customHeight="1" x14ac:dyDescent="0.2"/>
    <row r="1409" spans="1:5" ht="15" customHeight="1" x14ac:dyDescent="0.2">
      <c r="B1409" s="44" t="s">
        <v>39</v>
      </c>
      <c r="C1409" s="45" t="s">
        <v>40</v>
      </c>
      <c r="D1409" s="60" t="s">
        <v>41</v>
      </c>
      <c r="E1409" s="47" t="s">
        <v>42</v>
      </c>
    </row>
    <row r="1410" spans="1:5" ht="15" customHeight="1" x14ac:dyDescent="0.2">
      <c r="B1410" s="48">
        <v>307</v>
      </c>
      <c r="C1410" s="62"/>
      <c r="D1410" s="63" t="s">
        <v>230</v>
      </c>
      <c r="E1410" s="76">
        <v>-188000</v>
      </c>
    </row>
    <row r="1411" spans="1:5" ht="15" customHeight="1" x14ac:dyDescent="0.2">
      <c r="B1411" s="48">
        <v>300</v>
      </c>
      <c r="C1411" s="62"/>
      <c r="D1411" s="63" t="s">
        <v>230</v>
      </c>
      <c r="E1411" s="76">
        <v>49000</v>
      </c>
    </row>
    <row r="1412" spans="1:5" ht="15" customHeight="1" x14ac:dyDescent="0.2">
      <c r="B1412" s="48">
        <v>301</v>
      </c>
      <c r="C1412" s="62"/>
      <c r="D1412" s="63" t="s">
        <v>230</v>
      </c>
      <c r="E1412" s="76">
        <v>139000</v>
      </c>
    </row>
    <row r="1413" spans="1:5" ht="15" customHeight="1" x14ac:dyDescent="0.2">
      <c r="B1413" s="165"/>
      <c r="C1413" s="53" t="s">
        <v>44</v>
      </c>
      <c r="D1413" s="66"/>
      <c r="E1413" s="67">
        <f>SUM(E1410:E1412)</f>
        <v>0</v>
      </c>
    </row>
    <row r="1414" spans="1:5" ht="15" customHeight="1" x14ac:dyDescent="0.2"/>
    <row r="1415" spans="1:5" ht="15" customHeight="1" x14ac:dyDescent="0.2"/>
    <row r="1416" spans="1:5" ht="15" customHeight="1" x14ac:dyDescent="0.25">
      <c r="A1416" s="80" t="s">
        <v>766</v>
      </c>
    </row>
    <row r="1417" spans="1:5" ht="15" customHeight="1" x14ac:dyDescent="0.2">
      <c r="A1417" s="176" t="s">
        <v>323</v>
      </c>
      <c r="B1417" s="176"/>
      <c r="C1417" s="176"/>
      <c r="D1417" s="176"/>
      <c r="E1417" s="176"/>
    </row>
    <row r="1418" spans="1:5" ht="15" customHeight="1" x14ac:dyDescent="0.2">
      <c r="A1418" s="176"/>
      <c r="B1418" s="176"/>
      <c r="C1418" s="176"/>
      <c r="D1418" s="176"/>
      <c r="E1418" s="176"/>
    </row>
    <row r="1419" spans="1:5" ht="15" customHeight="1" x14ac:dyDescent="0.2">
      <c r="A1419" s="178" t="s">
        <v>827</v>
      </c>
      <c r="B1419" s="178"/>
      <c r="C1419" s="178"/>
      <c r="D1419" s="178"/>
      <c r="E1419" s="178"/>
    </row>
    <row r="1420" spans="1:5" ht="15" customHeight="1" x14ac:dyDescent="0.2">
      <c r="A1420" s="178"/>
      <c r="B1420" s="178"/>
      <c r="C1420" s="178"/>
      <c r="D1420" s="178"/>
      <c r="E1420" s="178"/>
    </row>
    <row r="1421" spans="1:5" ht="15" customHeight="1" x14ac:dyDescent="0.2">
      <c r="A1421" s="178"/>
      <c r="B1421" s="178"/>
      <c r="C1421" s="178"/>
      <c r="D1421" s="178"/>
      <c r="E1421" s="178"/>
    </row>
    <row r="1422" spans="1:5" ht="15" customHeight="1" x14ac:dyDescent="0.2">
      <c r="A1422" s="178"/>
      <c r="B1422" s="178"/>
      <c r="C1422" s="178"/>
      <c r="D1422" s="178"/>
      <c r="E1422" s="178"/>
    </row>
    <row r="1423" spans="1:5" ht="15" customHeight="1" x14ac:dyDescent="0.2">
      <c r="A1423" s="178"/>
      <c r="B1423" s="178"/>
      <c r="C1423" s="178"/>
      <c r="D1423" s="178"/>
      <c r="E1423" s="178"/>
    </row>
    <row r="1424" spans="1:5" ht="15" customHeight="1" x14ac:dyDescent="0.2">
      <c r="A1424" s="178"/>
      <c r="B1424" s="178"/>
      <c r="C1424" s="178"/>
      <c r="D1424" s="178"/>
      <c r="E1424" s="178"/>
    </row>
    <row r="1425" spans="1:5" ht="15" customHeight="1" x14ac:dyDescent="0.2">
      <c r="A1425" s="178"/>
      <c r="B1425" s="178"/>
      <c r="C1425" s="178"/>
      <c r="D1425" s="178"/>
      <c r="E1425" s="178"/>
    </row>
    <row r="1426" spans="1:5" ht="15" customHeight="1" x14ac:dyDescent="0.2">
      <c r="A1426" s="178"/>
      <c r="B1426" s="178"/>
      <c r="C1426" s="178"/>
      <c r="D1426" s="178"/>
      <c r="E1426" s="178"/>
    </row>
    <row r="1427" spans="1:5" ht="15" customHeight="1" x14ac:dyDescent="0.2">
      <c r="A1427" s="178"/>
      <c r="B1427" s="178"/>
      <c r="C1427" s="178"/>
      <c r="D1427" s="178"/>
      <c r="E1427" s="178"/>
    </row>
    <row r="1428" spans="1:5" ht="15" customHeight="1" x14ac:dyDescent="0.2">
      <c r="A1428" s="178"/>
      <c r="B1428" s="178"/>
      <c r="C1428" s="178"/>
      <c r="D1428" s="178"/>
      <c r="E1428" s="178"/>
    </row>
    <row r="1429" spans="1:5" ht="15" customHeight="1" x14ac:dyDescent="0.2">
      <c r="A1429" s="121"/>
      <c r="B1429" s="121"/>
      <c r="C1429" s="121"/>
      <c r="D1429" s="121"/>
      <c r="E1429" s="121"/>
    </row>
    <row r="1430" spans="1:5" ht="15" customHeight="1" x14ac:dyDescent="0.25">
      <c r="A1430" s="38" t="s">
        <v>17</v>
      </c>
      <c r="B1430" s="39"/>
      <c r="C1430" s="39"/>
      <c r="D1430" s="39"/>
      <c r="E1430" s="56"/>
    </row>
    <row r="1431" spans="1:5" ht="15" customHeight="1" x14ac:dyDescent="0.2">
      <c r="A1431" s="40" t="s">
        <v>74</v>
      </c>
      <c r="B1431" s="118"/>
      <c r="C1431" s="118"/>
      <c r="D1431" s="118"/>
      <c r="E1431" s="56" t="s">
        <v>75</v>
      </c>
    </row>
    <row r="1432" spans="1:5" ht="15" customHeight="1" x14ac:dyDescent="0.2"/>
    <row r="1433" spans="1:5" ht="15" customHeight="1" x14ac:dyDescent="0.2">
      <c r="B1433" s="44" t="s">
        <v>39</v>
      </c>
      <c r="C1433" s="45" t="s">
        <v>40</v>
      </c>
      <c r="D1433" s="60" t="s">
        <v>41</v>
      </c>
      <c r="E1433" s="47" t="s">
        <v>42</v>
      </c>
    </row>
    <row r="1434" spans="1:5" ht="15" customHeight="1" x14ac:dyDescent="0.2">
      <c r="B1434" s="48">
        <v>307</v>
      </c>
      <c r="C1434" s="62"/>
      <c r="D1434" s="63" t="s">
        <v>230</v>
      </c>
      <c r="E1434" s="76">
        <v>-34307.040000000001</v>
      </c>
    </row>
    <row r="1435" spans="1:5" ht="15" customHeight="1" x14ac:dyDescent="0.2">
      <c r="B1435" s="48">
        <v>303</v>
      </c>
      <c r="C1435" s="62"/>
      <c r="D1435" s="63" t="s">
        <v>230</v>
      </c>
      <c r="E1435" s="76">
        <f>-192.96+34500</f>
        <v>34307.040000000001</v>
      </c>
    </row>
    <row r="1436" spans="1:5" ht="15" customHeight="1" x14ac:dyDescent="0.2">
      <c r="B1436" s="165"/>
      <c r="C1436" s="53" t="s">
        <v>44</v>
      </c>
      <c r="D1436" s="66"/>
      <c r="E1436" s="67">
        <f>SUM(E1434:E1435)</f>
        <v>0</v>
      </c>
    </row>
    <row r="1437" spans="1:5" ht="15" customHeight="1" x14ac:dyDescent="0.2"/>
    <row r="1438" spans="1:5" ht="15" customHeight="1" x14ac:dyDescent="0.2"/>
    <row r="1439" spans="1:5" ht="15" customHeight="1" x14ac:dyDescent="0.25">
      <c r="A1439" s="80" t="s">
        <v>767</v>
      </c>
    </row>
    <row r="1440" spans="1:5" ht="15" customHeight="1" x14ac:dyDescent="0.2">
      <c r="A1440" s="176" t="s">
        <v>323</v>
      </c>
      <c r="B1440" s="176"/>
      <c r="C1440" s="176"/>
      <c r="D1440" s="176"/>
      <c r="E1440" s="176"/>
    </row>
    <row r="1441" spans="1:5" ht="15" customHeight="1" x14ac:dyDescent="0.2">
      <c r="A1441" s="176"/>
      <c r="B1441" s="176"/>
      <c r="C1441" s="176"/>
      <c r="D1441" s="176"/>
      <c r="E1441" s="176"/>
    </row>
    <row r="1442" spans="1:5" ht="15" customHeight="1" x14ac:dyDescent="0.2">
      <c r="A1442" s="178" t="s">
        <v>828</v>
      </c>
      <c r="B1442" s="178"/>
      <c r="C1442" s="178"/>
      <c r="D1442" s="178"/>
      <c r="E1442" s="178"/>
    </row>
    <row r="1443" spans="1:5" ht="15" customHeight="1" x14ac:dyDescent="0.2">
      <c r="A1443" s="178"/>
      <c r="B1443" s="178"/>
      <c r="C1443" s="178"/>
      <c r="D1443" s="178"/>
      <c r="E1443" s="178"/>
    </row>
    <row r="1444" spans="1:5" ht="15" customHeight="1" x14ac:dyDescent="0.2">
      <c r="A1444" s="178"/>
      <c r="B1444" s="178"/>
      <c r="C1444" s="178"/>
      <c r="D1444" s="178"/>
      <c r="E1444" s="178"/>
    </row>
    <row r="1445" spans="1:5" ht="15" customHeight="1" x14ac:dyDescent="0.2">
      <c r="A1445" s="178"/>
      <c r="B1445" s="178"/>
      <c r="C1445" s="178"/>
      <c r="D1445" s="178"/>
      <c r="E1445" s="178"/>
    </row>
    <row r="1446" spans="1:5" ht="15" customHeight="1" x14ac:dyDescent="0.2">
      <c r="A1446" s="178"/>
      <c r="B1446" s="178"/>
      <c r="C1446" s="178"/>
      <c r="D1446" s="178"/>
      <c r="E1446" s="178"/>
    </row>
    <row r="1447" spans="1:5" ht="15" customHeight="1" x14ac:dyDescent="0.2">
      <c r="A1447" s="178"/>
      <c r="B1447" s="178"/>
      <c r="C1447" s="178"/>
      <c r="D1447" s="178"/>
      <c r="E1447" s="178"/>
    </row>
    <row r="1448" spans="1:5" ht="15" customHeight="1" x14ac:dyDescent="0.2">
      <c r="A1448" s="178"/>
      <c r="B1448" s="178"/>
      <c r="C1448" s="178"/>
      <c r="D1448" s="178"/>
      <c r="E1448" s="178"/>
    </row>
    <row r="1449" spans="1:5" ht="15" customHeight="1" x14ac:dyDescent="0.2">
      <c r="A1449" s="178"/>
      <c r="B1449" s="178"/>
      <c r="C1449" s="178"/>
      <c r="D1449" s="178"/>
      <c r="E1449" s="178"/>
    </row>
    <row r="1450" spans="1:5" ht="15" customHeight="1" x14ac:dyDescent="0.2">
      <c r="A1450" s="178"/>
      <c r="B1450" s="178"/>
      <c r="C1450" s="178"/>
      <c r="D1450" s="178"/>
      <c r="E1450" s="178"/>
    </row>
    <row r="1451" spans="1:5" ht="15" customHeight="1" x14ac:dyDescent="0.2"/>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5">
      <c r="A1457" s="38" t="s">
        <v>17</v>
      </c>
      <c r="B1457" s="39"/>
      <c r="C1457" s="39"/>
      <c r="D1457" s="39"/>
      <c r="E1457" s="56"/>
    </row>
    <row r="1458" spans="1:5" ht="15" customHeight="1" x14ac:dyDescent="0.2">
      <c r="A1458" s="40" t="s">
        <v>74</v>
      </c>
      <c r="B1458" s="118"/>
      <c r="C1458" s="118"/>
      <c r="D1458" s="118"/>
      <c r="E1458" s="56" t="s">
        <v>75</v>
      </c>
    </row>
    <row r="1459" spans="1:5" ht="15" customHeight="1" x14ac:dyDescent="0.2"/>
    <row r="1460" spans="1:5" ht="15" customHeight="1" x14ac:dyDescent="0.2">
      <c r="B1460" s="44" t="s">
        <v>39</v>
      </c>
      <c r="C1460" s="45" t="s">
        <v>40</v>
      </c>
      <c r="D1460" s="60" t="s">
        <v>41</v>
      </c>
      <c r="E1460" s="47" t="s">
        <v>42</v>
      </c>
    </row>
    <row r="1461" spans="1:5" ht="15" customHeight="1" x14ac:dyDescent="0.2">
      <c r="B1461" s="48">
        <v>307</v>
      </c>
      <c r="C1461" s="62"/>
      <c r="D1461" s="63" t="s">
        <v>230</v>
      </c>
      <c r="E1461" s="76">
        <v>-139700</v>
      </c>
    </row>
    <row r="1462" spans="1:5" ht="15" customHeight="1" x14ac:dyDescent="0.2">
      <c r="B1462" s="48">
        <v>303</v>
      </c>
      <c r="C1462" s="62"/>
      <c r="D1462" s="63" t="s">
        <v>230</v>
      </c>
      <c r="E1462" s="76">
        <v>139700</v>
      </c>
    </row>
    <row r="1463" spans="1:5" ht="15" customHeight="1" x14ac:dyDescent="0.2">
      <c r="B1463" s="165"/>
      <c r="C1463" s="53" t="s">
        <v>44</v>
      </c>
      <c r="D1463" s="66"/>
      <c r="E1463" s="67">
        <f>SUM(E1461:E1462)</f>
        <v>0</v>
      </c>
    </row>
    <row r="1464" spans="1:5" ht="15" customHeight="1" x14ac:dyDescent="0.2"/>
    <row r="1465" spans="1:5" ht="15" customHeight="1" x14ac:dyDescent="0.2"/>
    <row r="1466" spans="1:5" ht="15" customHeight="1" x14ac:dyDescent="0.25">
      <c r="A1466" s="80" t="s">
        <v>768</v>
      </c>
    </row>
    <row r="1467" spans="1:5" ht="15" customHeight="1" x14ac:dyDescent="0.2">
      <c r="A1467" s="176" t="s">
        <v>323</v>
      </c>
      <c r="B1467" s="176"/>
      <c r="C1467" s="176"/>
      <c r="D1467" s="176"/>
      <c r="E1467" s="176"/>
    </row>
    <row r="1468" spans="1:5" ht="15" customHeight="1" x14ac:dyDescent="0.2">
      <c r="A1468" s="176"/>
      <c r="B1468" s="176"/>
      <c r="C1468" s="176"/>
      <c r="D1468" s="176"/>
      <c r="E1468" s="176"/>
    </row>
    <row r="1469" spans="1:5" ht="15" customHeight="1" x14ac:dyDescent="0.2">
      <c r="A1469" s="178" t="s">
        <v>829</v>
      </c>
      <c r="B1469" s="178"/>
      <c r="C1469" s="178"/>
      <c r="D1469" s="178"/>
      <c r="E1469" s="178"/>
    </row>
    <row r="1470" spans="1:5" ht="15" customHeight="1" x14ac:dyDescent="0.2">
      <c r="A1470" s="178"/>
      <c r="B1470" s="178"/>
      <c r="C1470" s="178"/>
      <c r="D1470" s="178"/>
      <c r="E1470" s="178"/>
    </row>
    <row r="1471" spans="1:5" ht="15" customHeight="1" x14ac:dyDescent="0.2">
      <c r="A1471" s="178"/>
      <c r="B1471" s="178"/>
      <c r="C1471" s="178"/>
      <c r="D1471" s="178"/>
      <c r="E1471" s="178"/>
    </row>
    <row r="1472" spans="1:5" ht="15" customHeight="1" x14ac:dyDescent="0.2">
      <c r="A1472" s="178"/>
      <c r="B1472" s="178"/>
      <c r="C1472" s="178"/>
      <c r="D1472" s="178"/>
      <c r="E1472" s="178"/>
    </row>
    <row r="1473" spans="1:5" ht="15" customHeight="1" x14ac:dyDescent="0.2">
      <c r="A1473" s="178"/>
      <c r="B1473" s="178"/>
      <c r="C1473" s="178"/>
      <c r="D1473" s="178"/>
      <c r="E1473" s="178"/>
    </row>
    <row r="1474" spans="1:5" ht="15" customHeight="1" x14ac:dyDescent="0.2">
      <c r="A1474" s="178"/>
      <c r="B1474" s="178"/>
      <c r="C1474" s="178"/>
      <c r="D1474" s="178"/>
      <c r="E1474" s="178"/>
    </row>
    <row r="1475" spans="1:5" ht="15" customHeight="1" x14ac:dyDescent="0.2">
      <c r="A1475" s="178"/>
      <c r="B1475" s="178"/>
      <c r="C1475" s="178"/>
      <c r="D1475" s="178"/>
      <c r="E1475" s="178"/>
    </row>
    <row r="1476" spans="1:5" ht="15" customHeight="1" x14ac:dyDescent="0.2">
      <c r="A1476" s="178"/>
      <c r="B1476" s="178"/>
      <c r="C1476" s="178"/>
      <c r="D1476" s="178"/>
      <c r="E1476" s="178"/>
    </row>
    <row r="1477" spans="1:5" ht="15" customHeight="1" x14ac:dyDescent="0.2">
      <c r="A1477" s="178"/>
      <c r="B1477" s="178"/>
      <c r="C1477" s="178"/>
      <c r="D1477" s="178"/>
      <c r="E1477" s="178"/>
    </row>
    <row r="1478" spans="1:5" ht="15" customHeight="1" x14ac:dyDescent="0.2"/>
    <row r="1479" spans="1:5" ht="15" customHeight="1" x14ac:dyDescent="0.25">
      <c r="A1479" s="38" t="s">
        <v>17</v>
      </c>
      <c r="B1479" s="39"/>
      <c r="C1479" s="39"/>
      <c r="D1479" s="39"/>
      <c r="E1479" s="56"/>
    </row>
    <row r="1480" spans="1:5" ht="15" customHeight="1" x14ac:dyDescent="0.2">
      <c r="A1480" s="40" t="s">
        <v>74</v>
      </c>
      <c r="B1480" s="118"/>
      <c r="C1480" s="118"/>
      <c r="D1480" s="118"/>
      <c r="E1480" s="56" t="s">
        <v>75</v>
      </c>
    </row>
    <row r="1481" spans="1:5" ht="15" customHeight="1" x14ac:dyDescent="0.2"/>
    <row r="1482" spans="1:5" ht="15" customHeight="1" x14ac:dyDescent="0.2">
      <c r="B1482" s="44" t="s">
        <v>39</v>
      </c>
      <c r="C1482" s="45" t="s">
        <v>40</v>
      </c>
      <c r="D1482" s="60" t="s">
        <v>41</v>
      </c>
      <c r="E1482" s="47" t="s">
        <v>42</v>
      </c>
    </row>
    <row r="1483" spans="1:5" ht="15" customHeight="1" x14ac:dyDescent="0.2">
      <c r="B1483" s="48">
        <v>307</v>
      </c>
      <c r="C1483" s="62"/>
      <c r="D1483" s="63" t="s">
        <v>230</v>
      </c>
      <c r="E1483" s="76">
        <v>-25000</v>
      </c>
    </row>
    <row r="1484" spans="1:5" ht="15" customHeight="1" x14ac:dyDescent="0.2">
      <c r="B1484" s="48">
        <v>303</v>
      </c>
      <c r="C1484" s="62"/>
      <c r="D1484" s="63" t="s">
        <v>230</v>
      </c>
      <c r="E1484" s="76">
        <v>25000</v>
      </c>
    </row>
    <row r="1485" spans="1:5" ht="15" customHeight="1" x14ac:dyDescent="0.2">
      <c r="B1485" s="165"/>
      <c r="C1485" s="53" t="s">
        <v>44</v>
      </c>
      <c r="D1485" s="66"/>
      <c r="E1485" s="67">
        <f>SUM(E1483:E1484)</f>
        <v>0</v>
      </c>
    </row>
    <row r="1486" spans="1:5" ht="15" customHeight="1" x14ac:dyDescent="0.2"/>
    <row r="1487" spans="1:5" ht="15" customHeight="1" x14ac:dyDescent="0.2"/>
    <row r="1488" spans="1:5" ht="15" customHeight="1" x14ac:dyDescent="0.25">
      <c r="A1488" s="80" t="s">
        <v>769</v>
      </c>
    </row>
    <row r="1489" spans="1:5" ht="15" customHeight="1" x14ac:dyDescent="0.2">
      <c r="A1489" s="176" t="s">
        <v>323</v>
      </c>
      <c r="B1489" s="176"/>
      <c r="C1489" s="176"/>
      <c r="D1489" s="176"/>
      <c r="E1489" s="176"/>
    </row>
    <row r="1490" spans="1:5" ht="15" customHeight="1" x14ac:dyDescent="0.2">
      <c r="A1490" s="176"/>
      <c r="B1490" s="176"/>
      <c r="C1490" s="176"/>
      <c r="D1490" s="176"/>
      <c r="E1490" s="176"/>
    </row>
    <row r="1491" spans="1:5" ht="15" customHeight="1" x14ac:dyDescent="0.2">
      <c r="A1491" s="178" t="s">
        <v>830</v>
      </c>
      <c r="B1491" s="178"/>
      <c r="C1491" s="178"/>
      <c r="D1491" s="178"/>
      <c r="E1491" s="178"/>
    </row>
    <row r="1492" spans="1:5" ht="15" customHeight="1" x14ac:dyDescent="0.2">
      <c r="A1492" s="178"/>
      <c r="B1492" s="178"/>
      <c r="C1492" s="178"/>
      <c r="D1492" s="178"/>
      <c r="E1492" s="178"/>
    </row>
    <row r="1493" spans="1:5" ht="15" customHeight="1" x14ac:dyDescent="0.2">
      <c r="A1493" s="178"/>
      <c r="B1493" s="178"/>
      <c r="C1493" s="178"/>
      <c r="D1493" s="178"/>
      <c r="E1493" s="178"/>
    </row>
    <row r="1494" spans="1:5" ht="15" customHeight="1" x14ac:dyDescent="0.2">
      <c r="A1494" s="178"/>
      <c r="B1494" s="178"/>
      <c r="C1494" s="178"/>
      <c r="D1494" s="178"/>
      <c r="E1494" s="178"/>
    </row>
    <row r="1495" spans="1:5" ht="15" customHeight="1" x14ac:dyDescent="0.2">
      <c r="A1495" s="178"/>
      <c r="B1495" s="178"/>
      <c r="C1495" s="178"/>
      <c r="D1495" s="178"/>
      <c r="E1495" s="178"/>
    </row>
    <row r="1496" spans="1:5" ht="15" customHeight="1" x14ac:dyDescent="0.2">
      <c r="A1496" s="178"/>
      <c r="B1496" s="178"/>
      <c r="C1496" s="178"/>
      <c r="D1496" s="178"/>
      <c r="E1496" s="178"/>
    </row>
    <row r="1497" spans="1:5" ht="15" customHeight="1" x14ac:dyDescent="0.2">
      <c r="A1497" s="178"/>
      <c r="B1497" s="178"/>
      <c r="C1497" s="178"/>
      <c r="D1497" s="178"/>
      <c r="E1497" s="178"/>
    </row>
    <row r="1498" spans="1:5" ht="15" customHeight="1" x14ac:dyDescent="0.2">
      <c r="A1498" s="178"/>
      <c r="B1498" s="178"/>
      <c r="C1498" s="178"/>
      <c r="D1498" s="178"/>
      <c r="E1498" s="178"/>
    </row>
    <row r="1499" spans="1:5" ht="15" customHeight="1" x14ac:dyDescent="0.2">
      <c r="A1499" s="178"/>
      <c r="B1499" s="178"/>
      <c r="C1499" s="178"/>
      <c r="D1499" s="178"/>
      <c r="E1499" s="178"/>
    </row>
    <row r="1500" spans="1:5" ht="15" customHeight="1" x14ac:dyDescent="0.2"/>
    <row r="1501" spans="1:5" ht="15" customHeight="1" x14ac:dyDescent="0.25">
      <c r="A1501" s="38" t="s">
        <v>17</v>
      </c>
      <c r="B1501" s="39"/>
      <c r="C1501" s="39"/>
      <c r="D1501" s="39"/>
      <c r="E1501" s="56"/>
    </row>
    <row r="1502" spans="1:5" ht="15" customHeight="1" x14ac:dyDescent="0.2">
      <c r="A1502" s="40" t="s">
        <v>74</v>
      </c>
      <c r="B1502" s="118"/>
      <c r="C1502" s="118"/>
      <c r="D1502" s="118"/>
      <c r="E1502" s="56" t="s">
        <v>75</v>
      </c>
    </row>
    <row r="1503" spans="1:5" ht="15" customHeight="1" x14ac:dyDescent="0.2"/>
    <row r="1504" spans="1:5" ht="15" customHeight="1" x14ac:dyDescent="0.2">
      <c r="B1504" s="44" t="s">
        <v>39</v>
      </c>
      <c r="C1504" s="45" t="s">
        <v>40</v>
      </c>
      <c r="D1504" s="60" t="s">
        <v>41</v>
      </c>
      <c r="E1504" s="47" t="s">
        <v>42</v>
      </c>
    </row>
    <row r="1505" spans="1:5" ht="15" customHeight="1" x14ac:dyDescent="0.2">
      <c r="B1505" s="48">
        <v>307</v>
      </c>
      <c r="C1505" s="62"/>
      <c r="D1505" s="63" t="s">
        <v>230</v>
      </c>
      <c r="E1505" s="76">
        <v>-200000</v>
      </c>
    </row>
    <row r="1506" spans="1:5" ht="15" customHeight="1" x14ac:dyDescent="0.2">
      <c r="B1506" s="48">
        <v>10</v>
      </c>
      <c r="C1506" s="62"/>
      <c r="D1506" s="63" t="s">
        <v>230</v>
      </c>
      <c r="E1506" s="76">
        <v>200000</v>
      </c>
    </row>
    <row r="1507" spans="1:5" ht="15" customHeight="1" x14ac:dyDescent="0.2">
      <c r="B1507" s="165"/>
      <c r="C1507" s="53" t="s">
        <v>44</v>
      </c>
      <c r="D1507" s="66"/>
      <c r="E1507" s="67">
        <f>SUM(E1505:E1506)</f>
        <v>0</v>
      </c>
    </row>
    <row r="1508" spans="1:5" ht="15" customHeight="1" x14ac:dyDescent="0.2"/>
    <row r="1509" spans="1:5" ht="15" customHeight="1" x14ac:dyDescent="0.2"/>
    <row r="1510" spans="1:5" ht="15" customHeight="1" x14ac:dyDescent="0.25">
      <c r="A1510" s="80" t="s">
        <v>770</v>
      </c>
    </row>
    <row r="1511" spans="1:5" ht="15" customHeight="1" x14ac:dyDescent="0.2">
      <c r="A1511" s="176" t="s">
        <v>323</v>
      </c>
      <c r="B1511" s="176"/>
      <c r="C1511" s="176"/>
      <c r="D1511" s="176"/>
      <c r="E1511" s="176"/>
    </row>
    <row r="1512" spans="1:5" ht="15" customHeight="1" x14ac:dyDescent="0.2">
      <c r="A1512" s="176"/>
      <c r="B1512" s="176"/>
      <c r="C1512" s="176"/>
      <c r="D1512" s="176"/>
      <c r="E1512" s="176"/>
    </row>
    <row r="1513" spans="1:5" ht="15" customHeight="1" x14ac:dyDescent="0.2">
      <c r="A1513" s="178" t="s">
        <v>831</v>
      </c>
      <c r="B1513" s="178"/>
      <c r="C1513" s="178"/>
      <c r="D1513" s="178"/>
      <c r="E1513" s="178"/>
    </row>
    <row r="1514" spans="1:5" ht="15" customHeight="1" x14ac:dyDescent="0.2">
      <c r="A1514" s="178"/>
      <c r="B1514" s="178"/>
      <c r="C1514" s="178"/>
      <c r="D1514" s="178"/>
      <c r="E1514" s="178"/>
    </row>
    <row r="1515" spans="1:5" ht="15" customHeight="1" x14ac:dyDescent="0.2">
      <c r="A1515" s="178"/>
      <c r="B1515" s="178"/>
      <c r="C1515" s="178"/>
      <c r="D1515" s="178"/>
      <c r="E1515" s="178"/>
    </row>
    <row r="1516" spans="1:5" ht="15" customHeight="1" x14ac:dyDescent="0.2">
      <c r="A1516" s="178"/>
      <c r="B1516" s="178"/>
      <c r="C1516" s="178"/>
      <c r="D1516" s="178"/>
      <c r="E1516" s="178"/>
    </row>
    <row r="1517" spans="1:5" ht="15" customHeight="1" x14ac:dyDescent="0.2">
      <c r="A1517" s="178"/>
      <c r="B1517" s="178"/>
      <c r="C1517" s="178"/>
      <c r="D1517" s="178"/>
      <c r="E1517" s="178"/>
    </row>
    <row r="1518" spans="1:5" ht="15" customHeight="1" x14ac:dyDescent="0.2">
      <c r="A1518" s="178"/>
      <c r="B1518" s="178"/>
      <c r="C1518" s="178"/>
      <c r="D1518" s="178"/>
      <c r="E1518" s="178"/>
    </row>
    <row r="1519" spans="1:5" ht="15" customHeight="1" x14ac:dyDescent="0.2">
      <c r="A1519" s="178"/>
      <c r="B1519" s="178"/>
      <c r="C1519" s="178"/>
      <c r="D1519" s="178"/>
      <c r="E1519" s="178"/>
    </row>
    <row r="1520" spans="1:5" ht="15" customHeight="1" x14ac:dyDescent="0.2">
      <c r="A1520" s="178"/>
      <c r="B1520" s="178"/>
      <c r="C1520" s="178"/>
      <c r="D1520" s="178"/>
      <c r="E1520" s="178"/>
    </row>
    <row r="1521" spans="1:5" ht="15" customHeight="1" x14ac:dyDescent="0.2">
      <c r="A1521" s="178"/>
      <c r="B1521" s="178"/>
      <c r="C1521" s="178"/>
      <c r="D1521" s="178"/>
      <c r="E1521" s="178"/>
    </row>
    <row r="1522" spans="1:5" ht="15" customHeight="1" x14ac:dyDescent="0.2"/>
    <row r="1523" spans="1:5" ht="15" customHeight="1" x14ac:dyDescent="0.25">
      <c r="A1523" s="38" t="s">
        <v>17</v>
      </c>
      <c r="B1523" s="39"/>
      <c r="C1523" s="39"/>
      <c r="D1523" s="39"/>
      <c r="E1523" s="56"/>
    </row>
    <row r="1524" spans="1:5" ht="15" customHeight="1" x14ac:dyDescent="0.2">
      <c r="A1524" s="40" t="s">
        <v>74</v>
      </c>
      <c r="B1524" s="118"/>
      <c r="C1524" s="118"/>
      <c r="D1524" s="118"/>
      <c r="E1524" s="56" t="s">
        <v>75</v>
      </c>
    </row>
    <row r="1525" spans="1:5" ht="15" customHeight="1" x14ac:dyDescent="0.2"/>
    <row r="1526" spans="1:5" ht="15" customHeight="1" x14ac:dyDescent="0.2">
      <c r="B1526" s="44" t="s">
        <v>39</v>
      </c>
      <c r="C1526" s="45" t="s">
        <v>40</v>
      </c>
      <c r="D1526" s="60" t="s">
        <v>41</v>
      </c>
      <c r="E1526" s="47" t="s">
        <v>42</v>
      </c>
    </row>
    <row r="1527" spans="1:5" ht="15" customHeight="1" x14ac:dyDescent="0.2">
      <c r="B1527" s="48">
        <v>307</v>
      </c>
      <c r="C1527" s="62"/>
      <c r="D1527" s="63" t="s">
        <v>230</v>
      </c>
      <c r="E1527" s="76">
        <v>-150000</v>
      </c>
    </row>
    <row r="1528" spans="1:5" ht="15" customHeight="1" x14ac:dyDescent="0.2">
      <c r="B1528" s="48">
        <v>10</v>
      </c>
      <c r="C1528" s="62"/>
      <c r="D1528" s="110" t="s">
        <v>76</v>
      </c>
      <c r="E1528" s="76">
        <v>150000</v>
      </c>
    </row>
    <row r="1529" spans="1:5" ht="15" customHeight="1" x14ac:dyDescent="0.2">
      <c r="B1529" s="165"/>
      <c r="C1529" s="53" t="s">
        <v>44</v>
      </c>
      <c r="D1529" s="66"/>
      <c r="E1529" s="67">
        <f>SUM(E1527:E1528)</f>
        <v>0</v>
      </c>
    </row>
    <row r="1530" spans="1:5" ht="15" customHeight="1" x14ac:dyDescent="0.2"/>
    <row r="1531" spans="1:5" ht="15" customHeight="1" x14ac:dyDescent="0.2"/>
    <row r="1532" spans="1:5" ht="15" customHeight="1" x14ac:dyDescent="0.25">
      <c r="A1532" s="80" t="s">
        <v>771</v>
      </c>
    </row>
    <row r="1533" spans="1:5" ht="15" customHeight="1" x14ac:dyDescent="0.2">
      <c r="A1533" s="176" t="s">
        <v>323</v>
      </c>
      <c r="B1533" s="176"/>
      <c r="C1533" s="176"/>
      <c r="D1533" s="176"/>
      <c r="E1533" s="176"/>
    </row>
    <row r="1534" spans="1:5" ht="15" customHeight="1" x14ac:dyDescent="0.2">
      <c r="A1534" s="176"/>
      <c r="B1534" s="176"/>
      <c r="C1534" s="176"/>
      <c r="D1534" s="176"/>
      <c r="E1534" s="176"/>
    </row>
    <row r="1535" spans="1:5" ht="15" customHeight="1" x14ac:dyDescent="0.2">
      <c r="A1535" s="178" t="s">
        <v>832</v>
      </c>
      <c r="B1535" s="178"/>
      <c r="C1535" s="178"/>
      <c r="D1535" s="178"/>
      <c r="E1535" s="178"/>
    </row>
    <row r="1536" spans="1:5" ht="15" customHeight="1" x14ac:dyDescent="0.2">
      <c r="A1536" s="178"/>
      <c r="B1536" s="178"/>
      <c r="C1536" s="178"/>
      <c r="D1536" s="178"/>
      <c r="E1536" s="178"/>
    </row>
    <row r="1537" spans="1:5" ht="15" customHeight="1" x14ac:dyDescent="0.2">
      <c r="A1537" s="178"/>
      <c r="B1537" s="178"/>
      <c r="C1537" s="178"/>
      <c r="D1537" s="178"/>
      <c r="E1537" s="178"/>
    </row>
    <row r="1538" spans="1:5" ht="15" customHeight="1" x14ac:dyDescent="0.2">
      <c r="A1538" s="178"/>
      <c r="B1538" s="178"/>
      <c r="C1538" s="178"/>
      <c r="D1538" s="178"/>
      <c r="E1538" s="178"/>
    </row>
    <row r="1539" spans="1:5" ht="15" customHeight="1" x14ac:dyDescent="0.2">
      <c r="A1539" s="178"/>
      <c r="B1539" s="178"/>
      <c r="C1539" s="178"/>
      <c r="D1539" s="178"/>
      <c r="E1539" s="178"/>
    </row>
    <row r="1540" spans="1:5" ht="15" customHeight="1" x14ac:dyDescent="0.2">
      <c r="A1540" s="178"/>
      <c r="B1540" s="178"/>
      <c r="C1540" s="178"/>
      <c r="D1540" s="178"/>
      <c r="E1540" s="178"/>
    </row>
    <row r="1541" spans="1:5" ht="15" customHeight="1" x14ac:dyDescent="0.2">
      <c r="A1541" s="178"/>
      <c r="B1541" s="178"/>
      <c r="C1541" s="178"/>
      <c r="D1541" s="178"/>
      <c r="E1541" s="178"/>
    </row>
    <row r="1542" spans="1:5" ht="15" customHeight="1" x14ac:dyDescent="0.2">
      <c r="A1542" s="178"/>
      <c r="B1542" s="178"/>
      <c r="C1542" s="178"/>
      <c r="D1542" s="178"/>
      <c r="E1542" s="178"/>
    </row>
    <row r="1543" spans="1:5" ht="15" customHeight="1" x14ac:dyDescent="0.2">
      <c r="A1543" s="178"/>
      <c r="B1543" s="178"/>
      <c r="C1543" s="178"/>
      <c r="D1543" s="178"/>
      <c r="E1543" s="178"/>
    </row>
    <row r="1544" spans="1:5" ht="15" customHeight="1" x14ac:dyDescent="0.2"/>
    <row r="1545" spans="1:5" ht="15" customHeight="1" x14ac:dyDescent="0.25">
      <c r="A1545" s="38" t="s">
        <v>17</v>
      </c>
      <c r="B1545" s="39"/>
      <c r="C1545" s="39"/>
      <c r="D1545" s="39"/>
      <c r="E1545" s="56"/>
    </row>
    <row r="1546" spans="1:5" ht="15" customHeight="1" x14ac:dyDescent="0.2">
      <c r="A1546" s="40" t="s">
        <v>74</v>
      </c>
      <c r="B1546" s="118"/>
      <c r="C1546" s="118"/>
      <c r="D1546" s="118"/>
      <c r="E1546" s="56" t="s">
        <v>75</v>
      </c>
    </row>
    <row r="1547" spans="1:5" ht="15" customHeight="1" x14ac:dyDescent="0.2"/>
    <row r="1548" spans="1:5" ht="15" customHeight="1" x14ac:dyDescent="0.2">
      <c r="B1548" s="44" t="s">
        <v>39</v>
      </c>
      <c r="C1548" s="45" t="s">
        <v>40</v>
      </c>
      <c r="D1548" s="60" t="s">
        <v>41</v>
      </c>
      <c r="E1548" s="47" t="s">
        <v>42</v>
      </c>
    </row>
    <row r="1549" spans="1:5" ht="15" customHeight="1" x14ac:dyDescent="0.2">
      <c r="B1549" s="48">
        <v>307</v>
      </c>
      <c r="C1549" s="62"/>
      <c r="D1549" s="63" t="s">
        <v>230</v>
      </c>
      <c r="E1549" s="76">
        <v>-120000</v>
      </c>
    </row>
    <row r="1550" spans="1:5" ht="15" customHeight="1" x14ac:dyDescent="0.2">
      <c r="B1550" s="48">
        <v>10</v>
      </c>
      <c r="C1550" s="62"/>
      <c r="D1550" s="110" t="s">
        <v>76</v>
      </c>
      <c r="E1550" s="76">
        <v>120000</v>
      </c>
    </row>
    <row r="1551" spans="1:5" ht="15" customHeight="1" x14ac:dyDescent="0.2">
      <c r="B1551" s="165"/>
      <c r="C1551" s="53" t="s">
        <v>44</v>
      </c>
      <c r="D1551" s="66"/>
      <c r="E1551" s="67">
        <f>SUM(E1549:E1550)</f>
        <v>0</v>
      </c>
    </row>
    <row r="1552" spans="1:5" ht="15" customHeight="1" x14ac:dyDescent="0.2"/>
    <row r="1553" spans="1:5" ht="15" customHeight="1" x14ac:dyDescent="0.2"/>
    <row r="1554" spans="1:5" ht="15" customHeight="1" x14ac:dyDescent="0.2"/>
    <row r="1555" spans="1:5" ht="15" customHeight="1" x14ac:dyDescent="0.2"/>
    <row r="1556" spans="1:5" ht="15" customHeight="1" x14ac:dyDescent="0.2"/>
    <row r="1557" spans="1:5" ht="15" customHeight="1" x14ac:dyDescent="0.2"/>
    <row r="1558" spans="1:5" ht="15" customHeight="1" x14ac:dyDescent="0.2"/>
    <row r="1559" spans="1:5" ht="15" customHeight="1" x14ac:dyDescent="0.2"/>
    <row r="1560" spans="1:5" ht="15" customHeight="1" x14ac:dyDescent="0.2"/>
    <row r="1561" spans="1:5" ht="15" customHeight="1" x14ac:dyDescent="0.2"/>
    <row r="1562" spans="1:5" ht="15" customHeight="1" x14ac:dyDescent="0.25">
      <c r="A1562" s="80" t="s">
        <v>772</v>
      </c>
    </row>
    <row r="1563" spans="1:5" ht="15" customHeight="1" x14ac:dyDescent="0.2">
      <c r="A1563" s="176" t="s">
        <v>323</v>
      </c>
      <c r="B1563" s="176"/>
      <c r="C1563" s="176"/>
      <c r="D1563" s="176"/>
      <c r="E1563" s="176"/>
    </row>
    <row r="1564" spans="1:5" ht="15" customHeight="1" x14ac:dyDescent="0.2">
      <c r="A1564" s="176"/>
      <c r="B1564" s="176"/>
      <c r="C1564" s="176"/>
      <c r="D1564" s="176"/>
      <c r="E1564" s="176"/>
    </row>
    <row r="1565" spans="1:5" ht="15" customHeight="1" x14ac:dyDescent="0.2">
      <c r="A1565" s="178" t="s">
        <v>833</v>
      </c>
      <c r="B1565" s="178"/>
      <c r="C1565" s="178"/>
      <c r="D1565" s="178"/>
      <c r="E1565" s="178"/>
    </row>
    <row r="1566" spans="1:5" ht="15" customHeight="1" x14ac:dyDescent="0.2">
      <c r="A1566" s="178"/>
      <c r="B1566" s="178"/>
      <c r="C1566" s="178"/>
      <c r="D1566" s="178"/>
      <c r="E1566" s="178"/>
    </row>
    <row r="1567" spans="1:5" ht="15" customHeight="1" x14ac:dyDescent="0.2">
      <c r="A1567" s="178"/>
      <c r="B1567" s="178"/>
      <c r="C1567" s="178"/>
      <c r="D1567" s="178"/>
      <c r="E1567" s="178"/>
    </row>
    <row r="1568" spans="1:5" ht="15" customHeight="1" x14ac:dyDescent="0.2">
      <c r="A1568" s="178"/>
      <c r="B1568" s="178"/>
      <c r="C1568" s="178"/>
      <c r="D1568" s="178"/>
      <c r="E1568" s="178"/>
    </row>
    <row r="1569" spans="1:5" ht="15" customHeight="1" x14ac:dyDescent="0.2">
      <c r="A1569" s="178"/>
      <c r="B1569" s="178"/>
      <c r="C1569" s="178"/>
      <c r="D1569" s="178"/>
      <c r="E1569" s="178"/>
    </row>
    <row r="1570" spans="1:5" ht="15" customHeight="1" x14ac:dyDescent="0.2">
      <c r="A1570" s="178"/>
      <c r="B1570" s="178"/>
      <c r="C1570" s="178"/>
      <c r="D1570" s="178"/>
      <c r="E1570" s="178"/>
    </row>
    <row r="1571" spans="1:5" ht="15" customHeight="1" x14ac:dyDescent="0.2">
      <c r="A1571" s="178"/>
      <c r="B1571" s="178"/>
      <c r="C1571" s="178"/>
      <c r="D1571" s="178"/>
      <c r="E1571" s="178"/>
    </row>
    <row r="1572" spans="1:5" ht="15" customHeight="1" x14ac:dyDescent="0.2">
      <c r="A1572" s="178"/>
      <c r="B1572" s="178"/>
      <c r="C1572" s="178"/>
      <c r="D1572" s="178"/>
      <c r="E1572" s="178"/>
    </row>
    <row r="1573" spans="1:5" ht="15" customHeight="1" x14ac:dyDescent="0.2">
      <c r="A1573" s="178"/>
      <c r="B1573" s="178"/>
      <c r="C1573" s="178"/>
      <c r="D1573" s="178"/>
      <c r="E1573" s="178"/>
    </row>
    <row r="1574" spans="1:5" ht="15" customHeight="1" x14ac:dyDescent="0.2"/>
    <row r="1575" spans="1:5" ht="15" customHeight="1" x14ac:dyDescent="0.25">
      <c r="A1575" s="38" t="s">
        <v>17</v>
      </c>
      <c r="B1575" s="39"/>
      <c r="C1575" s="39"/>
      <c r="D1575" s="39"/>
      <c r="E1575" s="56"/>
    </row>
    <row r="1576" spans="1:5" ht="15" customHeight="1" x14ac:dyDescent="0.2">
      <c r="A1576" s="40" t="s">
        <v>74</v>
      </c>
      <c r="B1576" s="118"/>
      <c r="C1576" s="118"/>
      <c r="D1576" s="118"/>
      <c r="E1576" s="56" t="s">
        <v>75</v>
      </c>
    </row>
    <row r="1577" spans="1:5" ht="15" customHeight="1" x14ac:dyDescent="0.2"/>
    <row r="1578" spans="1:5" ht="15" customHeight="1" x14ac:dyDescent="0.2">
      <c r="B1578" s="44" t="s">
        <v>39</v>
      </c>
      <c r="C1578" s="45" t="s">
        <v>40</v>
      </c>
      <c r="D1578" s="60" t="s">
        <v>41</v>
      </c>
      <c r="E1578" s="47" t="s">
        <v>42</v>
      </c>
    </row>
    <row r="1579" spans="1:5" ht="15" customHeight="1" x14ac:dyDescent="0.2">
      <c r="B1579" s="48">
        <v>307</v>
      </c>
      <c r="C1579" s="62"/>
      <c r="D1579" s="63" t="s">
        <v>230</v>
      </c>
      <c r="E1579" s="76">
        <v>-16327</v>
      </c>
    </row>
    <row r="1580" spans="1:5" ht="15" customHeight="1" x14ac:dyDescent="0.2">
      <c r="B1580" s="48">
        <v>303</v>
      </c>
      <c r="C1580" s="62"/>
      <c r="D1580" s="63" t="s">
        <v>230</v>
      </c>
      <c r="E1580" s="76">
        <v>16327</v>
      </c>
    </row>
    <row r="1581" spans="1:5" ht="15" customHeight="1" x14ac:dyDescent="0.2">
      <c r="B1581" s="165"/>
      <c r="C1581" s="53" t="s">
        <v>44</v>
      </c>
      <c r="D1581" s="66"/>
      <c r="E1581" s="67">
        <f>SUM(E1579:E1580)</f>
        <v>0</v>
      </c>
    </row>
    <row r="1582" spans="1:5" ht="15" customHeight="1" x14ac:dyDescent="0.2"/>
    <row r="1583" spans="1:5" ht="15" customHeight="1" x14ac:dyDescent="0.2"/>
    <row r="1584" spans="1:5" ht="15" customHeight="1" x14ac:dyDescent="0.25">
      <c r="A1584" s="80" t="s">
        <v>773</v>
      </c>
    </row>
    <row r="1585" spans="1:5" ht="15" customHeight="1" x14ac:dyDescent="0.2">
      <c r="A1585" s="176" t="s">
        <v>323</v>
      </c>
      <c r="B1585" s="176"/>
      <c r="C1585" s="176"/>
      <c r="D1585" s="176"/>
      <c r="E1585" s="176"/>
    </row>
    <row r="1586" spans="1:5" ht="15" customHeight="1" x14ac:dyDescent="0.2">
      <c r="A1586" s="176"/>
      <c r="B1586" s="176"/>
      <c r="C1586" s="176"/>
      <c r="D1586" s="176"/>
      <c r="E1586" s="176"/>
    </row>
    <row r="1587" spans="1:5" ht="15" customHeight="1" x14ac:dyDescent="0.2">
      <c r="A1587" s="178" t="s">
        <v>834</v>
      </c>
      <c r="B1587" s="178"/>
      <c r="C1587" s="178"/>
      <c r="D1587" s="178"/>
      <c r="E1587" s="178"/>
    </row>
    <row r="1588" spans="1:5" ht="15" customHeight="1" x14ac:dyDescent="0.2">
      <c r="A1588" s="178"/>
      <c r="B1588" s="178"/>
      <c r="C1588" s="178"/>
      <c r="D1588" s="178"/>
      <c r="E1588" s="178"/>
    </row>
    <row r="1589" spans="1:5" ht="15" customHeight="1" x14ac:dyDescent="0.2">
      <c r="A1589" s="178"/>
      <c r="B1589" s="178"/>
      <c r="C1589" s="178"/>
      <c r="D1589" s="178"/>
      <c r="E1589" s="178"/>
    </row>
    <row r="1590" spans="1:5" ht="15" customHeight="1" x14ac:dyDescent="0.2">
      <c r="A1590" s="178"/>
      <c r="B1590" s="178"/>
      <c r="C1590" s="178"/>
      <c r="D1590" s="178"/>
      <c r="E1590" s="178"/>
    </row>
    <row r="1591" spans="1:5" ht="15" customHeight="1" x14ac:dyDescent="0.2">
      <c r="A1591" s="178"/>
      <c r="B1591" s="178"/>
      <c r="C1591" s="178"/>
      <c r="D1591" s="178"/>
      <c r="E1591" s="178"/>
    </row>
    <row r="1592" spans="1:5" ht="15" customHeight="1" x14ac:dyDescent="0.2">
      <c r="A1592" s="178"/>
      <c r="B1592" s="178"/>
      <c r="C1592" s="178"/>
      <c r="D1592" s="178"/>
      <c r="E1592" s="178"/>
    </row>
    <row r="1593" spans="1:5" ht="15" customHeight="1" x14ac:dyDescent="0.2">
      <c r="A1593" s="178"/>
      <c r="B1593" s="178"/>
      <c r="C1593" s="178"/>
      <c r="D1593" s="178"/>
      <c r="E1593" s="178"/>
    </row>
    <row r="1594" spans="1:5" ht="15" customHeight="1" x14ac:dyDescent="0.2">
      <c r="A1594" s="178"/>
      <c r="B1594" s="178"/>
      <c r="C1594" s="178"/>
      <c r="D1594" s="178"/>
      <c r="E1594" s="178"/>
    </row>
    <row r="1595" spans="1:5" ht="15" customHeight="1" x14ac:dyDescent="0.2">
      <c r="A1595" s="178"/>
      <c r="B1595" s="178"/>
      <c r="C1595" s="178"/>
      <c r="D1595" s="178"/>
      <c r="E1595" s="178"/>
    </row>
    <row r="1596" spans="1:5" ht="15" customHeight="1" x14ac:dyDescent="0.2"/>
    <row r="1597" spans="1:5" ht="15" customHeight="1" x14ac:dyDescent="0.25">
      <c r="A1597" s="38" t="s">
        <v>17</v>
      </c>
      <c r="B1597" s="39"/>
      <c r="C1597" s="39"/>
      <c r="D1597" s="39"/>
      <c r="E1597" s="56"/>
    </row>
    <row r="1598" spans="1:5" ht="15" customHeight="1" x14ac:dyDescent="0.2">
      <c r="A1598" s="40" t="s">
        <v>74</v>
      </c>
      <c r="B1598" s="118"/>
      <c r="C1598" s="118"/>
      <c r="D1598" s="118"/>
      <c r="E1598" s="56" t="s">
        <v>75</v>
      </c>
    </row>
    <row r="1599" spans="1:5" ht="15" customHeight="1" x14ac:dyDescent="0.2"/>
    <row r="1600" spans="1:5" ht="15" customHeight="1" x14ac:dyDescent="0.2">
      <c r="B1600" s="44" t="s">
        <v>39</v>
      </c>
      <c r="C1600" s="45" t="s">
        <v>40</v>
      </c>
      <c r="D1600" s="60" t="s">
        <v>41</v>
      </c>
      <c r="E1600" s="47" t="s">
        <v>42</v>
      </c>
    </row>
    <row r="1601" spans="1:5" ht="15" customHeight="1" x14ac:dyDescent="0.2">
      <c r="B1601" s="48">
        <v>307</v>
      </c>
      <c r="C1601" s="62"/>
      <c r="D1601" s="63" t="s">
        <v>230</v>
      </c>
      <c r="E1601" s="76">
        <v>-75000</v>
      </c>
    </row>
    <row r="1602" spans="1:5" ht="15" customHeight="1" x14ac:dyDescent="0.2">
      <c r="B1602" s="48">
        <v>303</v>
      </c>
      <c r="C1602" s="62"/>
      <c r="D1602" s="63" t="s">
        <v>230</v>
      </c>
      <c r="E1602" s="76">
        <v>75000</v>
      </c>
    </row>
    <row r="1603" spans="1:5" ht="15" customHeight="1" x14ac:dyDescent="0.2">
      <c r="B1603" s="165"/>
      <c r="C1603" s="53" t="s">
        <v>44</v>
      </c>
      <c r="D1603" s="66"/>
      <c r="E1603" s="67">
        <f>SUM(E1601:E1602)</f>
        <v>0</v>
      </c>
    </row>
    <row r="1604" spans="1:5" ht="15" customHeight="1" x14ac:dyDescent="0.2"/>
    <row r="1605" spans="1:5" ht="15" customHeight="1" x14ac:dyDescent="0.2"/>
    <row r="1606" spans="1:5" ht="15" customHeight="1" x14ac:dyDescent="0.2"/>
    <row r="1607" spans="1:5" ht="15" customHeight="1" x14ac:dyDescent="0.2"/>
    <row r="1608" spans="1:5" ht="15" customHeight="1" x14ac:dyDescent="0.2"/>
    <row r="1609" spans="1:5" ht="15" customHeight="1" x14ac:dyDescent="0.2"/>
    <row r="1610" spans="1:5" ht="15" customHeight="1" x14ac:dyDescent="0.2"/>
    <row r="1611" spans="1:5" ht="15" customHeight="1" x14ac:dyDescent="0.2"/>
    <row r="1612" spans="1:5" ht="15" customHeight="1" x14ac:dyDescent="0.2"/>
    <row r="1613" spans="1:5" ht="15" customHeight="1" x14ac:dyDescent="0.2"/>
    <row r="1614" spans="1:5" ht="15" customHeight="1" x14ac:dyDescent="0.25">
      <c r="A1614" s="80" t="s">
        <v>774</v>
      </c>
    </row>
    <row r="1615" spans="1:5" ht="15" customHeight="1" x14ac:dyDescent="0.2">
      <c r="A1615" s="176" t="s">
        <v>323</v>
      </c>
      <c r="B1615" s="176"/>
      <c r="C1615" s="176"/>
      <c r="D1615" s="176"/>
      <c r="E1615" s="176"/>
    </row>
    <row r="1616" spans="1:5" ht="15" customHeight="1" x14ac:dyDescent="0.2">
      <c r="A1616" s="176"/>
      <c r="B1616" s="176"/>
      <c r="C1616" s="176"/>
      <c r="D1616" s="176"/>
      <c r="E1616" s="176"/>
    </row>
    <row r="1617" spans="1:5" ht="15" customHeight="1" x14ac:dyDescent="0.2">
      <c r="A1617" s="178" t="s">
        <v>835</v>
      </c>
      <c r="B1617" s="178"/>
      <c r="C1617" s="178"/>
      <c r="D1617" s="178"/>
      <c r="E1617" s="178"/>
    </row>
    <row r="1618" spans="1:5" ht="15" customHeight="1" x14ac:dyDescent="0.2">
      <c r="A1618" s="178"/>
      <c r="B1618" s="178"/>
      <c r="C1618" s="178"/>
      <c r="D1618" s="178"/>
      <c r="E1618" s="178"/>
    </row>
    <row r="1619" spans="1:5" ht="15" customHeight="1" x14ac:dyDescent="0.2">
      <c r="A1619" s="178"/>
      <c r="B1619" s="178"/>
      <c r="C1619" s="178"/>
      <c r="D1619" s="178"/>
      <c r="E1619" s="178"/>
    </row>
    <row r="1620" spans="1:5" ht="15" customHeight="1" x14ac:dyDescent="0.2">
      <c r="A1620" s="178"/>
      <c r="B1620" s="178"/>
      <c r="C1620" s="178"/>
      <c r="D1620" s="178"/>
      <c r="E1620" s="178"/>
    </row>
    <row r="1621" spans="1:5" ht="15" customHeight="1" x14ac:dyDescent="0.2">
      <c r="A1621" s="178"/>
      <c r="B1621" s="178"/>
      <c r="C1621" s="178"/>
      <c r="D1621" s="178"/>
      <c r="E1621" s="178"/>
    </row>
    <row r="1622" spans="1:5" ht="15" customHeight="1" x14ac:dyDescent="0.2">
      <c r="A1622" s="178"/>
      <c r="B1622" s="178"/>
      <c r="C1622" s="178"/>
      <c r="D1622" s="178"/>
      <c r="E1622" s="178"/>
    </row>
    <row r="1623" spans="1:5" ht="15" customHeight="1" x14ac:dyDescent="0.2">
      <c r="A1623" s="178"/>
      <c r="B1623" s="178"/>
      <c r="C1623" s="178"/>
      <c r="D1623" s="178"/>
      <c r="E1623" s="178"/>
    </row>
    <row r="1624" spans="1:5" ht="15" customHeight="1" x14ac:dyDescent="0.2">
      <c r="A1624" s="178"/>
      <c r="B1624" s="178"/>
      <c r="C1624" s="178"/>
      <c r="D1624" s="178"/>
      <c r="E1624" s="178"/>
    </row>
    <row r="1625" spans="1:5" ht="15" customHeight="1" x14ac:dyDescent="0.2">
      <c r="A1625" s="178"/>
      <c r="B1625" s="178"/>
      <c r="C1625" s="178"/>
      <c r="D1625" s="178"/>
      <c r="E1625" s="178"/>
    </row>
    <row r="1626" spans="1:5" ht="15" customHeight="1" x14ac:dyDescent="0.2">
      <c r="A1626" s="178"/>
      <c r="B1626" s="178"/>
      <c r="C1626" s="178"/>
      <c r="D1626" s="178"/>
      <c r="E1626" s="178"/>
    </row>
    <row r="1627" spans="1:5" ht="15" customHeight="1" x14ac:dyDescent="0.2"/>
    <row r="1628" spans="1:5" ht="15" customHeight="1" x14ac:dyDescent="0.25">
      <c r="A1628" s="38" t="s">
        <v>17</v>
      </c>
      <c r="B1628" s="39"/>
      <c r="C1628" s="39"/>
      <c r="D1628" s="39"/>
      <c r="E1628" s="56"/>
    </row>
    <row r="1629" spans="1:5" ht="15" customHeight="1" x14ac:dyDescent="0.2">
      <c r="A1629" s="40" t="s">
        <v>74</v>
      </c>
      <c r="B1629" s="118"/>
      <c r="C1629" s="118"/>
      <c r="D1629" s="118"/>
      <c r="E1629" s="56" t="s">
        <v>75</v>
      </c>
    </row>
    <row r="1630" spans="1:5" ht="15" customHeight="1" x14ac:dyDescent="0.2"/>
    <row r="1631" spans="1:5" ht="15" customHeight="1" x14ac:dyDescent="0.2">
      <c r="B1631" s="44" t="s">
        <v>39</v>
      </c>
      <c r="C1631" s="45" t="s">
        <v>40</v>
      </c>
      <c r="D1631" s="60" t="s">
        <v>41</v>
      </c>
      <c r="E1631" s="47" t="s">
        <v>42</v>
      </c>
    </row>
    <row r="1632" spans="1:5" ht="15" customHeight="1" x14ac:dyDescent="0.2">
      <c r="B1632" s="48">
        <v>10</v>
      </c>
      <c r="C1632" s="62"/>
      <c r="D1632" s="110" t="s">
        <v>76</v>
      </c>
      <c r="E1632" s="76">
        <v>-63740</v>
      </c>
    </row>
    <row r="1633" spans="1:5" ht="15" customHeight="1" x14ac:dyDescent="0.2">
      <c r="B1633" s="48">
        <v>303</v>
      </c>
      <c r="C1633" s="62"/>
      <c r="D1633" s="63" t="s">
        <v>230</v>
      </c>
      <c r="E1633" s="76">
        <v>63740</v>
      </c>
    </row>
    <row r="1634" spans="1:5" ht="15" customHeight="1" x14ac:dyDescent="0.2">
      <c r="B1634" s="165"/>
      <c r="C1634" s="53" t="s">
        <v>44</v>
      </c>
      <c r="D1634" s="66"/>
      <c r="E1634" s="67">
        <f>SUM(E1632:E1633)</f>
        <v>0</v>
      </c>
    </row>
    <row r="1635" spans="1:5" ht="15" customHeight="1" x14ac:dyDescent="0.2"/>
    <row r="1636" spans="1:5" ht="15" customHeight="1" x14ac:dyDescent="0.2"/>
    <row r="1637" spans="1:5" ht="15" customHeight="1" x14ac:dyDescent="0.25">
      <c r="A1637" s="80" t="s">
        <v>775</v>
      </c>
    </row>
    <row r="1638" spans="1:5" ht="15" customHeight="1" x14ac:dyDescent="0.2">
      <c r="A1638" s="176" t="s">
        <v>268</v>
      </c>
      <c r="B1638" s="176"/>
      <c r="C1638" s="176"/>
      <c r="D1638" s="176"/>
      <c r="E1638" s="176"/>
    </row>
    <row r="1639" spans="1:5" ht="15" customHeight="1" x14ac:dyDescent="0.2">
      <c r="A1639" s="176"/>
      <c r="B1639" s="176"/>
      <c r="C1639" s="176"/>
      <c r="D1639" s="176"/>
      <c r="E1639" s="176"/>
    </row>
    <row r="1640" spans="1:5" ht="15" customHeight="1" x14ac:dyDescent="0.2">
      <c r="A1640" s="178" t="s">
        <v>836</v>
      </c>
      <c r="B1640" s="178"/>
      <c r="C1640" s="178"/>
      <c r="D1640" s="178"/>
      <c r="E1640" s="178"/>
    </row>
    <row r="1641" spans="1:5" ht="15" customHeight="1" x14ac:dyDescent="0.2">
      <c r="A1641" s="178"/>
      <c r="B1641" s="178"/>
      <c r="C1641" s="178"/>
      <c r="D1641" s="178"/>
      <c r="E1641" s="178"/>
    </row>
    <row r="1642" spans="1:5" ht="15" customHeight="1" x14ac:dyDescent="0.2">
      <c r="A1642" s="178"/>
      <c r="B1642" s="178"/>
      <c r="C1642" s="178"/>
      <c r="D1642" s="178"/>
      <c r="E1642" s="178"/>
    </row>
    <row r="1643" spans="1:5" ht="15" customHeight="1" x14ac:dyDescent="0.2">
      <c r="A1643" s="178"/>
      <c r="B1643" s="178"/>
      <c r="C1643" s="178"/>
      <c r="D1643" s="178"/>
      <c r="E1643" s="178"/>
    </row>
    <row r="1644" spans="1:5" ht="15" customHeight="1" x14ac:dyDescent="0.2">
      <c r="A1644" s="178"/>
      <c r="B1644" s="178"/>
      <c r="C1644" s="178"/>
      <c r="D1644" s="178"/>
      <c r="E1644" s="178"/>
    </row>
    <row r="1645" spans="1:5" ht="15" customHeight="1" x14ac:dyDescent="0.2">
      <c r="A1645" s="178"/>
      <c r="B1645" s="178"/>
      <c r="C1645" s="178"/>
      <c r="D1645" s="178"/>
      <c r="E1645" s="178"/>
    </row>
    <row r="1646" spans="1:5" ht="15" customHeight="1" x14ac:dyDescent="0.2">
      <c r="A1646" s="178"/>
      <c r="B1646" s="178"/>
      <c r="C1646" s="178"/>
      <c r="D1646" s="178"/>
      <c r="E1646" s="178"/>
    </row>
    <row r="1647" spans="1:5" ht="15" customHeight="1" x14ac:dyDescent="0.2">
      <c r="A1647" s="178"/>
      <c r="B1647" s="178"/>
      <c r="C1647" s="178"/>
      <c r="D1647" s="178"/>
      <c r="E1647" s="178"/>
    </row>
    <row r="1648" spans="1:5" ht="15" customHeight="1" x14ac:dyDescent="0.2">
      <c r="A1648" s="178"/>
      <c r="B1648" s="178"/>
      <c r="C1648" s="178"/>
      <c r="D1648" s="178"/>
      <c r="E1648" s="178"/>
    </row>
    <row r="1649" spans="1:5" ht="15" customHeight="1" x14ac:dyDescent="0.2">
      <c r="A1649" s="121"/>
      <c r="B1649" s="121"/>
      <c r="C1649" s="121"/>
      <c r="D1649" s="121"/>
      <c r="E1649" s="121"/>
    </row>
    <row r="1650" spans="1:5" ht="15" customHeight="1" x14ac:dyDescent="0.25">
      <c r="A1650" s="38" t="s">
        <v>17</v>
      </c>
      <c r="B1650" s="39"/>
      <c r="C1650" s="39"/>
      <c r="D1650" s="39"/>
      <c r="E1650" s="56"/>
    </row>
    <row r="1651" spans="1:5" ht="15" customHeight="1" x14ac:dyDescent="0.2">
      <c r="A1651" s="40" t="s">
        <v>74</v>
      </c>
      <c r="B1651" s="118"/>
      <c r="C1651" s="118"/>
      <c r="D1651" s="118"/>
      <c r="E1651" s="56" t="s">
        <v>75</v>
      </c>
    </row>
    <row r="1652" spans="1:5" ht="15" customHeight="1" x14ac:dyDescent="0.2">
      <c r="A1652" s="40"/>
      <c r="B1652" s="56"/>
      <c r="C1652" s="39"/>
      <c r="D1652" s="39"/>
      <c r="E1652" s="43"/>
    </row>
    <row r="1653" spans="1:5" ht="15" customHeight="1" x14ac:dyDescent="0.2">
      <c r="A1653" s="108"/>
      <c r="B1653" s="44" t="s">
        <v>39</v>
      </c>
      <c r="C1653" s="45" t="s">
        <v>40</v>
      </c>
      <c r="D1653" s="60" t="s">
        <v>41</v>
      </c>
      <c r="E1653" s="47" t="s">
        <v>42</v>
      </c>
    </row>
    <row r="1654" spans="1:5" ht="15" customHeight="1" x14ac:dyDescent="0.2">
      <c r="A1654" s="108"/>
      <c r="B1654" s="48">
        <v>300</v>
      </c>
      <c r="C1654" s="62"/>
      <c r="D1654" s="63" t="s">
        <v>230</v>
      </c>
      <c r="E1654" s="104">
        <f>-100000-295008-387238-2648409-955000-364249-401000-400000-128000-20000-438500-1928000-1183153+220000+143000</f>
        <v>-8885557</v>
      </c>
    </row>
    <row r="1655" spans="1:5" ht="15" customHeight="1" x14ac:dyDescent="0.2">
      <c r="A1655" s="105"/>
      <c r="B1655" s="165"/>
      <c r="C1655" s="53" t="s">
        <v>44</v>
      </c>
      <c r="D1655" s="66"/>
      <c r="E1655" s="67">
        <f>SUM(E1654:E1654)</f>
        <v>-8885557</v>
      </c>
    </row>
    <row r="1656" spans="1:5" ht="15" customHeight="1" x14ac:dyDescent="0.2"/>
    <row r="1657" spans="1:5" ht="15" customHeight="1" x14ac:dyDescent="0.25">
      <c r="A1657" s="38" t="s">
        <v>17</v>
      </c>
      <c r="B1657" s="39"/>
      <c r="C1657" s="39"/>
      <c r="D1657" s="39"/>
      <c r="E1657" s="39"/>
    </row>
    <row r="1658" spans="1:5" ht="15" customHeight="1" x14ac:dyDescent="0.2">
      <c r="A1658" s="40" t="s">
        <v>37</v>
      </c>
      <c r="B1658" s="39"/>
      <c r="C1658" s="39"/>
      <c r="D1658" s="39"/>
      <c r="E1658" s="42" t="s">
        <v>38</v>
      </c>
    </row>
    <row r="1659" spans="1:5" ht="15" customHeight="1" x14ac:dyDescent="0.25">
      <c r="A1659" s="38"/>
      <c r="B1659" s="56"/>
      <c r="C1659" s="39"/>
      <c r="D1659" s="39"/>
      <c r="E1659" s="43"/>
    </row>
    <row r="1660" spans="1:5" ht="15" customHeight="1" x14ac:dyDescent="0.2">
      <c r="A1660" s="108"/>
      <c r="B1660" s="108"/>
      <c r="C1660" s="45" t="s">
        <v>40</v>
      </c>
      <c r="D1660" s="82" t="s">
        <v>53</v>
      </c>
      <c r="E1660" s="47" t="s">
        <v>42</v>
      </c>
    </row>
    <row r="1661" spans="1:5" ht="15" customHeight="1" x14ac:dyDescent="0.2">
      <c r="A1661" s="99"/>
      <c r="B1661" s="109"/>
      <c r="C1661" s="132">
        <v>6409</v>
      </c>
      <c r="D1661" s="110" t="s">
        <v>113</v>
      </c>
      <c r="E1661" s="133">
        <v>8885557</v>
      </c>
    </row>
    <row r="1662" spans="1:5" ht="15" customHeight="1" x14ac:dyDescent="0.2">
      <c r="A1662" s="134"/>
      <c r="B1662" s="135"/>
      <c r="C1662" s="53" t="s">
        <v>44</v>
      </c>
      <c r="D1662" s="54"/>
      <c r="E1662" s="55">
        <f>E1661</f>
        <v>8885557</v>
      </c>
    </row>
    <row r="1663" spans="1:5" ht="15" customHeight="1" x14ac:dyDescent="0.2"/>
    <row r="1664" spans="1:5" ht="15" customHeight="1" x14ac:dyDescent="0.2"/>
    <row r="1665" spans="1:5" ht="15" customHeight="1" x14ac:dyDescent="0.2"/>
    <row r="1666" spans="1:5" ht="15" customHeight="1" x14ac:dyDescent="0.25">
      <c r="A1666" s="80" t="s">
        <v>776</v>
      </c>
    </row>
    <row r="1667" spans="1:5" ht="15" customHeight="1" x14ac:dyDescent="0.2">
      <c r="A1667" s="176" t="s">
        <v>268</v>
      </c>
      <c r="B1667" s="176"/>
      <c r="C1667" s="176"/>
      <c r="D1667" s="176"/>
      <c r="E1667" s="176"/>
    </row>
    <row r="1668" spans="1:5" ht="15" customHeight="1" x14ac:dyDescent="0.2">
      <c r="A1668" s="176"/>
      <c r="B1668" s="176"/>
      <c r="C1668" s="176"/>
      <c r="D1668" s="176"/>
      <c r="E1668" s="176"/>
    </row>
    <row r="1669" spans="1:5" ht="15" customHeight="1" x14ac:dyDescent="0.2">
      <c r="A1669" s="178" t="s">
        <v>837</v>
      </c>
      <c r="B1669" s="178"/>
      <c r="C1669" s="178"/>
      <c r="D1669" s="178"/>
      <c r="E1669" s="178"/>
    </row>
    <row r="1670" spans="1:5" ht="15" customHeight="1" x14ac:dyDescent="0.2">
      <c r="A1670" s="178"/>
      <c r="B1670" s="178"/>
      <c r="C1670" s="178"/>
      <c r="D1670" s="178"/>
      <c r="E1670" s="178"/>
    </row>
    <row r="1671" spans="1:5" ht="15" customHeight="1" x14ac:dyDescent="0.2">
      <c r="A1671" s="178"/>
      <c r="B1671" s="178"/>
      <c r="C1671" s="178"/>
      <c r="D1671" s="178"/>
      <c r="E1671" s="178"/>
    </row>
    <row r="1672" spans="1:5" ht="15" customHeight="1" x14ac:dyDescent="0.2">
      <c r="A1672" s="178"/>
      <c r="B1672" s="178"/>
      <c r="C1672" s="178"/>
      <c r="D1672" s="178"/>
      <c r="E1672" s="178"/>
    </row>
    <row r="1673" spans="1:5" ht="15" customHeight="1" x14ac:dyDescent="0.2">
      <c r="A1673" s="178"/>
      <c r="B1673" s="178"/>
      <c r="C1673" s="178"/>
      <c r="D1673" s="178"/>
      <c r="E1673" s="178"/>
    </row>
    <row r="1674" spans="1:5" ht="15" customHeight="1" x14ac:dyDescent="0.2">
      <c r="A1674" s="178"/>
      <c r="B1674" s="178"/>
      <c r="C1674" s="178"/>
      <c r="D1674" s="178"/>
      <c r="E1674" s="178"/>
    </row>
    <row r="1675" spans="1:5" ht="15" customHeight="1" x14ac:dyDescent="0.2">
      <c r="A1675" s="178"/>
      <c r="B1675" s="178"/>
      <c r="C1675" s="178"/>
      <c r="D1675" s="178"/>
      <c r="E1675" s="178"/>
    </row>
    <row r="1676" spans="1:5" ht="15" customHeight="1" x14ac:dyDescent="0.2">
      <c r="A1676" s="178"/>
      <c r="B1676" s="178"/>
      <c r="C1676" s="178"/>
      <c r="D1676" s="178"/>
      <c r="E1676" s="178"/>
    </row>
    <row r="1677" spans="1:5" ht="15" customHeight="1" x14ac:dyDescent="0.2">
      <c r="A1677" s="178"/>
      <c r="B1677" s="178"/>
      <c r="C1677" s="178"/>
      <c r="D1677" s="178"/>
      <c r="E1677" s="178"/>
    </row>
    <row r="1678" spans="1:5" ht="15" customHeight="1" x14ac:dyDescent="0.2">
      <c r="A1678" s="178"/>
      <c r="B1678" s="178"/>
      <c r="C1678" s="178"/>
      <c r="D1678" s="178"/>
      <c r="E1678" s="178"/>
    </row>
    <row r="1679" spans="1:5" ht="15" customHeight="1" x14ac:dyDescent="0.2">
      <c r="A1679" s="121"/>
      <c r="B1679" s="121"/>
      <c r="C1679" s="121"/>
      <c r="D1679" s="121"/>
      <c r="E1679" s="121"/>
    </row>
    <row r="1680" spans="1:5" ht="15" customHeight="1" x14ac:dyDescent="0.25">
      <c r="A1680" s="38" t="s">
        <v>17</v>
      </c>
      <c r="B1680" s="39"/>
      <c r="C1680" s="39"/>
      <c r="D1680" s="39"/>
      <c r="E1680" s="56"/>
    </row>
    <row r="1681" spans="1:5" ht="15" customHeight="1" x14ac:dyDescent="0.2">
      <c r="A1681" s="40" t="s">
        <v>74</v>
      </c>
      <c r="B1681" s="118"/>
      <c r="C1681" s="118"/>
      <c r="D1681" s="118"/>
      <c r="E1681" s="56" t="s">
        <v>75</v>
      </c>
    </row>
    <row r="1682" spans="1:5" ht="15" customHeight="1" x14ac:dyDescent="0.2">
      <c r="A1682" s="40"/>
      <c r="B1682" s="56"/>
      <c r="C1682" s="39"/>
      <c r="D1682" s="39"/>
      <c r="E1682" s="43"/>
    </row>
    <row r="1683" spans="1:5" ht="15" customHeight="1" x14ac:dyDescent="0.2">
      <c r="A1683" s="108"/>
      <c r="B1683" s="44" t="s">
        <v>39</v>
      </c>
      <c r="C1683" s="45" t="s">
        <v>40</v>
      </c>
      <c r="D1683" s="60" t="s">
        <v>41</v>
      </c>
      <c r="E1683" s="47" t="s">
        <v>42</v>
      </c>
    </row>
    <row r="1684" spans="1:5" ht="15" customHeight="1" x14ac:dyDescent="0.2">
      <c r="A1684" s="108"/>
      <c r="B1684" s="48">
        <v>303</v>
      </c>
      <c r="C1684" s="62"/>
      <c r="D1684" s="63" t="s">
        <v>230</v>
      </c>
      <c r="E1684" s="104">
        <v>-52382.78</v>
      </c>
    </row>
    <row r="1685" spans="1:5" ht="15" customHeight="1" x14ac:dyDescent="0.2">
      <c r="A1685" s="105"/>
      <c r="B1685" s="165"/>
      <c r="C1685" s="53" t="s">
        <v>44</v>
      </c>
      <c r="D1685" s="66"/>
      <c r="E1685" s="67">
        <f>SUM(E1684:E1684)</f>
        <v>-52382.78</v>
      </c>
    </row>
    <row r="1686" spans="1:5" ht="15" customHeight="1" x14ac:dyDescent="0.2"/>
    <row r="1687" spans="1:5" ht="15" customHeight="1" x14ac:dyDescent="0.25">
      <c r="A1687" s="38" t="s">
        <v>17</v>
      </c>
      <c r="B1687" s="39"/>
      <c r="C1687" s="39"/>
      <c r="D1687" s="39"/>
      <c r="E1687" s="39"/>
    </row>
    <row r="1688" spans="1:5" ht="15" customHeight="1" x14ac:dyDescent="0.2">
      <c r="A1688" s="40" t="s">
        <v>37</v>
      </c>
      <c r="B1688" s="39"/>
      <c r="C1688" s="39"/>
      <c r="D1688" s="39"/>
      <c r="E1688" s="42" t="s">
        <v>38</v>
      </c>
    </row>
    <row r="1689" spans="1:5" ht="15" customHeight="1" x14ac:dyDescent="0.25">
      <c r="A1689" s="38"/>
      <c r="B1689" s="56"/>
      <c r="C1689" s="39"/>
      <c r="D1689" s="39"/>
      <c r="E1689" s="43"/>
    </row>
    <row r="1690" spans="1:5" ht="15" customHeight="1" x14ac:dyDescent="0.2">
      <c r="A1690" s="108"/>
      <c r="B1690" s="108"/>
      <c r="C1690" s="45" t="s">
        <v>40</v>
      </c>
      <c r="D1690" s="82" t="s">
        <v>53</v>
      </c>
      <c r="E1690" s="47" t="s">
        <v>42</v>
      </c>
    </row>
    <row r="1691" spans="1:5" ht="15" customHeight="1" x14ac:dyDescent="0.2">
      <c r="A1691" s="99"/>
      <c r="B1691" s="109"/>
      <c r="C1691" s="132">
        <v>6409</v>
      </c>
      <c r="D1691" s="110" t="s">
        <v>113</v>
      </c>
      <c r="E1691" s="133">
        <v>52382.78</v>
      </c>
    </row>
    <row r="1692" spans="1:5" ht="15" customHeight="1" x14ac:dyDescent="0.2">
      <c r="A1692" s="134"/>
      <c r="B1692" s="135"/>
      <c r="C1692" s="53" t="s">
        <v>44</v>
      </c>
      <c r="D1692" s="54"/>
      <c r="E1692" s="55">
        <f>E1691</f>
        <v>52382.78</v>
      </c>
    </row>
    <row r="1693" spans="1:5" ht="15" customHeight="1" x14ac:dyDescent="0.2"/>
    <row r="1694" spans="1:5" ht="15" customHeight="1" x14ac:dyDescent="0.2"/>
    <row r="1695" spans="1:5" ht="15" customHeight="1" x14ac:dyDescent="0.25">
      <c r="A1695" s="80" t="s">
        <v>777</v>
      </c>
    </row>
    <row r="1696" spans="1:5" ht="15" customHeight="1" x14ac:dyDescent="0.2">
      <c r="A1696" s="179" t="s">
        <v>261</v>
      </c>
      <c r="B1696" s="179"/>
      <c r="C1696" s="179"/>
      <c r="D1696" s="179"/>
      <c r="E1696" s="179"/>
    </row>
    <row r="1697" spans="1:5" ht="15" customHeight="1" x14ac:dyDescent="0.2">
      <c r="A1697" s="179"/>
      <c r="B1697" s="179"/>
      <c r="C1697" s="179"/>
      <c r="D1697" s="179"/>
      <c r="E1697" s="179"/>
    </row>
    <row r="1698" spans="1:5" ht="15" customHeight="1" x14ac:dyDescent="0.2">
      <c r="A1698" s="178" t="s">
        <v>778</v>
      </c>
      <c r="B1698" s="178"/>
      <c r="C1698" s="178"/>
      <c r="D1698" s="178"/>
      <c r="E1698" s="178"/>
    </row>
    <row r="1699" spans="1:5" ht="15" customHeight="1" x14ac:dyDescent="0.2">
      <c r="A1699" s="178"/>
      <c r="B1699" s="178"/>
      <c r="C1699" s="178"/>
      <c r="D1699" s="178"/>
      <c r="E1699" s="178"/>
    </row>
    <row r="1700" spans="1:5" ht="15" customHeight="1" x14ac:dyDescent="0.2">
      <c r="A1700" s="178"/>
      <c r="B1700" s="178"/>
      <c r="C1700" s="178"/>
      <c r="D1700" s="178"/>
      <c r="E1700" s="178"/>
    </row>
    <row r="1701" spans="1:5" ht="15" customHeight="1" x14ac:dyDescent="0.2">
      <c r="A1701" s="178"/>
      <c r="B1701" s="178"/>
      <c r="C1701" s="178"/>
      <c r="D1701" s="178"/>
      <c r="E1701" s="178"/>
    </row>
    <row r="1702" spans="1:5" ht="15" customHeight="1" x14ac:dyDescent="0.2">
      <c r="A1702" s="178"/>
      <c r="B1702" s="178"/>
      <c r="C1702" s="178"/>
      <c r="D1702" s="178"/>
      <c r="E1702" s="178"/>
    </row>
    <row r="1703" spans="1:5" ht="15" customHeight="1" x14ac:dyDescent="0.2">
      <c r="A1703" s="178"/>
      <c r="B1703" s="178"/>
      <c r="C1703" s="178"/>
      <c r="D1703" s="178"/>
      <c r="E1703" s="178"/>
    </row>
    <row r="1704" spans="1:5" ht="15" customHeight="1" x14ac:dyDescent="0.2">
      <c r="A1704" s="121"/>
      <c r="B1704" s="121"/>
      <c r="C1704" s="121"/>
      <c r="D1704" s="121"/>
      <c r="E1704" s="121"/>
    </row>
    <row r="1705" spans="1:5" ht="15" customHeight="1" x14ac:dyDescent="0.25">
      <c r="A1705" s="69" t="s">
        <v>17</v>
      </c>
      <c r="B1705" s="70"/>
      <c r="C1705" s="70"/>
      <c r="D1705" s="70"/>
      <c r="E1705" s="70"/>
    </row>
    <row r="1706" spans="1:5" ht="15" customHeight="1" x14ac:dyDescent="0.2">
      <c r="A1706" s="57" t="s">
        <v>37</v>
      </c>
      <c r="B1706" s="70"/>
      <c r="C1706" s="70"/>
      <c r="D1706" s="70"/>
      <c r="E1706" s="71" t="s">
        <v>38</v>
      </c>
    </row>
    <row r="1707" spans="1:5" ht="15" customHeight="1" x14ac:dyDescent="0.25">
      <c r="A1707" s="72"/>
      <c r="B1707" s="69"/>
      <c r="C1707" s="70"/>
      <c r="D1707" s="70"/>
      <c r="E1707" s="73"/>
    </row>
    <row r="1708" spans="1:5" ht="15" customHeight="1" x14ac:dyDescent="0.2">
      <c r="A1708" s="98"/>
      <c r="B1708" s="108"/>
      <c r="C1708" s="44" t="s">
        <v>40</v>
      </c>
      <c r="D1708" s="82" t="s">
        <v>53</v>
      </c>
      <c r="E1708" s="44" t="s">
        <v>42</v>
      </c>
    </row>
    <row r="1709" spans="1:5" ht="15" customHeight="1" x14ac:dyDescent="0.2">
      <c r="A1709" s="99"/>
      <c r="B1709" s="116"/>
      <c r="C1709" s="62">
        <v>6409</v>
      </c>
      <c r="D1709" s="110" t="s">
        <v>113</v>
      </c>
      <c r="E1709" s="76">
        <v>-1545000</v>
      </c>
    </row>
    <row r="1710" spans="1:5" ht="15" customHeight="1" x14ac:dyDescent="0.2">
      <c r="A1710" s="83"/>
      <c r="B1710" s="137"/>
      <c r="C1710" s="77" t="s">
        <v>44</v>
      </c>
      <c r="D1710" s="85"/>
      <c r="E1710" s="86">
        <f>SUM(E1709:E1709)</f>
        <v>-1545000</v>
      </c>
    </row>
    <row r="1711" spans="1:5" ht="15" customHeight="1" x14ac:dyDescent="0.2"/>
    <row r="1712" spans="1:5" ht="15" customHeight="1" x14ac:dyDescent="0.2"/>
    <row r="1713" spans="1:5" ht="15" customHeight="1" x14ac:dyDescent="0.2"/>
    <row r="1714" spans="1:5" ht="15" customHeight="1" x14ac:dyDescent="0.2"/>
    <row r="1715" spans="1:5" ht="15" customHeight="1" x14ac:dyDescent="0.2"/>
    <row r="1716" spans="1:5" ht="15" customHeight="1" x14ac:dyDescent="0.2"/>
    <row r="1717" spans="1:5" ht="15" customHeight="1" x14ac:dyDescent="0.2"/>
    <row r="1718" spans="1:5" ht="15" customHeight="1" x14ac:dyDescent="0.25">
      <c r="A1718" s="69" t="s">
        <v>17</v>
      </c>
      <c r="B1718" s="70"/>
      <c r="C1718" s="70"/>
      <c r="D1718" s="56"/>
      <c r="E1718" s="56"/>
    </row>
    <row r="1719" spans="1:5" ht="15" customHeight="1" x14ac:dyDescent="0.2">
      <c r="A1719" s="57" t="s">
        <v>87</v>
      </c>
      <c r="B1719" s="70"/>
      <c r="C1719" s="70"/>
      <c r="D1719" s="70"/>
      <c r="E1719" s="71" t="s">
        <v>88</v>
      </c>
    </row>
    <row r="1720" spans="1:5" ht="15" customHeight="1" x14ac:dyDescent="0.2">
      <c r="A1720" s="72"/>
      <c r="B1720" s="96"/>
      <c r="C1720" s="70"/>
      <c r="D1720" s="72"/>
      <c r="E1720" s="97"/>
    </row>
    <row r="1721" spans="1:5" ht="15" customHeight="1" x14ac:dyDescent="0.2">
      <c r="C1721" s="44" t="s">
        <v>40</v>
      </c>
      <c r="D1721" s="82" t="s">
        <v>53</v>
      </c>
      <c r="E1721" s="44" t="s">
        <v>42</v>
      </c>
    </row>
    <row r="1722" spans="1:5" ht="15" customHeight="1" x14ac:dyDescent="0.2">
      <c r="C1722" s="62">
        <v>3122</v>
      </c>
      <c r="D1722" s="110" t="s">
        <v>66</v>
      </c>
      <c r="E1722" s="76">
        <f>329000+20000</f>
        <v>349000</v>
      </c>
    </row>
    <row r="1723" spans="1:5" ht="15" customHeight="1" x14ac:dyDescent="0.2">
      <c r="C1723" s="62">
        <v>3122</v>
      </c>
      <c r="D1723" s="110" t="s">
        <v>81</v>
      </c>
      <c r="E1723" s="76">
        <f>496000+30000+500000</f>
        <v>1026000</v>
      </c>
    </row>
    <row r="1724" spans="1:5" ht="15" customHeight="1" x14ac:dyDescent="0.2">
      <c r="C1724" s="62">
        <v>3314</v>
      </c>
      <c r="D1724" s="110" t="s">
        <v>66</v>
      </c>
      <c r="E1724" s="76">
        <v>170000</v>
      </c>
    </row>
    <row r="1725" spans="1:5" ht="15" customHeight="1" x14ac:dyDescent="0.2">
      <c r="C1725" s="77" t="s">
        <v>44</v>
      </c>
      <c r="D1725" s="85"/>
      <c r="E1725" s="86">
        <f>SUM(E1722:E1724)</f>
        <v>1545000</v>
      </c>
    </row>
    <row r="1726" spans="1:5" ht="15" customHeight="1" x14ac:dyDescent="0.2"/>
    <row r="1727" spans="1:5" ht="15" customHeight="1" x14ac:dyDescent="0.2"/>
    <row r="1728" spans="1:5" ht="15" customHeight="1" x14ac:dyDescent="0.25">
      <c r="A1728" s="80" t="s">
        <v>779</v>
      </c>
    </row>
    <row r="1729" spans="1:5" ht="15" customHeight="1" x14ac:dyDescent="0.2">
      <c r="A1729" s="179" t="s">
        <v>261</v>
      </c>
      <c r="B1729" s="179"/>
      <c r="C1729" s="179"/>
      <c r="D1729" s="179"/>
      <c r="E1729" s="179"/>
    </row>
    <row r="1730" spans="1:5" ht="15" customHeight="1" x14ac:dyDescent="0.2">
      <c r="A1730" s="179"/>
      <c r="B1730" s="179"/>
      <c r="C1730" s="179"/>
      <c r="D1730" s="179"/>
      <c r="E1730" s="179"/>
    </row>
    <row r="1731" spans="1:5" ht="15" customHeight="1" x14ac:dyDescent="0.2">
      <c r="A1731" s="178" t="s">
        <v>780</v>
      </c>
      <c r="B1731" s="178"/>
      <c r="C1731" s="178"/>
      <c r="D1731" s="178"/>
      <c r="E1731" s="178"/>
    </row>
    <row r="1732" spans="1:5" ht="15" customHeight="1" x14ac:dyDescent="0.2">
      <c r="A1732" s="178"/>
      <c r="B1732" s="178"/>
      <c r="C1732" s="178"/>
      <c r="D1732" s="178"/>
      <c r="E1732" s="178"/>
    </row>
    <row r="1733" spans="1:5" ht="15" customHeight="1" x14ac:dyDescent="0.2">
      <c r="A1733" s="178"/>
      <c r="B1733" s="178"/>
      <c r="C1733" s="178"/>
      <c r="D1733" s="178"/>
      <c r="E1733" s="178"/>
    </row>
    <row r="1734" spans="1:5" ht="15" customHeight="1" x14ac:dyDescent="0.2">
      <c r="A1734" s="178"/>
      <c r="B1734" s="178"/>
      <c r="C1734" s="178"/>
      <c r="D1734" s="178"/>
      <c r="E1734" s="178"/>
    </row>
    <row r="1735" spans="1:5" ht="15" customHeight="1" x14ac:dyDescent="0.2">
      <c r="A1735" s="178"/>
      <c r="B1735" s="178"/>
      <c r="C1735" s="178"/>
      <c r="D1735" s="178"/>
      <c r="E1735" s="178"/>
    </row>
    <row r="1736" spans="1:5" ht="15" customHeight="1" x14ac:dyDescent="0.2">
      <c r="A1736" s="178"/>
      <c r="B1736" s="178"/>
      <c r="C1736" s="178"/>
      <c r="D1736" s="178"/>
      <c r="E1736" s="178"/>
    </row>
    <row r="1737" spans="1:5" ht="15" customHeight="1" x14ac:dyDescent="0.2">
      <c r="A1737" s="121"/>
      <c r="B1737" s="121"/>
      <c r="C1737" s="121"/>
      <c r="D1737" s="121"/>
      <c r="E1737" s="121"/>
    </row>
    <row r="1738" spans="1:5" ht="15" customHeight="1" x14ac:dyDescent="0.25">
      <c r="A1738" s="69" t="s">
        <v>17</v>
      </c>
      <c r="B1738" s="70"/>
      <c r="C1738" s="70"/>
      <c r="D1738" s="70"/>
      <c r="E1738" s="70"/>
    </row>
    <row r="1739" spans="1:5" ht="15" customHeight="1" x14ac:dyDescent="0.2">
      <c r="A1739" s="57" t="s">
        <v>37</v>
      </c>
      <c r="B1739" s="70"/>
      <c r="C1739" s="70"/>
      <c r="D1739" s="70"/>
      <c r="E1739" s="71" t="s">
        <v>38</v>
      </c>
    </row>
    <row r="1740" spans="1:5" ht="15" customHeight="1" x14ac:dyDescent="0.25">
      <c r="A1740" s="72"/>
      <c r="B1740" s="69"/>
      <c r="C1740" s="70"/>
      <c r="D1740" s="70"/>
      <c r="E1740" s="73"/>
    </row>
    <row r="1741" spans="1:5" ht="15" customHeight="1" x14ac:dyDescent="0.2">
      <c r="A1741" s="98"/>
      <c r="B1741" s="108"/>
      <c r="C1741" s="44" t="s">
        <v>40</v>
      </c>
      <c r="D1741" s="82" t="s">
        <v>53</v>
      </c>
      <c r="E1741" s="44" t="s">
        <v>42</v>
      </c>
    </row>
    <row r="1742" spans="1:5" ht="15" customHeight="1" x14ac:dyDescent="0.2">
      <c r="A1742" s="99"/>
      <c r="B1742" s="116"/>
      <c r="C1742" s="62">
        <v>6409</v>
      </c>
      <c r="D1742" s="110" t="s">
        <v>113</v>
      </c>
      <c r="E1742" s="76">
        <v>-10868544</v>
      </c>
    </row>
    <row r="1743" spans="1:5" ht="15" customHeight="1" x14ac:dyDescent="0.2">
      <c r="A1743" s="83"/>
      <c r="B1743" s="137"/>
      <c r="C1743" s="77" t="s">
        <v>44</v>
      </c>
      <c r="D1743" s="85"/>
      <c r="E1743" s="86">
        <f>SUM(E1742:E1742)</f>
        <v>-10868544</v>
      </c>
    </row>
    <row r="1744" spans="1:5" ht="15" customHeight="1" x14ac:dyDescent="0.2"/>
    <row r="1745" spans="1:5" ht="15" customHeight="1" x14ac:dyDescent="0.25">
      <c r="A1745" s="69" t="s">
        <v>17</v>
      </c>
      <c r="B1745" s="70"/>
      <c r="C1745" s="70"/>
      <c r="D1745" s="56"/>
      <c r="E1745" s="56"/>
    </row>
    <row r="1746" spans="1:5" ht="15" customHeight="1" x14ac:dyDescent="0.2">
      <c r="A1746" s="57" t="s">
        <v>87</v>
      </c>
      <c r="B1746" s="70"/>
      <c r="C1746" s="70"/>
      <c r="D1746" s="70"/>
      <c r="E1746" s="71" t="s">
        <v>88</v>
      </c>
    </row>
    <row r="1747" spans="1:5" ht="15" customHeight="1" x14ac:dyDescent="0.2">
      <c r="A1747" s="72"/>
      <c r="B1747" s="96"/>
      <c r="C1747" s="70"/>
      <c r="D1747" s="72"/>
      <c r="E1747" s="97"/>
    </row>
    <row r="1748" spans="1:5" ht="15" customHeight="1" x14ac:dyDescent="0.2">
      <c r="C1748" s="44" t="s">
        <v>40</v>
      </c>
      <c r="D1748" s="82" t="s">
        <v>53</v>
      </c>
      <c r="E1748" s="44" t="s">
        <v>42</v>
      </c>
    </row>
    <row r="1749" spans="1:5" ht="15" customHeight="1" x14ac:dyDescent="0.2">
      <c r="C1749" s="62">
        <v>3122</v>
      </c>
      <c r="D1749" s="110" t="s">
        <v>66</v>
      </c>
      <c r="E1749" s="76">
        <f>223853.79+13167.87</f>
        <v>237021.66</v>
      </c>
    </row>
    <row r="1750" spans="1:5" ht="15" customHeight="1" x14ac:dyDescent="0.2">
      <c r="C1750" s="62">
        <v>3122</v>
      </c>
      <c r="D1750" s="110" t="s">
        <v>81</v>
      </c>
      <c r="E1750" s="76">
        <f>5771096.38+339476.28+360000+3929785.79+231163.89</f>
        <v>10631522.34</v>
      </c>
    </row>
    <row r="1751" spans="1:5" ht="15" customHeight="1" x14ac:dyDescent="0.2">
      <c r="C1751" s="77" t="s">
        <v>44</v>
      </c>
      <c r="D1751" s="85"/>
      <c r="E1751" s="86">
        <f>SUM(E1749:E1750)</f>
        <v>10868544</v>
      </c>
    </row>
    <row r="1752" spans="1:5" ht="15" customHeight="1" x14ac:dyDescent="0.2"/>
    <row r="1753" spans="1:5" ht="15" customHeight="1" x14ac:dyDescent="0.2"/>
    <row r="1754" spans="1:5" ht="15" customHeight="1" x14ac:dyDescent="0.25">
      <c r="A1754" s="80" t="s">
        <v>781</v>
      </c>
    </row>
    <row r="1755" spans="1:5" ht="15" customHeight="1" x14ac:dyDescent="0.2">
      <c r="A1755" s="179" t="s">
        <v>261</v>
      </c>
      <c r="B1755" s="179"/>
      <c r="C1755" s="179"/>
      <c r="D1755" s="179"/>
      <c r="E1755" s="179"/>
    </row>
    <row r="1756" spans="1:5" ht="15" customHeight="1" x14ac:dyDescent="0.2">
      <c r="A1756" s="179"/>
      <c r="B1756" s="179"/>
      <c r="C1756" s="179"/>
      <c r="D1756" s="179"/>
      <c r="E1756" s="179"/>
    </row>
    <row r="1757" spans="1:5" ht="15" customHeight="1" x14ac:dyDescent="0.2">
      <c r="A1757" s="178" t="s">
        <v>782</v>
      </c>
      <c r="B1757" s="178"/>
      <c r="C1757" s="178"/>
      <c r="D1757" s="178"/>
      <c r="E1757" s="178"/>
    </row>
    <row r="1758" spans="1:5" ht="15" customHeight="1" x14ac:dyDescent="0.2">
      <c r="A1758" s="178"/>
      <c r="B1758" s="178"/>
      <c r="C1758" s="178"/>
      <c r="D1758" s="178"/>
      <c r="E1758" s="178"/>
    </row>
    <row r="1759" spans="1:5" ht="15" customHeight="1" x14ac:dyDescent="0.2">
      <c r="A1759" s="178"/>
      <c r="B1759" s="178"/>
      <c r="C1759" s="178"/>
      <c r="D1759" s="178"/>
      <c r="E1759" s="178"/>
    </row>
    <row r="1760" spans="1:5" ht="15" customHeight="1" x14ac:dyDescent="0.2">
      <c r="A1760" s="178"/>
      <c r="B1760" s="178"/>
      <c r="C1760" s="178"/>
      <c r="D1760" s="178"/>
      <c r="E1760" s="178"/>
    </row>
    <row r="1761" spans="1:5" ht="15" customHeight="1" x14ac:dyDescent="0.2">
      <c r="A1761" s="178"/>
      <c r="B1761" s="178"/>
      <c r="C1761" s="178"/>
      <c r="D1761" s="178"/>
      <c r="E1761" s="178"/>
    </row>
    <row r="1762" spans="1:5" ht="15" customHeight="1" x14ac:dyDescent="0.2">
      <c r="A1762" s="178"/>
      <c r="B1762" s="178"/>
      <c r="C1762" s="178"/>
      <c r="D1762" s="178"/>
      <c r="E1762" s="178"/>
    </row>
    <row r="1763" spans="1:5" ht="15" customHeight="1" x14ac:dyDescent="0.2">
      <c r="A1763" s="121"/>
      <c r="B1763" s="121"/>
      <c r="C1763" s="121"/>
      <c r="D1763" s="121"/>
      <c r="E1763" s="121"/>
    </row>
    <row r="1764" spans="1:5" ht="15" customHeight="1" x14ac:dyDescent="0.2">
      <c r="A1764" s="121"/>
      <c r="B1764" s="121"/>
      <c r="C1764" s="121"/>
      <c r="D1764" s="121"/>
      <c r="E1764" s="121"/>
    </row>
    <row r="1765" spans="1:5" ht="15" customHeight="1" x14ac:dyDescent="0.2">
      <c r="A1765" s="121"/>
      <c r="B1765" s="121"/>
      <c r="C1765" s="121"/>
      <c r="D1765" s="121"/>
      <c r="E1765" s="121"/>
    </row>
    <row r="1766" spans="1:5" ht="15" customHeight="1" x14ac:dyDescent="0.2">
      <c r="A1766" s="121"/>
      <c r="B1766" s="121"/>
      <c r="C1766" s="121"/>
      <c r="D1766" s="121"/>
      <c r="E1766" s="121"/>
    </row>
    <row r="1767" spans="1:5" ht="15" customHeight="1" x14ac:dyDescent="0.2">
      <c r="A1767" s="121"/>
      <c r="B1767" s="121"/>
      <c r="C1767" s="121"/>
      <c r="D1767" s="121"/>
      <c r="E1767" s="121"/>
    </row>
    <row r="1768" spans="1:5" ht="15" customHeight="1" x14ac:dyDescent="0.2">
      <c r="A1768" s="121"/>
      <c r="B1768" s="121"/>
      <c r="C1768" s="121"/>
      <c r="D1768" s="121"/>
      <c r="E1768" s="121"/>
    </row>
    <row r="1769" spans="1:5" ht="15" customHeight="1" x14ac:dyDescent="0.25">
      <c r="A1769" s="69" t="s">
        <v>17</v>
      </c>
      <c r="B1769" s="70"/>
      <c r="C1769" s="70"/>
      <c r="D1769" s="70"/>
      <c r="E1769" s="70"/>
    </row>
    <row r="1770" spans="1:5" ht="15" customHeight="1" x14ac:dyDescent="0.2">
      <c r="A1770" s="57" t="s">
        <v>37</v>
      </c>
      <c r="B1770" s="70"/>
      <c r="C1770" s="70"/>
      <c r="D1770" s="70"/>
      <c r="E1770" s="71" t="s">
        <v>38</v>
      </c>
    </row>
    <row r="1771" spans="1:5" ht="15" customHeight="1" x14ac:dyDescent="0.25">
      <c r="A1771" s="72"/>
      <c r="B1771" s="69"/>
      <c r="C1771" s="70"/>
      <c r="D1771" s="70"/>
      <c r="E1771" s="73"/>
    </row>
    <row r="1772" spans="1:5" ht="15" customHeight="1" x14ac:dyDescent="0.2">
      <c r="A1772" s="98"/>
      <c r="B1772" s="108"/>
      <c r="C1772" s="44" t="s">
        <v>40</v>
      </c>
      <c r="D1772" s="82" t="s">
        <v>53</v>
      </c>
      <c r="E1772" s="44" t="s">
        <v>42</v>
      </c>
    </row>
    <row r="1773" spans="1:5" ht="15" customHeight="1" x14ac:dyDescent="0.2">
      <c r="A1773" s="99"/>
      <c r="B1773" s="116"/>
      <c r="C1773" s="62">
        <v>6409</v>
      </c>
      <c r="D1773" s="110" t="s">
        <v>113</v>
      </c>
      <c r="E1773" s="76">
        <v>-3319235.07</v>
      </c>
    </row>
    <row r="1774" spans="1:5" ht="15" customHeight="1" x14ac:dyDescent="0.2">
      <c r="A1774" s="83"/>
      <c r="B1774" s="137"/>
      <c r="C1774" s="77" t="s">
        <v>44</v>
      </c>
      <c r="D1774" s="85"/>
      <c r="E1774" s="86">
        <f>SUM(E1773:E1773)</f>
        <v>-3319235.07</v>
      </c>
    </row>
    <row r="1775" spans="1:5" ht="15" customHeight="1" x14ac:dyDescent="0.2"/>
    <row r="1776" spans="1:5" ht="15" customHeight="1" x14ac:dyDescent="0.25">
      <c r="A1776" s="69" t="s">
        <v>17</v>
      </c>
      <c r="B1776" s="70"/>
      <c r="C1776" s="70"/>
      <c r="D1776" s="56"/>
      <c r="E1776" s="56"/>
    </row>
    <row r="1777" spans="1:5" ht="15" customHeight="1" x14ac:dyDescent="0.2">
      <c r="A1777" s="57" t="s">
        <v>87</v>
      </c>
      <c r="B1777" s="70"/>
      <c r="C1777" s="70"/>
      <c r="D1777" s="70"/>
      <c r="E1777" s="71" t="s">
        <v>88</v>
      </c>
    </row>
    <row r="1778" spans="1:5" ht="15" customHeight="1" x14ac:dyDescent="0.2">
      <c r="A1778" s="72"/>
      <c r="B1778" s="96"/>
      <c r="C1778" s="70"/>
      <c r="D1778" s="72"/>
      <c r="E1778" s="97"/>
    </row>
    <row r="1779" spans="1:5" ht="15" customHeight="1" x14ac:dyDescent="0.2">
      <c r="C1779" s="44" t="s">
        <v>40</v>
      </c>
      <c r="D1779" s="82" t="s">
        <v>53</v>
      </c>
      <c r="E1779" s="44" t="s">
        <v>42</v>
      </c>
    </row>
    <row r="1780" spans="1:5" ht="15" customHeight="1" x14ac:dyDescent="0.2">
      <c r="C1780" s="62">
        <v>3122</v>
      </c>
      <c r="D1780" s="110" t="s">
        <v>66</v>
      </c>
      <c r="E1780" s="76">
        <v>749101</v>
      </c>
    </row>
    <row r="1781" spans="1:5" ht="15" customHeight="1" x14ac:dyDescent="0.2">
      <c r="C1781" s="62">
        <v>3122</v>
      </c>
      <c r="D1781" s="110" t="s">
        <v>81</v>
      </c>
      <c r="E1781" s="76">
        <f>125000+1181474+69498.47+506000+649930.4+38231.2</f>
        <v>2570134.0700000003</v>
      </c>
    </row>
    <row r="1782" spans="1:5" ht="15" customHeight="1" x14ac:dyDescent="0.2">
      <c r="C1782" s="77" t="s">
        <v>44</v>
      </c>
      <c r="D1782" s="85"/>
      <c r="E1782" s="86">
        <f>SUM(E1780:E1781)</f>
        <v>3319235.0700000003</v>
      </c>
    </row>
    <row r="1783" spans="1:5" ht="15" customHeight="1" x14ac:dyDescent="0.2"/>
    <row r="1784" spans="1:5" ht="15" customHeight="1" x14ac:dyDescent="0.2"/>
    <row r="1785" spans="1:5" ht="15" customHeight="1" x14ac:dyDescent="0.25">
      <c r="A1785" s="80" t="s">
        <v>783</v>
      </c>
    </row>
    <row r="1786" spans="1:5" ht="15" customHeight="1" x14ac:dyDescent="0.2">
      <c r="A1786" s="179" t="s">
        <v>784</v>
      </c>
      <c r="B1786" s="179"/>
      <c r="C1786" s="179"/>
      <c r="D1786" s="179"/>
      <c r="E1786" s="179"/>
    </row>
    <row r="1787" spans="1:5" ht="15" customHeight="1" x14ac:dyDescent="0.2">
      <c r="A1787" s="179"/>
      <c r="B1787" s="179"/>
      <c r="C1787" s="179"/>
      <c r="D1787" s="179"/>
      <c r="E1787" s="179"/>
    </row>
    <row r="1788" spans="1:5" ht="15" customHeight="1" x14ac:dyDescent="0.2">
      <c r="A1788" s="178" t="s">
        <v>785</v>
      </c>
      <c r="B1788" s="178"/>
      <c r="C1788" s="178"/>
      <c r="D1788" s="178"/>
      <c r="E1788" s="178"/>
    </row>
    <row r="1789" spans="1:5" ht="15" customHeight="1" x14ac:dyDescent="0.2">
      <c r="A1789" s="178"/>
      <c r="B1789" s="178"/>
      <c r="C1789" s="178"/>
      <c r="D1789" s="178"/>
      <c r="E1789" s="178"/>
    </row>
    <row r="1790" spans="1:5" ht="15" customHeight="1" x14ac:dyDescent="0.2">
      <c r="A1790" s="178"/>
      <c r="B1790" s="178"/>
      <c r="C1790" s="178"/>
      <c r="D1790" s="178"/>
      <c r="E1790" s="178"/>
    </row>
    <row r="1791" spans="1:5" ht="15" customHeight="1" x14ac:dyDescent="0.2">
      <c r="A1791" s="178"/>
      <c r="B1791" s="178"/>
      <c r="C1791" s="178"/>
      <c r="D1791" s="178"/>
      <c r="E1791" s="178"/>
    </row>
    <row r="1792" spans="1:5" ht="15" customHeight="1" x14ac:dyDescent="0.2">
      <c r="A1792" s="178"/>
      <c r="B1792" s="178"/>
      <c r="C1792" s="178"/>
      <c r="D1792" s="178"/>
      <c r="E1792" s="178"/>
    </row>
    <row r="1793" spans="1:5" ht="15" customHeight="1" x14ac:dyDescent="0.2">
      <c r="A1793" s="178"/>
      <c r="B1793" s="178"/>
      <c r="C1793" s="178"/>
      <c r="D1793" s="178"/>
      <c r="E1793" s="178"/>
    </row>
    <row r="1794" spans="1:5" ht="15" customHeight="1" x14ac:dyDescent="0.2">
      <c r="A1794" s="68"/>
      <c r="B1794" s="68"/>
      <c r="C1794" s="68"/>
      <c r="D1794" s="68"/>
      <c r="E1794" s="68"/>
    </row>
    <row r="1795" spans="1:5" ht="15" customHeight="1" x14ac:dyDescent="0.25">
      <c r="A1795" s="69" t="s">
        <v>17</v>
      </c>
      <c r="B1795" s="70"/>
      <c r="C1795" s="70"/>
      <c r="D1795" s="56"/>
      <c r="E1795" s="56"/>
    </row>
    <row r="1796" spans="1:5" ht="15" customHeight="1" x14ac:dyDescent="0.2">
      <c r="A1796" s="100" t="s">
        <v>64</v>
      </c>
      <c r="B1796" s="39"/>
      <c r="C1796" s="39"/>
      <c r="D1796" s="39"/>
      <c r="E1796" s="42" t="s">
        <v>707</v>
      </c>
    </row>
    <row r="1797" spans="1:5" ht="15" customHeight="1" x14ac:dyDescent="0.25">
      <c r="A1797" s="38"/>
      <c r="B1797" s="96"/>
      <c r="C1797" s="70"/>
      <c r="D1797" s="72"/>
      <c r="E1797" s="97"/>
    </row>
    <row r="1798" spans="1:5" ht="15" customHeight="1" x14ac:dyDescent="0.2">
      <c r="A1798" s="98"/>
      <c r="B1798" s="98"/>
      <c r="C1798" s="44" t="s">
        <v>40</v>
      </c>
      <c r="D1798" s="82" t="s">
        <v>53</v>
      </c>
      <c r="E1798" s="47" t="s">
        <v>42</v>
      </c>
    </row>
    <row r="1799" spans="1:5" ht="15" customHeight="1" x14ac:dyDescent="0.2">
      <c r="A1799" s="99"/>
      <c r="B1799" s="116"/>
      <c r="C1799" s="62">
        <v>3636</v>
      </c>
      <c r="D1799" s="110" t="s">
        <v>66</v>
      </c>
      <c r="E1799" s="76">
        <f>-3350-28475-1675</f>
        <v>-33500</v>
      </c>
    </row>
    <row r="1800" spans="1:5" ht="15" customHeight="1" x14ac:dyDescent="0.2">
      <c r="A1800" s="83"/>
      <c r="B1800" s="70"/>
      <c r="C1800" s="77" t="s">
        <v>44</v>
      </c>
      <c r="D1800" s="85"/>
      <c r="E1800" s="86">
        <f>SUM(E1799:E1799)</f>
        <v>-33500</v>
      </c>
    </row>
    <row r="1801" spans="1:5" ht="15" customHeight="1" x14ac:dyDescent="0.2"/>
    <row r="1802" spans="1:5" ht="15" customHeight="1" x14ac:dyDescent="0.2"/>
    <row r="1803" spans="1:5" ht="15" customHeight="1" x14ac:dyDescent="0.25">
      <c r="A1803" s="38" t="s">
        <v>17</v>
      </c>
      <c r="B1803" s="39"/>
      <c r="C1803" s="39"/>
      <c r="D1803" s="39"/>
      <c r="E1803" s="39"/>
    </row>
    <row r="1804" spans="1:5" ht="15" customHeight="1" x14ac:dyDescent="0.2">
      <c r="A1804" s="40" t="s">
        <v>135</v>
      </c>
      <c r="E1804" t="s">
        <v>136</v>
      </c>
    </row>
    <row r="1805" spans="1:5" ht="15" customHeight="1" x14ac:dyDescent="0.25">
      <c r="A1805" s="38"/>
      <c r="B1805" s="56"/>
      <c r="C1805" s="39"/>
      <c r="D1805" s="39"/>
      <c r="E1805" s="43"/>
    </row>
    <row r="1806" spans="1:5" ht="15" customHeight="1" x14ac:dyDescent="0.2">
      <c r="A1806" s="98"/>
      <c r="B1806" s="98"/>
      <c r="C1806" s="45" t="s">
        <v>40</v>
      </c>
      <c r="D1806" s="82" t="s">
        <v>53</v>
      </c>
      <c r="E1806" s="47" t="s">
        <v>42</v>
      </c>
    </row>
    <row r="1807" spans="1:5" ht="15" customHeight="1" x14ac:dyDescent="0.2">
      <c r="A1807" s="175"/>
      <c r="B1807" s="116"/>
      <c r="C1807" s="103">
        <v>6172</v>
      </c>
      <c r="D1807" s="110" t="s">
        <v>193</v>
      </c>
      <c r="E1807" s="104">
        <f>2500+21250+1250+625+5313+312+225+1913+112</f>
        <v>33500</v>
      </c>
    </row>
    <row r="1808" spans="1:5" ht="15" customHeight="1" x14ac:dyDescent="0.2">
      <c r="A1808" s="99"/>
      <c r="B1808" s="116"/>
      <c r="C1808" s="53" t="s">
        <v>44</v>
      </c>
      <c r="D1808" s="54"/>
      <c r="E1808" s="55">
        <f>SUM(E1807:E1807)</f>
        <v>33500</v>
      </c>
    </row>
    <row r="1809" spans="1:5" ht="15" customHeight="1" x14ac:dyDescent="0.2"/>
    <row r="1810" spans="1:5" ht="15" customHeight="1" x14ac:dyDescent="0.2"/>
    <row r="1811" spans="1:5" ht="15" customHeight="1" x14ac:dyDescent="0.25">
      <c r="A1811" s="80" t="s">
        <v>786</v>
      </c>
    </row>
    <row r="1812" spans="1:5" ht="15" customHeight="1" x14ac:dyDescent="0.2">
      <c r="A1812" s="176" t="s">
        <v>323</v>
      </c>
      <c r="B1812" s="176"/>
      <c r="C1812" s="176"/>
      <c r="D1812" s="176"/>
      <c r="E1812" s="176"/>
    </row>
    <row r="1813" spans="1:5" ht="15" customHeight="1" x14ac:dyDescent="0.2">
      <c r="A1813" s="176"/>
      <c r="B1813" s="176"/>
      <c r="C1813" s="176"/>
      <c r="D1813" s="176"/>
      <c r="E1813" s="176"/>
    </row>
    <row r="1814" spans="1:5" ht="15" customHeight="1" x14ac:dyDescent="0.2">
      <c r="A1814" s="178" t="s">
        <v>838</v>
      </c>
      <c r="B1814" s="178"/>
      <c r="C1814" s="178"/>
      <c r="D1814" s="178"/>
      <c r="E1814" s="178"/>
    </row>
    <row r="1815" spans="1:5" ht="15" customHeight="1" x14ac:dyDescent="0.2">
      <c r="A1815" s="178"/>
      <c r="B1815" s="178"/>
      <c r="C1815" s="178"/>
      <c r="D1815" s="178"/>
      <c r="E1815" s="178"/>
    </row>
    <row r="1816" spans="1:5" ht="15" customHeight="1" x14ac:dyDescent="0.2">
      <c r="A1816" s="178"/>
      <c r="B1816" s="178"/>
      <c r="C1816" s="178"/>
      <c r="D1816" s="178"/>
      <c r="E1816" s="178"/>
    </row>
    <row r="1817" spans="1:5" ht="15" customHeight="1" x14ac:dyDescent="0.2">
      <c r="A1817" s="178"/>
      <c r="B1817" s="178"/>
      <c r="C1817" s="178"/>
      <c r="D1817" s="178"/>
      <c r="E1817" s="178"/>
    </row>
    <row r="1818" spans="1:5" ht="15" customHeight="1" x14ac:dyDescent="0.2">
      <c r="A1818" s="178"/>
      <c r="B1818" s="178"/>
      <c r="C1818" s="178"/>
      <c r="D1818" s="178"/>
      <c r="E1818" s="178"/>
    </row>
    <row r="1819" spans="1:5" ht="15" customHeight="1" x14ac:dyDescent="0.2">
      <c r="A1819" s="178"/>
      <c r="B1819" s="178"/>
      <c r="C1819" s="178"/>
      <c r="D1819" s="178"/>
      <c r="E1819" s="178"/>
    </row>
    <row r="1820" spans="1:5" ht="15" customHeight="1" x14ac:dyDescent="0.2">
      <c r="A1820" s="178"/>
      <c r="B1820" s="178"/>
      <c r="C1820" s="178"/>
      <c r="D1820" s="178"/>
      <c r="E1820" s="178"/>
    </row>
    <row r="1821" spans="1:5" ht="15" customHeight="1" x14ac:dyDescent="0.2">
      <c r="A1821" s="178"/>
      <c r="B1821" s="178"/>
      <c r="C1821" s="178"/>
      <c r="D1821" s="178"/>
      <c r="E1821" s="178"/>
    </row>
    <row r="1822" spans="1:5" ht="15" customHeight="1" x14ac:dyDescent="0.25">
      <c r="A1822" s="38" t="s">
        <v>17</v>
      </c>
      <c r="B1822" s="39"/>
      <c r="C1822" s="39"/>
      <c r="D1822" s="39"/>
      <c r="E1822" s="56"/>
    </row>
    <row r="1823" spans="1:5" ht="15" customHeight="1" x14ac:dyDescent="0.2">
      <c r="A1823" s="40" t="s">
        <v>74</v>
      </c>
      <c r="B1823" s="118"/>
      <c r="C1823" s="118"/>
      <c r="D1823" s="118"/>
      <c r="E1823" s="56" t="s">
        <v>75</v>
      </c>
    </row>
    <row r="1824" spans="1:5" ht="15" customHeight="1" x14ac:dyDescent="0.2"/>
    <row r="1825" spans="1:5" ht="15" customHeight="1" x14ac:dyDescent="0.2">
      <c r="B1825" s="44" t="s">
        <v>39</v>
      </c>
      <c r="C1825" s="45" t="s">
        <v>40</v>
      </c>
      <c r="D1825" s="60" t="s">
        <v>41</v>
      </c>
      <c r="E1825" s="47" t="s">
        <v>42</v>
      </c>
    </row>
    <row r="1826" spans="1:5" ht="15" customHeight="1" x14ac:dyDescent="0.2">
      <c r="B1826" s="48">
        <v>884</v>
      </c>
      <c r="C1826" s="62"/>
      <c r="D1826" s="110" t="s">
        <v>76</v>
      </c>
      <c r="E1826" s="76">
        <v>-81302.490000000005</v>
      </c>
    </row>
    <row r="1827" spans="1:5" ht="15" customHeight="1" x14ac:dyDescent="0.2">
      <c r="B1827" s="48">
        <v>884</v>
      </c>
      <c r="C1827" s="62"/>
      <c r="D1827" s="63" t="s">
        <v>230</v>
      </c>
      <c r="E1827" s="76">
        <v>81302.490000000005</v>
      </c>
    </row>
    <row r="1828" spans="1:5" ht="15" customHeight="1" x14ac:dyDescent="0.2">
      <c r="B1828" s="165"/>
      <c r="C1828" s="53" t="s">
        <v>44</v>
      </c>
      <c r="D1828" s="66"/>
      <c r="E1828" s="67">
        <f>SUM(E1826:E1827)</f>
        <v>0</v>
      </c>
    </row>
    <row r="1829" spans="1:5" ht="15" customHeight="1" x14ac:dyDescent="0.2"/>
    <row r="1830" spans="1:5" ht="15" customHeight="1" x14ac:dyDescent="0.2"/>
    <row r="1831" spans="1:5" ht="15" customHeight="1" x14ac:dyDescent="0.25">
      <c r="A1831" s="80" t="s">
        <v>787</v>
      </c>
    </row>
    <row r="1832" spans="1:5" ht="15" customHeight="1" x14ac:dyDescent="0.2">
      <c r="A1832" s="176" t="s">
        <v>323</v>
      </c>
      <c r="B1832" s="176"/>
      <c r="C1832" s="176"/>
      <c r="D1832" s="176"/>
      <c r="E1832" s="176"/>
    </row>
    <row r="1833" spans="1:5" ht="15" customHeight="1" x14ac:dyDescent="0.2">
      <c r="A1833" s="176"/>
      <c r="B1833" s="176"/>
      <c r="C1833" s="176"/>
      <c r="D1833" s="176"/>
      <c r="E1833" s="176"/>
    </row>
    <row r="1834" spans="1:5" ht="15" customHeight="1" x14ac:dyDescent="0.2">
      <c r="A1834" s="178" t="s">
        <v>839</v>
      </c>
      <c r="B1834" s="178"/>
      <c r="C1834" s="178"/>
      <c r="D1834" s="178"/>
      <c r="E1834" s="178"/>
    </row>
    <row r="1835" spans="1:5" ht="15" customHeight="1" x14ac:dyDescent="0.2">
      <c r="A1835" s="178"/>
      <c r="B1835" s="178"/>
      <c r="C1835" s="178"/>
      <c r="D1835" s="178"/>
      <c r="E1835" s="178"/>
    </row>
    <row r="1836" spans="1:5" ht="15" customHeight="1" x14ac:dyDescent="0.2">
      <c r="A1836" s="178"/>
      <c r="B1836" s="178"/>
      <c r="C1836" s="178"/>
      <c r="D1836" s="178"/>
      <c r="E1836" s="178"/>
    </row>
    <row r="1837" spans="1:5" ht="15" customHeight="1" x14ac:dyDescent="0.2">
      <c r="A1837" s="178"/>
      <c r="B1837" s="178"/>
      <c r="C1837" s="178"/>
      <c r="D1837" s="178"/>
      <c r="E1837" s="178"/>
    </row>
    <row r="1838" spans="1:5" ht="15" customHeight="1" x14ac:dyDescent="0.2">
      <c r="A1838" s="178"/>
      <c r="B1838" s="178"/>
      <c r="C1838" s="178"/>
      <c r="D1838" s="178"/>
      <c r="E1838" s="178"/>
    </row>
    <row r="1839" spans="1:5" ht="15" customHeight="1" x14ac:dyDescent="0.2">
      <c r="A1839" s="178"/>
      <c r="B1839" s="178"/>
      <c r="C1839" s="178"/>
      <c r="D1839" s="178"/>
      <c r="E1839" s="178"/>
    </row>
    <row r="1840" spans="1:5" ht="15" customHeight="1" x14ac:dyDescent="0.2">
      <c r="A1840" s="178"/>
      <c r="B1840" s="178"/>
      <c r="C1840" s="178"/>
      <c r="D1840" s="178"/>
      <c r="E1840" s="178"/>
    </row>
    <row r="1841" spans="1:7" ht="15" customHeight="1" x14ac:dyDescent="0.2">
      <c r="A1841" s="178"/>
      <c r="B1841" s="178"/>
      <c r="C1841" s="178"/>
      <c r="D1841" s="178"/>
      <c r="E1841" s="178"/>
    </row>
    <row r="1842" spans="1:7" ht="15" customHeight="1" x14ac:dyDescent="0.2"/>
    <row r="1843" spans="1:7" ht="15" customHeight="1" x14ac:dyDescent="0.25">
      <c r="A1843" s="38" t="s">
        <v>17</v>
      </c>
      <c r="B1843" s="39"/>
      <c r="C1843" s="39"/>
      <c r="D1843" s="39"/>
      <c r="E1843" s="56"/>
    </row>
    <row r="1844" spans="1:7" ht="15" customHeight="1" x14ac:dyDescent="0.2">
      <c r="A1844" s="40" t="s">
        <v>74</v>
      </c>
      <c r="B1844" s="118"/>
      <c r="C1844" s="118"/>
      <c r="D1844" s="118"/>
      <c r="E1844" s="56" t="s">
        <v>75</v>
      </c>
    </row>
    <row r="1845" spans="1:7" ht="15" customHeight="1" x14ac:dyDescent="0.2"/>
    <row r="1846" spans="1:7" ht="15" customHeight="1" x14ac:dyDescent="0.2">
      <c r="B1846" s="44" t="s">
        <v>39</v>
      </c>
      <c r="C1846" s="45" t="s">
        <v>40</v>
      </c>
      <c r="D1846" s="60" t="s">
        <v>41</v>
      </c>
      <c r="E1846" s="47" t="s">
        <v>42</v>
      </c>
    </row>
    <row r="1847" spans="1:7" ht="15" customHeight="1" x14ac:dyDescent="0.2">
      <c r="B1847" s="48">
        <v>307</v>
      </c>
      <c r="C1847" s="62"/>
      <c r="D1847" s="63" t="s">
        <v>230</v>
      </c>
      <c r="E1847" s="76">
        <v>-411309.62</v>
      </c>
    </row>
    <row r="1848" spans="1:7" ht="15" customHeight="1" x14ac:dyDescent="0.2">
      <c r="B1848" s="48">
        <v>880</v>
      </c>
      <c r="C1848" s="62"/>
      <c r="D1848" s="110" t="s">
        <v>76</v>
      </c>
      <c r="E1848" s="76">
        <v>-45874.18</v>
      </c>
      <c r="G1848" s="91">
        <f>SUM(E1847:E1848)</f>
        <v>-457183.8</v>
      </c>
    </row>
    <row r="1849" spans="1:7" ht="15" customHeight="1" x14ac:dyDescent="0.2">
      <c r="B1849" s="48">
        <v>880</v>
      </c>
      <c r="C1849" s="62"/>
      <c r="D1849" s="63" t="s">
        <v>230</v>
      </c>
      <c r="E1849" s="76">
        <v>45718.38</v>
      </c>
    </row>
    <row r="1850" spans="1:7" ht="15" customHeight="1" x14ac:dyDescent="0.2">
      <c r="B1850" s="48">
        <v>883</v>
      </c>
      <c r="C1850" s="62"/>
      <c r="D1850" s="63" t="s">
        <v>230</v>
      </c>
      <c r="E1850" s="76">
        <v>411465.42</v>
      </c>
    </row>
    <row r="1851" spans="1:7" ht="15" customHeight="1" x14ac:dyDescent="0.2">
      <c r="B1851" s="165"/>
      <c r="C1851" s="53" t="s">
        <v>44</v>
      </c>
      <c r="D1851" s="66"/>
      <c r="E1851" s="67">
        <f>SUM(E1847:E1850)</f>
        <v>0</v>
      </c>
    </row>
    <row r="1852" spans="1:7" ht="15" customHeight="1" x14ac:dyDescent="0.2"/>
    <row r="1853" spans="1:7" ht="15" customHeight="1" x14ac:dyDescent="0.2"/>
    <row r="1854" spans="1:7" ht="15" customHeight="1" x14ac:dyDescent="0.25">
      <c r="A1854" s="80" t="s">
        <v>788</v>
      </c>
    </row>
    <row r="1855" spans="1:7" ht="15" customHeight="1" x14ac:dyDescent="0.2">
      <c r="A1855" s="176" t="s">
        <v>323</v>
      </c>
      <c r="B1855" s="176"/>
      <c r="C1855" s="176"/>
      <c r="D1855" s="176"/>
      <c r="E1855" s="176"/>
    </row>
    <row r="1856" spans="1:7" ht="15" customHeight="1" x14ac:dyDescent="0.2">
      <c r="A1856" s="176"/>
      <c r="B1856" s="176"/>
      <c r="C1856" s="176"/>
      <c r="D1856" s="176"/>
      <c r="E1856" s="176"/>
    </row>
    <row r="1857" spans="1:5" ht="15" customHeight="1" x14ac:dyDescent="0.2">
      <c r="A1857" s="178" t="s">
        <v>840</v>
      </c>
      <c r="B1857" s="178"/>
      <c r="C1857" s="178"/>
      <c r="D1857" s="178"/>
      <c r="E1857" s="178"/>
    </row>
    <row r="1858" spans="1:5" ht="15" customHeight="1" x14ac:dyDescent="0.2">
      <c r="A1858" s="178"/>
      <c r="B1858" s="178"/>
      <c r="C1858" s="178"/>
      <c r="D1858" s="178"/>
      <c r="E1858" s="178"/>
    </row>
    <row r="1859" spans="1:5" ht="15" customHeight="1" x14ac:dyDescent="0.2">
      <c r="A1859" s="178"/>
      <c r="B1859" s="178"/>
      <c r="C1859" s="178"/>
      <c r="D1859" s="178"/>
      <c r="E1859" s="178"/>
    </row>
    <row r="1860" spans="1:5" ht="15" customHeight="1" x14ac:dyDescent="0.2">
      <c r="A1860" s="178"/>
      <c r="B1860" s="178"/>
      <c r="C1860" s="178"/>
      <c r="D1860" s="178"/>
      <c r="E1860" s="178"/>
    </row>
    <row r="1861" spans="1:5" ht="15" customHeight="1" x14ac:dyDescent="0.2">
      <c r="A1861" s="178"/>
      <c r="B1861" s="178"/>
      <c r="C1861" s="178"/>
      <c r="D1861" s="178"/>
      <c r="E1861" s="178"/>
    </row>
    <row r="1862" spans="1:5" ht="15" customHeight="1" x14ac:dyDescent="0.2">
      <c r="A1862" s="178"/>
      <c r="B1862" s="178"/>
      <c r="C1862" s="178"/>
      <c r="D1862" s="178"/>
      <c r="E1862" s="178"/>
    </row>
    <row r="1863" spans="1:5" ht="15" customHeight="1" x14ac:dyDescent="0.2">
      <c r="A1863" s="178"/>
      <c r="B1863" s="178"/>
      <c r="C1863" s="178"/>
      <c r="D1863" s="178"/>
      <c r="E1863" s="178"/>
    </row>
    <row r="1864" spans="1:5" ht="15" customHeight="1" x14ac:dyDescent="0.2">
      <c r="A1864" s="178"/>
      <c r="B1864" s="178"/>
      <c r="C1864" s="178"/>
      <c r="D1864" s="178"/>
      <c r="E1864" s="178"/>
    </row>
    <row r="1865" spans="1:5" ht="15" customHeight="1" x14ac:dyDescent="0.2">
      <c r="A1865" s="178"/>
      <c r="B1865" s="178"/>
      <c r="C1865" s="178"/>
      <c r="D1865" s="178"/>
      <c r="E1865" s="178"/>
    </row>
    <row r="1866" spans="1:5" ht="15" customHeight="1" x14ac:dyDescent="0.2">
      <c r="A1866" s="178"/>
      <c r="B1866" s="178"/>
      <c r="C1866" s="178"/>
      <c r="D1866" s="178"/>
      <c r="E1866" s="178"/>
    </row>
    <row r="1867" spans="1:5" ht="15" customHeight="1" x14ac:dyDescent="0.2"/>
    <row r="1868" spans="1:5" ht="15" customHeight="1" x14ac:dyDescent="0.2"/>
    <row r="1869" spans="1:5" ht="15" customHeight="1" x14ac:dyDescent="0.2"/>
    <row r="1870" spans="1:5" ht="15" customHeight="1" x14ac:dyDescent="0.2"/>
    <row r="1871" spans="1:5" ht="15" customHeight="1" x14ac:dyDescent="0.2"/>
    <row r="1872" spans="1:5" ht="15" customHeight="1" x14ac:dyDescent="0.2"/>
    <row r="1873" spans="1:5" ht="15" customHeight="1" x14ac:dyDescent="0.25">
      <c r="A1873" s="38" t="s">
        <v>17</v>
      </c>
      <c r="B1873" s="39"/>
      <c r="C1873" s="39"/>
      <c r="D1873" s="39"/>
      <c r="E1873" s="56"/>
    </row>
    <row r="1874" spans="1:5" ht="15" customHeight="1" x14ac:dyDescent="0.2">
      <c r="A1874" s="40" t="s">
        <v>74</v>
      </c>
      <c r="B1874" s="118"/>
      <c r="C1874" s="118"/>
      <c r="D1874" s="118"/>
      <c r="E1874" s="56" t="s">
        <v>75</v>
      </c>
    </row>
    <row r="1875" spans="1:5" ht="15" customHeight="1" x14ac:dyDescent="0.2"/>
    <row r="1876" spans="1:5" ht="15" customHeight="1" x14ac:dyDescent="0.2">
      <c r="B1876" s="44" t="s">
        <v>39</v>
      </c>
      <c r="C1876" s="45" t="s">
        <v>40</v>
      </c>
      <c r="D1876" s="60" t="s">
        <v>41</v>
      </c>
      <c r="E1876" s="47" t="s">
        <v>42</v>
      </c>
    </row>
    <row r="1877" spans="1:5" ht="15" customHeight="1" x14ac:dyDescent="0.2">
      <c r="B1877" s="48">
        <v>884</v>
      </c>
      <c r="C1877" s="62"/>
      <c r="D1877" s="63" t="s">
        <v>230</v>
      </c>
      <c r="E1877" s="76">
        <v>-42526.42</v>
      </c>
    </row>
    <row r="1878" spans="1:5" ht="15" customHeight="1" x14ac:dyDescent="0.2">
      <c r="B1878" s="48">
        <v>884</v>
      </c>
      <c r="C1878" s="62"/>
      <c r="D1878" s="110" t="s">
        <v>76</v>
      </c>
      <c r="E1878" s="76">
        <v>42526.42</v>
      </c>
    </row>
    <row r="1879" spans="1:5" ht="15" customHeight="1" x14ac:dyDescent="0.2">
      <c r="B1879" s="165"/>
      <c r="C1879" s="53" t="s">
        <v>44</v>
      </c>
      <c r="D1879" s="66"/>
      <c r="E1879" s="67">
        <f>SUM(E1877:E1878)</f>
        <v>0</v>
      </c>
    </row>
    <row r="1880" spans="1:5" ht="15" customHeight="1" x14ac:dyDescent="0.2"/>
    <row r="1881" spans="1:5" ht="15" customHeight="1" x14ac:dyDescent="0.2"/>
    <row r="1882" spans="1:5" ht="15" customHeight="1" x14ac:dyDescent="0.25">
      <c r="A1882" s="80" t="s">
        <v>789</v>
      </c>
    </row>
    <row r="1883" spans="1:5" ht="15" customHeight="1" x14ac:dyDescent="0.2">
      <c r="A1883" s="176" t="s">
        <v>323</v>
      </c>
      <c r="B1883" s="176"/>
      <c r="C1883" s="176"/>
      <c r="D1883" s="176"/>
      <c r="E1883" s="176"/>
    </row>
    <row r="1884" spans="1:5" ht="15" customHeight="1" x14ac:dyDescent="0.2">
      <c r="A1884" s="176"/>
      <c r="B1884" s="176"/>
      <c r="C1884" s="176"/>
      <c r="D1884" s="176"/>
      <c r="E1884" s="176"/>
    </row>
    <row r="1885" spans="1:5" ht="15" customHeight="1" x14ac:dyDescent="0.2">
      <c r="A1885" s="178" t="s">
        <v>841</v>
      </c>
      <c r="B1885" s="178"/>
      <c r="C1885" s="178"/>
      <c r="D1885" s="178"/>
      <c r="E1885" s="178"/>
    </row>
    <row r="1886" spans="1:5" ht="15" customHeight="1" x14ac:dyDescent="0.2">
      <c r="A1886" s="178"/>
      <c r="B1886" s="178"/>
      <c r="C1886" s="178"/>
      <c r="D1886" s="178"/>
      <c r="E1886" s="178"/>
    </row>
    <row r="1887" spans="1:5" ht="15" customHeight="1" x14ac:dyDescent="0.2">
      <c r="A1887" s="178"/>
      <c r="B1887" s="178"/>
      <c r="C1887" s="178"/>
      <c r="D1887" s="178"/>
      <c r="E1887" s="178"/>
    </row>
    <row r="1888" spans="1:5" ht="15" customHeight="1" x14ac:dyDescent="0.2">
      <c r="A1888" s="178"/>
      <c r="B1888" s="178"/>
      <c r="C1888" s="178"/>
      <c r="D1888" s="178"/>
      <c r="E1888" s="178"/>
    </row>
    <row r="1889" spans="1:5" ht="15" customHeight="1" x14ac:dyDescent="0.2">
      <c r="A1889" s="178"/>
      <c r="B1889" s="178"/>
      <c r="C1889" s="178"/>
      <c r="D1889" s="178"/>
      <c r="E1889" s="178"/>
    </row>
    <row r="1890" spans="1:5" ht="15" customHeight="1" x14ac:dyDescent="0.2">
      <c r="A1890" s="178"/>
      <c r="B1890" s="178"/>
      <c r="C1890" s="178"/>
      <c r="D1890" s="178"/>
      <c r="E1890" s="178"/>
    </row>
    <row r="1891" spans="1:5" ht="15" customHeight="1" x14ac:dyDescent="0.2">
      <c r="A1891" s="178"/>
      <c r="B1891" s="178"/>
      <c r="C1891" s="178"/>
      <c r="D1891" s="178"/>
      <c r="E1891" s="178"/>
    </row>
    <row r="1892" spans="1:5" ht="15" customHeight="1" x14ac:dyDescent="0.2">
      <c r="A1892" s="178"/>
      <c r="B1892" s="178"/>
      <c r="C1892" s="178"/>
      <c r="D1892" s="178"/>
      <c r="E1892" s="178"/>
    </row>
    <row r="1893" spans="1:5" ht="15" customHeight="1" x14ac:dyDescent="0.2"/>
    <row r="1894" spans="1:5" ht="15" customHeight="1" x14ac:dyDescent="0.25">
      <c r="A1894" s="38" t="s">
        <v>17</v>
      </c>
      <c r="B1894" s="39"/>
      <c r="C1894" s="39"/>
      <c r="D1894" s="39"/>
      <c r="E1894" s="56"/>
    </row>
    <row r="1895" spans="1:5" ht="15" customHeight="1" x14ac:dyDescent="0.2">
      <c r="A1895" s="40" t="s">
        <v>74</v>
      </c>
      <c r="B1895" s="118"/>
      <c r="C1895" s="118"/>
      <c r="D1895" s="118"/>
      <c r="E1895" s="56" t="s">
        <v>75</v>
      </c>
    </row>
    <row r="1896" spans="1:5" ht="15" customHeight="1" x14ac:dyDescent="0.2"/>
    <row r="1897" spans="1:5" ht="15" customHeight="1" x14ac:dyDescent="0.2">
      <c r="B1897" s="44" t="s">
        <v>39</v>
      </c>
      <c r="C1897" s="45" t="s">
        <v>40</v>
      </c>
      <c r="D1897" s="60" t="s">
        <v>41</v>
      </c>
      <c r="E1897" s="47" t="s">
        <v>42</v>
      </c>
    </row>
    <row r="1898" spans="1:5" ht="15" customHeight="1" x14ac:dyDescent="0.2">
      <c r="B1898" s="48">
        <v>307</v>
      </c>
      <c r="C1898" s="62"/>
      <c r="D1898" s="63" t="s">
        <v>230</v>
      </c>
      <c r="E1898" s="76">
        <v>-30927.75</v>
      </c>
    </row>
    <row r="1899" spans="1:5" ht="15" customHeight="1" x14ac:dyDescent="0.2">
      <c r="B1899" s="48">
        <v>884</v>
      </c>
      <c r="C1899" s="62"/>
      <c r="D1899" s="63" t="s">
        <v>230</v>
      </c>
      <c r="E1899" s="76">
        <v>30927.75</v>
      </c>
    </row>
    <row r="1900" spans="1:5" ht="15" customHeight="1" x14ac:dyDescent="0.2">
      <c r="B1900" s="165"/>
      <c r="C1900" s="53" t="s">
        <v>44</v>
      </c>
      <c r="D1900" s="66"/>
      <c r="E1900" s="67">
        <f>SUM(E1898:E1899)</f>
        <v>0</v>
      </c>
    </row>
    <row r="1901" spans="1:5" ht="15" customHeight="1" x14ac:dyDescent="0.2"/>
    <row r="1902" spans="1:5" ht="15" customHeight="1" x14ac:dyDescent="0.2"/>
    <row r="1903" spans="1:5" ht="15" customHeight="1" x14ac:dyDescent="0.25">
      <c r="A1903" s="80" t="s">
        <v>790</v>
      </c>
    </row>
    <row r="1904" spans="1:5" ht="15" customHeight="1" x14ac:dyDescent="0.2">
      <c r="A1904" s="176" t="s">
        <v>323</v>
      </c>
      <c r="B1904" s="176"/>
      <c r="C1904" s="176"/>
      <c r="D1904" s="176"/>
      <c r="E1904" s="176"/>
    </row>
    <row r="1905" spans="1:7" ht="15" customHeight="1" x14ac:dyDescent="0.2">
      <c r="A1905" s="176"/>
      <c r="B1905" s="176"/>
      <c r="C1905" s="176"/>
      <c r="D1905" s="176"/>
      <c r="E1905" s="176"/>
    </row>
    <row r="1906" spans="1:7" ht="15" customHeight="1" x14ac:dyDescent="0.2">
      <c r="A1906" s="178" t="s">
        <v>842</v>
      </c>
      <c r="B1906" s="178"/>
      <c r="C1906" s="178"/>
      <c r="D1906" s="178"/>
      <c r="E1906" s="178"/>
    </row>
    <row r="1907" spans="1:7" ht="15" customHeight="1" x14ac:dyDescent="0.2">
      <c r="A1907" s="178"/>
      <c r="B1907" s="178"/>
      <c r="C1907" s="178"/>
      <c r="D1907" s="178"/>
      <c r="E1907" s="178"/>
    </row>
    <row r="1908" spans="1:7" ht="15" customHeight="1" x14ac:dyDescent="0.2">
      <c r="A1908" s="178"/>
      <c r="B1908" s="178"/>
      <c r="C1908" s="178"/>
      <c r="D1908" s="178"/>
      <c r="E1908" s="178"/>
    </row>
    <row r="1909" spans="1:7" ht="15" customHeight="1" x14ac:dyDescent="0.2">
      <c r="A1909" s="178"/>
      <c r="B1909" s="178"/>
      <c r="C1909" s="178"/>
      <c r="D1909" s="178"/>
      <c r="E1909" s="178"/>
    </row>
    <row r="1910" spans="1:7" ht="15" customHeight="1" x14ac:dyDescent="0.2">
      <c r="A1910" s="178"/>
      <c r="B1910" s="178"/>
      <c r="C1910" s="178"/>
      <c r="D1910" s="178"/>
      <c r="E1910" s="178"/>
    </row>
    <row r="1911" spans="1:7" ht="15" customHeight="1" x14ac:dyDescent="0.2">
      <c r="A1911" s="178"/>
      <c r="B1911" s="178"/>
      <c r="C1911" s="178"/>
      <c r="D1911" s="178"/>
      <c r="E1911" s="178"/>
    </row>
    <row r="1912" spans="1:7" ht="15" customHeight="1" x14ac:dyDescent="0.2">
      <c r="A1912" s="178"/>
      <c r="B1912" s="178"/>
      <c r="C1912" s="178"/>
      <c r="D1912" s="178"/>
      <c r="E1912" s="178"/>
    </row>
    <row r="1913" spans="1:7" ht="15" customHeight="1" x14ac:dyDescent="0.2">
      <c r="A1913" s="178"/>
      <c r="B1913" s="178"/>
      <c r="C1913" s="178"/>
      <c r="D1913" s="178"/>
      <c r="E1913" s="178"/>
    </row>
    <row r="1914" spans="1:7" ht="15" customHeight="1" x14ac:dyDescent="0.2"/>
    <row r="1915" spans="1:7" ht="15" customHeight="1" x14ac:dyDescent="0.25">
      <c r="A1915" s="38" t="s">
        <v>17</v>
      </c>
      <c r="B1915" s="39"/>
      <c r="C1915" s="39"/>
      <c r="D1915" s="39"/>
      <c r="E1915" s="56"/>
    </row>
    <row r="1916" spans="1:7" ht="15" customHeight="1" x14ac:dyDescent="0.2">
      <c r="A1916" s="40" t="s">
        <v>74</v>
      </c>
      <c r="B1916" s="118"/>
      <c r="C1916" s="118"/>
      <c r="D1916" s="118"/>
      <c r="E1916" s="56" t="s">
        <v>75</v>
      </c>
    </row>
    <row r="1917" spans="1:7" ht="15" customHeight="1" x14ac:dyDescent="0.2"/>
    <row r="1918" spans="1:7" ht="15" customHeight="1" x14ac:dyDescent="0.2">
      <c r="B1918" s="44" t="s">
        <v>39</v>
      </c>
      <c r="C1918" s="45" t="s">
        <v>40</v>
      </c>
      <c r="D1918" s="60" t="s">
        <v>41</v>
      </c>
      <c r="E1918" s="47" t="s">
        <v>42</v>
      </c>
    </row>
    <row r="1919" spans="1:7" ht="15" customHeight="1" x14ac:dyDescent="0.2">
      <c r="B1919" s="48">
        <v>307</v>
      </c>
      <c r="C1919" s="62"/>
      <c r="D1919" s="63" t="s">
        <v>230</v>
      </c>
      <c r="E1919" s="76">
        <v>-46946.28</v>
      </c>
    </row>
    <row r="1920" spans="1:7" ht="15" customHeight="1" x14ac:dyDescent="0.2">
      <c r="B1920" s="48">
        <v>880</v>
      </c>
      <c r="C1920" s="62"/>
      <c r="D1920" s="110" t="s">
        <v>76</v>
      </c>
      <c r="E1920" s="76">
        <v>-2661.81</v>
      </c>
      <c r="G1920" s="91">
        <f>SUM(E1919:E1920)</f>
        <v>-49608.09</v>
      </c>
    </row>
    <row r="1921" spans="1:5" ht="15" customHeight="1" x14ac:dyDescent="0.2">
      <c r="B1921" s="48">
        <v>880</v>
      </c>
      <c r="C1921" s="62"/>
      <c r="D1921" s="63" t="s">
        <v>230</v>
      </c>
      <c r="E1921" s="76">
        <v>4960.8100000000004</v>
      </c>
    </row>
    <row r="1922" spans="1:5" ht="15" customHeight="1" x14ac:dyDescent="0.2">
      <c r="B1922" s="48">
        <v>883</v>
      </c>
      <c r="C1922" s="62"/>
      <c r="D1922" s="63" t="s">
        <v>230</v>
      </c>
      <c r="E1922" s="76">
        <v>44647.28</v>
      </c>
    </row>
    <row r="1923" spans="1:5" ht="15" customHeight="1" x14ac:dyDescent="0.2">
      <c r="B1923" s="165"/>
      <c r="C1923" s="53" t="s">
        <v>44</v>
      </c>
      <c r="D1923" s="66"/>
      <c r="E1923" s="67">
        <f>SUM(E1919:E1922)</f>
        <v>0</v>
      </c>
    </row>
    <row r="1924" spans="1:5" ht="15" customHeight="1" x14ac:dyDescent="0.2"/>
    <row r="1925" spans="1:5" ht="15" customHeight="1" x14ac:dyDescent="0.2"/>
    <row r="1926" spans="1:5" ht="15" customHeight="1" x14ac:dyDescent="0.25">
      <c r="A1926" s="80" t="s">
        <v>791</v>
      </c>
    </row>
    <row r="1927" spans="1:5" ht="15" customHeight="1" x14ac:dyDescent="0.2">
      <c r="A1927" s="176" t="s">
        <v>323</v>
      </c>
      <c r="B1927" s="176"/>
      <c r="C1927" s="176"/>
      <c r="D1927" s="176"/>
      <c r="E1927" s="176"/>
    </row>
    <row r="1928" spans="1:5" ht="15" customHeight="1" x14ac:dyDescent="0.2">
      <c r="A1928" s="176"/>
      <c r="B1928" s="176"/>
      <c r="C1928" s="176"/>
      <c r="D1928" s="176"/>
      <c r="E1928" s="176"/>
    </row>
    <row r="1929" spans="1:5" ht="15" customHeight="1" x14ac:dyDescent="0.2">
      <c r="A1929" s="178" t="s">
        <v>843</v>
      </c>
      <c r="B1929" s="178"/>
      <c r="C1929" s="178"/>
      <c r="D1929" s="178"/>
      <c r="E1929" s="178"/>
    </row>
    <row r="1930" spans="1:5" ht="15" customHeight="1" x14ac:dyDescent="0.2">
      <c r="A1930" s="178"/>
      <c r="B1930" s="178"/>
      <c r="C1930" s="178"/>
      <c r="D1930" s="178"/>
      <c r="E1930" s="178"/>
    </row>
    <row r="1931" spans="1:5" ht="15" customHeight="1" x14ac:dyDescent="0.2">
      <c r="A1931" s="178"/>
      <c r="B1931" s="178"/>
      <c r="C1931" s="178"/>
      <c r="D1931" s="178"/>
      <c r="E1931" s="178"/>
    </row>
    <row r="1932" spans="1:5" ht="15" customHeight="1" x14ac:dyDescent="0.2">
      <c r="A1932" s="178"/>
      <c r="B1932" s="178"/>
      <c r="C1932" s="178"/>
      <c r="D1932" s="178"/>
      <c r="E1932" s="178"/>
    </row>
    <row r="1933" spans="1:5" ht="15" customHeight="1" x14ac:dyDescent="0.2">
      <c r="A1933" s="178"/>
      <c r="B1933" s="178"/>
      <c r="C1933" s="178"/>
      <c r="D1933" s="178"/>
      <c r="E1933" s="178"/>
    </row>
    <row r="1934" spans="1:5" ht="15" customHeight="1" x14ac:dyDescent="0.2">
      <c r="A1934" s="178"/>
      <c r="B1934" s="178"/>
      <c r="C1934" s="178"/>
      <c r="D1934" s="178"/>
      <c r="E1934" s="178"/>
    </row>
    <row r="1935" spans="1:5" ht="15" customHeight="1" x14ac:dyDescent="0.2">
      <c r="A1935" s="178"/>
      <c r="B1935" s="178"/>
      <c r="C1935" s="178"/>
      <c r="D1935" s="178"/>
      <c r="E1935" s="178"/>
    </row>
    <row r="1936" spans="1:5" ht="15" customHeight="1" x14ac:dyDescent="0.2">
      <c r="A1936" s="178"/>
      <c r="B1936" s="178"/>
      <c r="C1936" s="178"/>
      <c r="D1936" s="178"/>
      <c r="E1936" s="178"/>
    </row>
    <row r="1937" spans="1:7" ht="15" customHeight="1" x14ac:dyDescent="0.2"/>
    <row r="1938" spans="1:7" ht="15" customHeight="1" x14ac:dyDescent="0.25">
      <c r="A1938" s="38" t="s">
        <v>17</v>
      </c>
      <c r="B1938" s="39"/>
      <c r="C1938" s="39"/>
      <c r="D1938" s="39"/>
      <c r="E1938" s="56"/>
    </row>
    <row r="1939" spans="1:7" ht="15" customHeight="1" x14ac:dyDescent="0.2">
      <c r="A1939" s="40" t="s">
        <v>74</v>
      </c>
      <c r="B1939" s="118"/>
      <c r="C1939" s="118"/>
      <c r="D1939" s="118"/>
      <c r="E1939" s="56" t="s">
        <v>75</v>
      </c>
    </row>
    <row r="1940" spans="1:7" ht="15" customHeight="1" x14ac:dyDescent="0.2"/>
    <row r="1941" spans="1:7" ht="15" customHeight="1" x14ac:dyDescent="0.2">
      <c r="B1941" s="44" t="s">
        <v>39</v>
      </c>
      <c r="C1941" s="45" t="s">
        <v>40</v>
      </c>
      <c r="D1941" s="60" t="s">
        <v>41</v>
      </c>
      <c r="E1941" s="47" t="s">
        <v>42</v>
      </c>
    </row>
    <row r="1942" spans="1:7" ht="15" customHeight="1" x14ac:dyDescent="0.2">
      <c r="B1942" s="48">
        <v>895</v>
      </c>
      <c r="C1942" s="62"/>
      <c r="D1942" s="110" t="s">
        <v>76</v>
      </c>
      <c r="E1942" s="76">
        <v>-7840.8</v>
      </c>
    </row>
    <row r="1943" spans="1:7" ht="15" customHeight="1" x14ac:dyDescent="0.2">
      <c r="B1943" s="48">
        <v>880</v>
      </c>
      <c r="C1943" s="62"/>
      <c r="D1943" s="110" t="s">
        <v>76</v>
      </c>
      <c r="E1943" s="76">
        <v>-871.2</v>
      </c>
      <c r="G1943" s="91">
        <f>SUM(E1942:E1943)</f>
        <v>-8712</v>
      </c>
    </row>
    <row r="1944" spans="1:7" ht="15" customHeight="1" x14ac:dyDescent="0.2">
      <c r="B1944" s="48">
        <v>880</v>
      </c>
      <c r="C1944" s="62"/>
      <c r="D1944" s="63" t="s">
        <v>230</v>
      </c>
      <c r="E1944" s="76">
        <v>871.2</v>
      </c>
    </row>
    <row r="1945" spans="1:7" ht="15" customHeight="1" x14ac:dyDescent="0.2">
      <c r="B1945" s="48">
        <v>895</v>
      </c>
      <c r="C1945" s="62"/>
      <c r="D1945" s="63" t="s">
        <v>230</v>
      </c>
      <c r="E1945" s="76">
        <v>7840.8</v>
      </c>
    </row>
    <row r="1946" spans="1:7" ht="15" customHeight="1" x14ac:dyDescent="0.2">
      <c r="B1946" s="165"/>
      <c r="C1946" s="53" t="s">
        <v>44</v>
      </c>
      <c r="D1946" s="66"/>
      <c r="E1946" s="67">
        <f>SUM(E1942:E1945)</f>
        <v>0</v>
      </c>
    </row>
    <row r="1947" spans="1:7" ht="15" customHeight="1" x14ac:dyDescent="0.2"/>
    <row r="1948" spans="1:7" ht="15" customHeight="1" x14ac:dyDescent="0.2"/>
    <row r="1949" spans="1:7" ht="15" customHeight="1" x14ac:dyDescent="0.25">
      <c r="A1949" s="80" t="s">
        <v>792</v>
      </c>
    </row>
    <row r="1950" spans="1:7" ht="15" customHeight="1" x14ac:dyDescent="0.2">
      <c r="A1950" s="176" t="s">
        <v>268</v>
      </c>
      <c r="B1950" s="176"/>
      <c r="C1950" s="176"/>
      <c r="D1950" s="176"/>
      <c r="E1950" s="176"/>
    </row>
    <row r="1951" spans="1:7" ht="15" customHeight="1" x14ac:dyDescent="0.2">
      <c r="A1951" s="176"/>
      <c r="B1951" s="176"/>
      <c r="C1951" s="176"/>
      <c r="D1951" s="176"/>
      <c r="E1951" s="176"/>
    </row>
    <row r="1952" spans="1:7" ht="15" customHeight="1" x14ac:dyDescent="0.2">
      <c r="A1952" s="178" t="s">
        <v>844</v>
      </c>
      <c r="B1952" s="178"/>
      <c r="C1952" s="178"/>
      <c r="D1952" s="178"/>
      <c r="E1952" s="178"/>
    </row>
    <row r="1953" spans="1:5" ht="15" customHeight="1" x14ac:dyDescent="0.2">
      <c r="A1953" s="178"/>
      <c r="B1953" s="178"/>
      <c r="C1953" s="178"/>
      <c r="D1953" s="178"/>
      <c r="E1953" s="178"/>
    </row>
    <row r="1954" spans="1:5" ht="15" customHeight="1" x14ac:dyDescent="0.2">
      <c r="A1954" s="178"/>
      <c r="B1954" s="178"/>
      <c r="C1954" s="178"/>
      <c r="D1954" s="178"/>
      <c r="E1954" s="178"/>
    </row>
    <row r="1955" spans="1:5" ht="15" customHeight="1" x14ac:dyDescent="0.2">
      <c r="A1955" s="178"/>
      <c r="B1955" s="178"/>
      <c r="C1955" s="178"/>
      <c r="D1955" s="178"/>
      <c r="E1955" s="178"/>
    </row>
    <row r="1956" spans="1:5" ht="15" customHeight="1" x14ac:dyDescent="0.2">
      <c r="A1956" s="178"/>
      <c r="B1956" s="178"/>
      <c r="C1956" s="178"/>
      <c r="D1956" s="178"/>
      <c r="E1956" s="178"/>
    </row>
    <row r="1957" spans="1:5" ht="15" customHeight="1" x14ac:dyDescent="0.2">
      <c r="A1957" s="178"/>
      <c r="B1957" s="178"/>
      <c r="C1957" s="178"/>
      <c r="D1957" s="178"/>
      <c r="E1957" s="178"/>
    </row>
    <row r="1958" spans="1:5" ht="15" customHeight="1" x14ac:dyDescent="0.2">
      <c r="A1958" s="178"/>
      <c r="B1958" s="178"/>
      <c r="C1958" s="178"/>
      <c r="D1958" s="178"/>
      <c r="E1958" s="178"/>
    </row>
    <row r="1959" spans="1:5" ht="15" customHeight="1" x14ac:dyDescent="0.2">
      <c r="A1959" s="178"/>
      <c r="B1959" s="178"/>
      <c r="C1959" s="178"/>
      <c r="D1959" s="178"/>
      <c r="E1959" s="178"/>
    </row>
    <row r="1960" spans="1:5" ht="15" customHeight="1" x14ac:dyDescent="0.2">
      <c r="A1960" s="178"/>
      <c r="B1960" s="178"/>
      <c r="C1960" s="178"/>
      <c r="D1960" s="178"/>
      <c r="E1960" s="178"/>
    </row>
    <row r="1961" spans="1:5" ht="15" customHeight="1" x14ac:dyDescent="0.2">
      <c r="A1961" s="178"/>
      <c r="B1961" s="178"/>
      <c r="C1961" s="178"/>
      <c r="D1961" s="178"/>
      <c r="E1961" s="178"/>
    </row>
    <row r="1962" spans="1:5" ht="15" customHeight="1" x14ac:dyDescent="0.2">
      <c r="A1962" s="121"/>
      <c r="B1962" s="121"/>
      <c r="C1962" s="121"/>
      <c r="D1962" s="121"/>
      <c r="E1962" s="121"/>
    </row>
    <row r="1963" spans="1:5" ht="15" customHeight="1" x14ac:dyDescent="0.25">
      <c r="A1963" s="38" t="s">
        <v>17</v>
      </c>
      <c r="B1963" s="39"/>
      <c r="C1963" s="39"/>
      <c r="D1963" s="39"/>
      <c r="E1963" s="56"/>
    </row>
    <row r="1964" spans="1:5" ht="15" customHeight="1" x14ac:dyDescent="0.2">
      <c r="A1964" s="40" t="s">
        <v>74</v>
      </c>
      <c r="B1964" s="118"/>
      <c r="C1964" s="118"/>
      <c r="D1964" s="118"/>
      <c r="E1964" s="56" t="s">
        <v>75</v>
      </c>
    </row>
    <row r="1965" spans="1:5" ht="15" customHeight="1" x14ac:dyDescent="0.2">
      <c r="A1965" s="40"/>
      <c r="B1965" s="56"/>
      <c r="C1965" s="39"/>
      <c r="D1965" s="39"/>
      <c r="E1965" s="43"/>
    </row>
    <row r="1966" spans="1:5" ht="15" customHeight="1" x14ac:dyDescent="0.2">
      <c r="A1966" s="108"/>
      <c r="B1966" s="44" t="s">
        <v>39</v>
      </c>
      <c r="C1966" s="45" t="s">
        <v>40</v>
      </c>
      <c r="D1966" s="60" t="s">
        <v>41</v>
      </c>
      <c r="E1966" s="47" t="s">
        <v>42</v>
      </c>
    </row>
    <row r="1967" spans="1:5" ht="15" customHeight="1" x14ac:dyDescent="0.2">
      <c r="A1967" s="108"/>
      <c r="B1967" s="48">
        <v>880</v>
      </c>
      <c r="C1967" s="62"/>
      <c r="D1967" s="63" t="s">
        <v>230</v>
      </c>
      <c r="E1967" s="104">
        <v>-16287.86</v>
      </c>
    </row>
    <row r="1968" spans="1:5" ht="15" customHeight="1" x14ac:dyDescent="0.2">
      <c r="A1968" s="108"/>
      <c r="B1968" s="48">
        <v>883</v>
      </c>
      <c r="C1968" s="62"/>
      <c r="D1968" s="63" t="s">
        <v>230</v>
      </c>
      <c r="E1968" s="104">
        <v>-664.78</v>
      </c>
    </row>
    <row r="1969" spans="1:5" ht="15" customHeight="1" x14ac:dyDescent="0.2">
      <c r="A1969" s="108"/>
      <c r="B1969" s="48">
        <v>880</v>
      </c>
      <c r="C1969" s="62"/>
      <c r="D1969" s="110" t="s">
        <v>76</v>
      </c>
      <c r="E1969" s="104">
        <v>16390.71</v>
      </c>
    </row>
    <row r="1970" spans="1:5" ht="15" customHeight="1" x14ac:dyDescent="0.2">
      <c r="A1970" s="105"/>
      <c r="B1970" s="165"/>
      <c r="C1970" s="53" t="s">
        <v>44</v>
      </c>
      <c r="D1970" s="66"/>
      <c r="E1970" s="67">
        <f>SUM(E1967:E1969)</f>
        <v>-561.93000000000029</v>
      </c>
    </row>
    <row r="1971" spans="1:5" ht="15" customHeight="1" x14ac:dyDescent="0.2"/>
    <row r="1972" spans="1:5" ht="15" customHeight="1" x14ac:dyDescent="0.2"/>
    <row r="1973" spans="1:5" ht="15" customHeight="1" x14ac:dyDescent="0.2"/>
    <row r="1974" spans="1:5" ht="15" customHeight="1" x14ac:dyDescent="0.2"/>
    <row r="1975" spans="1:5" ht="15" customHeight="1" x14ac:dyDescent="0.2"/>
    <row r="1976" spans="1:5" ht="15" customHeight="1" x14ac:dyDescent="0.2"/>
    <row r="1977" spans="1:5" ht="15" customHeight="1" x14ac:dyDescent="0.2"/>
    <row r="1978" spans="1:5" ht="15" customHeight="1" x14ac:dyDescent="0.25">
      <c r="A1978" s="38" t="s">
        <v>17</v>
      </c>
      <c r="B1978" s="39"/>
      <c r="C1978" s="39"/>
      <c r="D1978" s="39"/>
      <c r="E1978" s="39"/>
    </row>
    <row r="1979" spans="1:5" ht="15" customHeight="1" x14ac:dyDescent="0.2">
      <c r="A1979" s="40" t="s">
        <v>37</v>
      </c>
      <c r="B1979" s="39"/>
      <c r="C1979" s="39"/>
      <c r="D1979" s="39"/>
      <c r="E1979" s="42" t="s">
        <v>38</v>
      </c>
    </row>
    <row r="1980" spans="1:5" ht="15" customHeight="1" x14ac:dyDescent="0.25">
      <c r="A1980" s="38"/>
      <c r="B1980" s="56"/>
      <c r="C1980" s="39"/>
      <c r="D1980" s="39"/>
      <c r="E1980" s="43"/>
    </row>
    <row r="1981" spans="1:5" ht="15" customHeight="1" x14ac:dyDescent="0.2">
      <c r="A1981" s="108"/>
      <c r="B1981" s="108"/>
      <c r="C1981" s="45" t="s">
        <v>40</v>
      </c>
      <c r="D1981" s="82" t="s">
        <v>53</v>
      </c>
      <c r="E1981" s="47" t="s">
        <v>42</v>
      </c>
    </row>
    <row r="1982" spans="1:5" ht="15" customHeight="1" x14ac:dyDescent="0.2">
      <c r="A1982" s="99"/>
      <c r="B1982" s="109"/>
      <c r="C1982" s="132">
        <v>6409</v>
      </c>
      <c r="D1982" s="110" t="s">
        <v>113</v>
      </c>
      <c r="E1982" s="133">
        <v>561.92999999999995</v>
      </c>
    </row>
    <row r="1983" spans="1:5" ht="15" customHeight="1" x14ac:dyDescent="0.2">
      <c r="A1983" s="134"/>
      <c r="B1983" s="135"/>
      <c r="C1983" s="53" t="s">
        <v>44</v>
      </c>
      <c r="D1983" s="54"/>
      <c r="E1983" s="55">
        <f>E1982</f>
        <v>561.92999999999995</v>
      </c>
    </row>
    <row r="1984" spans="1:5" ht="15" customHeight="1" x14ac:dyDescent="0.2"/>
    <row r="1985" spans="1:5" ht="15" customHeight="1" x14ac:dyDescent="0.2"/>
    <row r="1986" spans="1:5" ht="15" customHeight="1" x14ac:dyDescent="0.25">
      <c r="A1986" s="80" t="s">
        <v>793</v>
      </c>
    </row>
    <row r="1987" spans="1:5" ht="15" customHeight="1" x14ac:dyDescent="0.2">
      <c r="A1987" s="179" t="s">
        <v>34</v>
      </c>
      <c r="B1987" s="179"/>
      <c r="C1987" s="179"/>
      <c r="D1987" s="179"/>
      <c r="E1987" s="179"/>
    </row>
    <row r="1988" spans="1:5" ht="15" customHeight="1" x14ac:dyDescent="0.2">
      <c r="A1988" s="179" t="s">
        <v>35</v>
      </c>
      <c r="B1988" s="179"/>
      <c r="C1988" s="179"/>
      <c r="D1988" s="179"/>
      <c r="E1988" s="179"/>
    </row>
    <row r="1989" spans="1:5" ht="15" customHeight="1" x14ac:dyDescent="0.2">
      <c r="A1989" s="177" t="s">
        <v>794</v>
      </c>
      <c r="B1989" s="177"/>
      <c r="C1989" s="177"/>
      <c r="D1989" s="177"/>
      <c r="E1989" s="177"/>
    </row>
    <row r="1990" spans="1:5" ht="15" customHeight="1" x14ac:dyDescent="0.2">
      <c r="A1990" s="177"/>
      <c r="B1990" s="177"/>
      <c r="C1990" s="177"/>
      <c r="D1990" s="177"/>
      <c r="E1990" s="177"/>
    </row>
    <row r="1991" spans="1:5" ht="15" customHeight="1" x14ac:dyDescent="0.2">
      <c r="A1991" s="177"/>
      <c r="B1991" s="177"/>
      <c r="C1991" s="177"/>
      <c r="D1991" s="177"/>
      <c r="E1991" s="177"/>
    </row>
    <row r="1992" spans="1:5" ht="15" customHeight="1" x14ac:dyDescent="0.2">
      <c r="A1992" s="177"/>
      <c r="B1992" s="177"/>
      <c r="C1992" s="177"/>
      <c r="D1992" s="177"/>
      <c r="E1992" s="177"/>
    </row>
    <row r="1993" spans="1:5" ht="15" customHeight="1" x14ac:dyDescent="0.2">
      <c r="A1993" s="177"/>
      <c r="B1993" s="177"/>
      <c r="C1993" s="177"/>
      <c r="D1993" s="177"/>
      <c r="E1993" s="177"/>
    </row>
    <row r="1994" spans="1:5" ht="15" customHeight="1" x14ac:dyDescent="0.2">
      <c r="A1994" s="177"/>
      <c r="B1994" s="177"/>
      <c r="C1994" s="177"/>
      <c r="D1994" s="177"/>
      <c r="E1994" s="177"/>
    </row>
    <row r="1995" spans="1:5" ht="15" customHeight="1" x14ac:dyDescent="0.2">
      <c r="A1995" s="37"/>
      <c r="B1995" s="37"/>
      <c r="C1995" s="37"/>
      <c r="D1995" s="37"/>
      <c r="E1995" s="37"/>
    </row>
    <row r="1996" spans="1:5" ht="15" customHeight="1" x14ac:dyDescent="0.25">
      <c r="A1996" s="38" t="s">
        <v>1</v>
      </c>
      <c r="B1996" s="39"/>
      <c r="C1996" s="39"/>
      <c r="D1996" s="39"/>
      <c r="E1996" s="39"/>
    </row>
    <row r="1997" spans="1:5" ht="15" customHeight="1" x14ac:dyDescent="0.2">
      <c r="A1997" s="40" t="s">
        <v>37</v>
      </c>
      <c r="B1997" s="41"/>
      <c r="C1997" s="39"/>
      <c r="D1997" s="39"/>
      <c r="E1997" s="42" t="s">
        <v>38</v>
      </c>
    </row>
    <row r="1998" spans="1:5" ht="15" customHeight="1" x14ac:dyDescent="0.25">
      <c r="B1998" s="38"/>
      <c r="C1998" s="39"/>
      <c r="D1998" s="39"/>
      <c r="E1998" s="43"/>
    </row>
    <row r="1999" spans="1:5" ht="15" customHeight="1" x14ac:dyDescent="0.2">
      <c r="B1999" s="44" t="s">
        <v>39</v>
      </c>
      <c r="C1999" s="45" t="s">
        <v>40</v>
      </c>
      <c r="D1999" s="46" t="s">
        <v>41</v>
      </c>
      <c r="E1999" s="47" t="s">
        <v>42</v>
      </c>
    </row>
    <row r="2000" spans="1:5" ht="15" customHeight="1" x14ac:dyDescent="0.2">
      <c r="B2000" s="48">
        <v>34949</v>
      </c>
      <c r="C2000" s="49"/>
      <c r="D2000" s="117" t="s">
        <v>187</v>
      </c>
      <c r="E2000" s="51">
        <v>22000</v>
      </c>
    </row>
    <row r="2001" spans="1:5" ht="15" customHeight="1" x14ac:dyDescent="0.2">
      <c r="B2001" s="52"/>
      <c r="C2001" s="53" t="s">
        <v>44</v>
      </c>
      <c r="D2001" s="54"/>
      <c r="E2001" s="55">
        <f>SUM(E2000:E2000)</f>
        <v>22000</v>
      </c>
    </row>
    <row r="2002" spans="1:5" ht="15" customHeight="1" x14ac:dyDescent="0.2">
      <c r="A2002" s="56"/>
      <c r="B2002" s="56"/>
      <c r="C2002" s="56"/>
      <c r="D2002" s="56"/>
    </row>
    <row r="2003" spans="1:5" ht="15" customHeight="1" x14ac:dyDescent="0.2">
      <c r="A2003" s="56"/>
      <c r="B2003" s="56"/>
      <c r="C2003" s="56"/>
      <c r="D2003" s="56"/>
    </row>
    <row r="2004" spans="1:5" ht="15" customHeight="1" x14ac:dyDescent="0.25">
      <c r="A2004" s="38" t="s">
        <v>17</v>
      </c>
      <c r="B2004" s="39"/>
      <c r="C2004" s="39"/>
      <c r="D2004" s="39"/>
      <c r="E2004" s="39"/>
    </row>
    <row r="2005" spans="1:5" ht="15" customHeight="1" x14ac:dyDescent="0.2">
      <c r="A2005" s="57" t="s">
        <v>45</v>
      </c>
      <c r="B2005" s="39"/>
      <c r="C2005" s="39"/>
      <c r="D2005" s="39"/>
      <c r="E2005" s="42" t="s">
        <v>46</v>
      </c>
    </row>
    <row r="2006" spans="1:5" ht="15" customHeight="1" x14ac:dyDescent="0.2">
      <c r="A2006" s="56"/>
      <c r="B2006" s="58"/>
      <c r="C2006" s="39"/>
      <c r="E2006" s="59"/>
    </row>
    <row r="2007" spans="1:5" ht="15" customHeight="1" x14ac:dyDescent="0.2">
      <c r="B2007" s="45" t="s">
        <v>39</v>
      </c>
      <c r="C2007" s="45" t="s">
        <v>40</v>
      </c>
      <c r="D2007" s="60" t="s">
        <v>41</v>
      </c>
      <c r="E2007" s="47" t="s">
        <v>42</v>
      </c>
    </row>
    <row r="2008" spans="1:5" ht="15" customHeight="1" x14ac:dyDescent="0.2">
      <c r="B2008" s="48">
        <v>34949</v>
      </c>
      <c r="C2008" s="62"/>
      <c r="D2008" s="110" t="s">
        <v>439</v>
      </c>
      <c r="E2008" s="51">
        <v>22000</v>
      </c>
    </row>
    <row r="2009" spans="1:5" ht="15" customHeight="1" x14ac:dyDescent="0.2">
      <c r="B2009" s="65"/>
      <c r="C2009" s="53" t="s">
        <v>44</v>
      </c>
      <c r="D2009" s="66"/>
      <c r="E2009" s="67">
        <f>SUM(E2008:E2008)</f>
        <v>22000</v>
      </c>
    </row>
    <row r="2010" spans="1:5" ht="15" customHeight="1" x14ac:dyDescent="0.25">
      <c r="A2010" s="80"/>
    </row>
    <row r="2011" spans="1:5" ht="15" customHeight="1" x14ac:dyDescent="0.25">
      <c r="A2011" s="80"/>
    </row>
    <row r="2012" spans="1:5" ht="15" customHeight="1" x14ac:dyDescent="0.25">
      <c r="A2012" s="80" t="s">
        <v>795</v>
      </c>
    </row>
    <row r="2013" spans="1:5" ht="15" customHeight="1" x14ac:dyDescent="0.2">
      <c r="A2013" s="179" t="s">
        <v>34</v>
      </c>
      <c r="B2013" s="179"/>
      <c r="C2013" s="179"/>
      <c r="D2013" s="179"/>
      <c r="E2013" s="179"/>
    </row>
    <row r="2014" spans="1:5" ht="15" customHeight="1" x14ac:dyDescent="0.2">
      <c r="A2014" s="178" t="s">
        <v>796</v>
      </c>
      <c r="B2014" s="178"/>
      <c r="C2014" s="178"/>
      <c r="D2014" s="178"/>
      <c r="E2014" s="178"/>
    </row>
    <row r="2015" spans="1:5" ht="15" customHeight="1" x14ac:dyDescent="0.2">
      <c r="A2015" s="178"/>
      <c r="B2015" s="178"/>
      <c r="C2015" s="178"/>
      <c r="D2015" s="178"/>
      <c r="E2015" s="178"/>
    </row>
    <row r="2016" spans="1:5" ht="15" customHeight="1" x14ac:dyDescent="0.2">
      <c r="A2016" s="178"/>
      <c r="B2016" s="178"/>
      <c r="C2016" s="178"/>
      <c r="D2016" s="178"/>
      <c r="E2016" s="178"/>
    </row>
    <row r="2017" spans="1:5" ht="15" customHeight="1" x14ac:dyDescent="0.2">
      <c r="A2017" s="178"/>
      <c r="B2017" s="178"/>
      <c r="C2017" s="178"/>
      <c r="D2017" s="178"/>
      <c r="E2017" s="178"/>
    </row>
    <row r="2018" spans="1:5" ht="15" customHeight="1" x14ac:dyDescent="0.2">
      <c r="A2018" s="178"/>
      <c r="B2018" s="178"/>
      <c r="C2018" s="178"/>
      <c r="D2018" s="178"/>
      <c r="E2018" s="178"/>
    </row>
    <row r="2019" spans="1:5" ht="15" customHeight="1" x14ac:dyDescent="0.2">
      <c r="A2019" s="178"/>
      <c r="B2019" s="178"/>
      <c r="C2019" s="178"/>
      <c r="D2019" s="178"/>
      <c r="E2019" s="178"/>
    </row>
    <row r="2020" spans="1:5" ht="15" customHeight="1" x14ac:dyDescent="0.2">
      <c r="A2020" s="178"/>
      <c r="B2020" s="178"/>
      <c r="C2020" s="178"/>
      <c r="D2020" s="178"/>
      <c r="E2020" s="178"/>
    </row>
    <row r="2021" spans="1:5" ht="15" customHeight="1" x14ac:dyDescent="0.2">
      <c r="A2021" s="173"/>
      <c r="B2021" s="173"/>
      <c r="C2021" s="173"/>
      <c r="D2021" s="173"/>
      <c r="E2021" s="173"/>
    </row>
    <row r="2022" spans="1:5" ht="15" customHeight="1" x14ac:dyDescent="0.25">
      <c r="A2022" s="69" t="s">
        <v>1</v>
      </c>
      <c r="B2022" s="39"/>
      <c r="C2022" s="39"/>
      <c r="D2022" s="39"/>
      <c r="E2022" s="39"/>
    </row>
    <row r="2023" spans="1:5" ht="15" customHeight="1" x14ac:dyDescent="0.2">
      <c r="A2023" s="40" t="s">
        <v>74</v>
      </c>
      <c r="B2023" s="56"/>
      <c r="C2023" s="56"/>
      <c r="D2023" s="56"/>
      <c r="E2023" s="56" t="s">
        <v>75</v>
      </c>
    </row>
    <row r="2024" spans="1:5" ht="15" customHeight="1" x14ac:dyDescent="0.25">
      <c r="A2024" s="38"/>
      <c r="B2024" s="56"/>
      <c r="C2024" s="39"/>
      <c r="D2024" s="39"/>
      <c r="E2024" s="43"/>
    </row>
    <row r="2025" spans="1:5" ht="15" customHeight="1" x14ac:dyDescent="0.2">
      <c r="A2025" s="98"/>
      <c r="B2025" s="108"/>
      <c r="C2025" s="45" t="s">
        <v>40</v>
      </c>
      <c r="D2025" s="46" t="s">
        <v>41</v>
      </c>
      <c r="E2025" s="47" t="s">
        <v>42</v>
      </c>
    </row>
    <row r="2026" spans="1:5" ht="15" customHeight="1" x14ac:dyDescent="0.2">
      <c r="A2026" s="99"/>
      <c r="B2026" s="109"/>
      <c r="C2026" s="103">
        <v>6172</v>
      </c>
      <c r="D2026" s="117" t="s">
        <v>108</v>
      </c>
      <c r="E2026" s="104">
        <v>6926.45</v>
      </c>
    </row>
    <row r="2027" spans="1:5" ht="15" customHeight="1" x14ac:dyDescent="0.2">
      <c r="A2027" s="99"/>
      <c r="B2027" s="105"/>
      <c r="C2027" s="53" t="s">
        <v>44</v>
      </c>
      <c r="D2027" s="54"/>
      <c r="E2027" s="55">
        <f>SUM(E2026:E2026)</f>
        <v>6926.45</v>
      </c>
    </row>
    <row r="2028" spans="1:5" ht="15" customHeight="1" x14ac:dyDescent="0.2">
      <c r="A2028" s="203"/>
      <c r="B2028" s="203"/>
      <c r="C2028" s="203"/>
      <c r="D2028" s="203"/>
      <c r="E2028" s="203"/>
    </row>
    <row r="2029" spans="1:5" ht="15" customHeight="1" x14ac:dyDescent="0.2">
      <c r="A2029" s="203"/>
      <c r="B2029" s="203"/>
      <c r="C2029" s="203"/>
      <c r="D2029" s="203"/>
      <c r="E2029" s="203"/>
    </row>
    <row r="2030" spans="1:5" ht="15" customHeight="1" x14ac:dyDescent="0.25">
      <c r="A2030" s="38" t="s">
        <v>17</v>
      </c>
      <c r="B2030" s="39"/>
      <c r="C2030" s="39"/>
      <c r="D2030" s="39"/>
      <c r="E2030" s="39"/>
    </row>
    <row r="2031" spans="1:5" ht="15" customHeight="1" x14ac:dyDescent="0.2">
      <c r="A2031" s="40" t="s">
        <v>74</v>
      </c>
      <c r="B2031" s="56"/>
      <c r="C2031" s="56"/>
      <c r="D2031" s="56"/>
      <c r="E2031" s="56" t="s">
        <v>75</v>
      </c>
    </row>
    <row r="2032" spans="1:5" ht="15" customHeight="1" x14ac:dyDescent="0.25">
      <c r="A2032" s="38"/>
      <c r="B2032" s="56"/>
      <c r="C2032" s="39"/>
      <c r="D2032" s="39"/>
      <c r="E2032" s="43"/>
    </row>
    <row r="2033" spans="1:5" ht="15" customHeight="1" x14ac:dyDescent="0.2">
      <c r="A2033" s="108"/>
      <c r="B2033" s="108"/>
      <c r="C2033" s="45" t="s">
        <v>40</v>
      </c>
      <c r="D2033" s="82" t="s">
        <v>53</v>
      </c>
      <c r="E2033" s="47" t="s">
        <v>42</v>
      </c>
    </row>
    <row r="2034" spans="1:5" ht="15" customHeight="1" x14ac:dyDescent="0.2">
      <c r="A2034" s="130"/>
      <c r="B2034" s="109"/>
      <c r="C2034" s="132">
        <v>6409</v>
      </c>
      <c r="D2034" s="110" t="s">
        <v>113</v>
      </c>
      <c r="E2034" s="104">
        <v>6926.45</v>
      </c>
    </row>
    <row r="2035" spans="1:5" ht="15" customHeight="1" x14ac:dyDescent="0.2">
      <c r="A2035" s="134"/>
      <c r="B2035" s="135"/>
      <c r="C2035" s="53" t="s">
        <v>44</v>
      </c>
      <c r="D2035" s="54"/>
      <c r="E2035" s="55">
        <f>E2034</f>
        <v>6926.45</v>
      </c>
    </row>
    <row r="2036" spans="1:5" ht="15" customHeight="1" x14ac:dyDescent="0.2"/>
    <row r="2037" spans="1:5" ht="15" customHeight="1" x14ac:dyDescent="0.2"/>
    <row r="2038" spans="1:5" ht="15" customHeight="1" x14ac:dyDescent="0.2"/>
    <row r="2039" spans="1:5" ht="15" customHeight="1" x14ac:dyDescent="0.2"/>
    <row r="2040" spans="1:5" ht="15" customHeight="1" x14ac:dyDescent="0.2"/>
    <row r="2041" spans="1:5" ht="15" customHeight="1" x14ac:dyDescent="0.2"/>
    <row r="2042" spans="1:5" ht="15" customHeight="1" x14ac:dyDescent="0.2"/>
    <row r="2043" spans="1:5" ht="15" customHeight="1" x14ac:dyDescent="0.2"/>
    <row r="2044" spans="1:5" ht="15" customHeight="1" x14ac:dyDescent="0.2"/>
    <row r="2045" spans="1:5" ht="15" customHeight="1" x14ac:dyDescent="0.2"/>
    <row r="2046" spans="1:5" ht="15" customHeight="1" x14ac:dyDescent="0.2"/>
    <row r="2047" spans="1:5" ht="15" customHeight="1" x14ac:dyDescent="0.2"/>
    <row r="2048" spans="1:5"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sheetData>
  <mergeCells count="159">
    <mergeCell ref="A1989:E1994"/>
    <mergeCell ref="A2013:E2013"/>
    <mergeCell ref="A2014:E2020"/>
    <mergeCell ref="A1927:E1928"/>
    <mergeCell ref="A1929:E1936"/>
    <mergeCell ref="A1950:E1951"/>
    <mergeCell ref="A1952:E1961"/>
    <mergeCell ref="A1987:E1987"/>
    <mergeCell ref="A1988:E1988"/>
    <mergeCell ref="A1855:E1856"/>
    <mergeCell ref="A1857:E1866"/>
    <mergeCell ref="A1883:E1884"/>
    <mergeCell ref="A1885:E1892"/>
    <mergeCell ref="A1904:E1905"/>
    <mergeCell ref="A1906:E1913"/>
    <mergeCell ref="A1786:E1787"/>
    <mergeCell ref="A1788:E1793"/>
    <mergeCell ref="A1812:E1813"/>
    <mergeCell ref="A1814:E1821"/>
    <mergeCell ref="A1832:E1833"/>
    <mergeCell ref="A1834:E1841"/>
    <mergeCell ref="A1696:E1697"/>
    <mergeCell ref="A1698:E1703"/>
    <mergeCell ref="A1729:E1730"/>
    <mergeCell ref="A1731:E1736"/>
    <mergeCell ref="A1755:E1756"/>
    <mergeCell ref="A1757:E1762"/>
    <mergeCell ref="A1615:E1616"/>
    <mergeCell ref="A1617:E1626"/>
    <mergeCell ref="A1638:E1639"/>
    <mergeCell ref="A1640:E1648"/>
    <mergeCell ref="A1667:E1668"/>
    <mergeCell ref="A1669:E1678"/>
    <mergeCell ref="A1533:E1534"/>
    <mergeCell ref="A1535:E1543"/>
    <mergeCell ref="A1563:E1564"/>
    <mergeCell ref="A1565:E1573"/>
    <mergeCell ref="A1585:E1586"/>
    <mergeCell ref="A1587:E1595"/>
    <mergeCell ref="A1467:E1468"/>
    <mergeCell ref="A1469:E1477"/>
    <mergeCell ref="A1489:E1490"/>
    <mergeCell ref="A1491:E1499"/>
    <mergeCell ref="A1511:E1512"/>
    <mergeCell ref="A1513:E1521"/>
    <mergeCell ref="A1389:E1390"/>
    <mergeCell ref="A1391:E1399"/>
    <mergeCell ref="A1417:E1418"/>
    <mergeCell ref="A1419:E1428"/>
    <mergeCell ref="A1440:E1441"/>
    <mergeCell ref="A1442:E1450"/>
    <mergeCell ref="A1312:E1313"/>
    <mergeCell ref="A1314:E1322"/>
    <mergeCell ref="A1343:E1344"/>
    <mergeCell ref="A1345:E1352"/>
    <mergeCell ref="A1364:E1365"/>
    <mergeCell ref="A1366:E1375"/>
    <mergeCell ref="A1251:E1252"/>
    <mergeCell ref="A1253:E1259"/>
    <mergeCell ref="A1272:E1273"/>
    <mergeCell ref="A1274:E1279"/>
    <mergeCell ref="A1291:E1292"/>
    <mergeCell ref="A1293:E1298"/>
    <mergeCell ref="A1180:E1181"/>
    <mergeCell ref="A1182:E1187"/>
    <mergeCell ref="A1199:E1200"/>
    <mergeCell ref="A1201:E1207"/>
    <mergeCell ref="A1219:E1220"/>
    <mergeCell ref="A1221:E1227"/>
    <mergeCell ref="A1109:E1110"/>
    <mergeCell ref="A1111:E1116"/>
    <mergeCell ref="A1129:E1130"/>
    <mergeCell ref="A1131:E1136"/>
    <mergeCell ref="A1155:E1156"/>
    <mergeCell ref="A1157:E1162"/>
    <mergeCell ref="A1016:E1017"/>
    <mergeCell ref="A1018:E1024"/>
    <mergeCell ref="A1043:E1044"/>
    <mergeCell ref="A1045:E1053"/>
    <mergeCell ref="A1078:E1079"/>
    <mergeCell ref="A1080:E1088"/>
    <mergeCell ref="A939:E939"/>
    <mergeCell ref="A940:E947"/>
    <mergeCell ref="A965:E965"/>
    <mergeCell ref="A966:E972"/>
    <mergeCell ref="A990:E990"/>
    <mergeCell ref="A991:E998"/>
    <mergeCell ref="A860:E860"/>
    <mergeCell ref="A861:E869"/>
    <mergeCell ref="A887:E887"/>
    <mergeCell ref="A888:E895"/>
    <mergeCell ref="A913:E913"/>
    <mergeCell ref="A914:E921"/>
    <mergeCell ref="A772:E772"/>
    <mergeCell ref="A773:E779"/>
    <mergeCell ref="A805:E805"/>
    <mergeCell ref="A806:E814"/>
    <mergeCell ref="A834:E834"/>
    <mergeCell ref="A835:E842"/>
    <mergeCell ref="A694:E694"/>
    <mergeCell ref="A695:E702"/>
    <mergeCell ref="A720:E720"/>
    <mergeCell ref="A721:E728"/>
    <mergeCell ref="A746:E746"/>
    <mergeCell ref="A747:E754"/>
    <mergeCell ref="A608:E608"/>
    <mergeCell ref="A609:E615"/>
    <mergeCell ref="A635:E635"/>
    <mergeCell ref="A636:E643"/>
    <mergeCell ref="A662:E662"/>
    <mergeCell ref="A663:E670"/>
    <mergeCell ref="A523:E523"/>
    <mergeCell ref="A524:E531"/>
    <mergeCell ref="A549:E549"/>
    <mergeCell ref="A550:E557"/>
    <mergeCell ref="A583:E583"/>
    <mergeCell ref="A584:E590"/>
    <mergeCell ref="A434:E434"/>
    <mergeCell ref="A435:E444"/>
    <mergeCell ref="A471:E471"/>
    <mergeCell ref="A472:E479"/>
    <mergeCell ref="A497:E497"/>
    <mergeCell ref="A498:E505"/>
    <mergeCell ref="A341:E341"/>
    <mergeCell ref="A342:E351"/>
    <mergeCell ref="A374:E374"/>
    <mergeCell ref="A375:E382"/>
    <mergeCell ref="A400:E400"/>
    <mergeCell ref="A401:E408"/>
    <mergeCell ref="A262:E262"/>
    <mergeCell ref="A263:E271"/>
    <mergeCell ref="A289:E289"/>
    <mergeCell ref="A290:E297"/>
    <mergeCell ref="A315:E315"/>
    <mergeCell ref="A316:E323"/>
    <mergeCell ref="A194:E194"/>
    <mergeCell ref="A195:E195"/>
    <mergeCell ref="A196:E203"/>
    <mergeCell ref="A227:E227"/>
    <mergeCell ref="A228:E228"/>
    <mergeCell ref="A229:E236"/>
    <mergeCell ref="A134:E134"/>
    <mergeCell ref="A135:E135"/>
    <mergeCell ref="A136:E143"/>
    <mergeCell ref="A167:E167"/>
    <mergeCell ref="A168:E168"/>
    <mergeCell ref="A169:E175"/>
    <mergeCell ref="A56:E63"/>
    <mergeCell ref="A81:E81"/>
    <mergeCell ref="A82:E88"/>
    <mergeCell ref="A107:E107"/>
    <mergeCell ref="A108:E108"/>
    <mergeCell ref="A109:E116"/>
    <mergeCell ref="A2:E2"/>
    <mergeCell ref="A3:E3"/>
    <mergeCell ref="A4:E9"/>
    <mergeCell ref="A29:E29"/>
    <mergeCell ref="A30:E38"/>
    <mergeCell ref="A55:E55"/>
  </mergeCells>
  <pageMargins left="0.98425196850393704" right="0.98425196850393704" top="0.98425196850393704" bottom="0.98425196850393704" header="0.51181102362204722" footer="0.51181102362204722"/>
  <pageSetup paperSize="9" scale="92" firstPageNumber="144" orientation="portrait" useFirstPageNumber="1" r:id="rId1"/>
  <headerFooter alignWithMargins="0">
    <oddHeader>&amp;C&amp;"Arial,Kurzíva"Příloha č. 5: Rozpočtové změny č. 927/18 - 1002/18 schválené Radou Olomouckého kraje 26.11.2018</oddHeader>
    <oddFooter xml:space="preserve">&amp;L&amp;"Arial,Kurzíva"Zastupitelstvo OK 17.12.2018
5.1. - Rozpočet Olomouckého kraje 2018 - rozpočtové změny 
Příloha č.5: Rozpočtové změny č. 927/18 - 1002/18 schválené Radou Olomouckého kraje 26.11.2018&amp;R&amp;"Arial,Kurzíva"Strana &amp;P (celkem 188)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392</v>
      </c>
    </row>
    <row r="2" spans="1:5" ht="15" customHeight="1" x14ac:dyDescent="0.2">
      <c r="A2" s="181" t="s">
        <v>34</v>
      </c>
      <c r="B2" s="181"/>
      <c r="C2" s="181"/>
      <c r="D2" s="181"/>
      <c r="E2" s="181"/>
    </row>
    <row r="3" spans="1:5" ht="15" customHeight="1" x14ac:dyDescent="0.2">
      <c r="A3" s="178" t="s">
        <v>393</v>
      </c>
      <c r="B3" s="178"/>
      <c r="C3" s="178"/>
      <c r="D3" s="178"/>
      <c r="E3" s="178"/>
    </row>
    <row r="4" spans="1:5" ht="15" customHeight="1" x14ac:dyDescent="0.2">
      <c r="A4" s="178"/>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121"/>
      <c r="B9" s="121"/>
      <c r="C9" s="121"/>
      <c r="D9" s="121"/>
      <c r="E9" s="121"/>
    </row>
    <row r="10" spans="1:5" ht="15" customHeight="1" x14ac:dyDescent="0.25">
      <c r="A10" s="69" t="s">
        <v>1</v>
      </c>
      <c r="B10" s="39"/>
      <c r="C10" s="39"/>
      <c r="D10" s="39"/>
      <c r="E10" s="39"/>
    </row>
    <row r="11" spans="1:5" ht="15" customHeight="1" x14ac:dyDescent="0.2">
      <c r="A11" s="57" t="s">
        <v>87</v>
      </c>
      <c r="B11" s="39"/>
      <c r="C11" s="39"/>
      <c r="D11" s="39"/>
      <c r="E11" s="42" t="s">
        <v>394</v>
      </c>
    </row>
    <row r="12" spans="1:5" ht="15" customHeight="1" x14ac:dyDescent="0.25">
      <c r="A12" s="38"/>
      <c r="B12" s="56"/>
      <c r="C12" s="39"/>
      <c r="D12" s="39"/>
      <c r="E12" s="43"/>
    </row>
    <row r="13" spans="1:5" ht="15" customHeight="1" x14ac:dyDescent="0.2">
      <c r="A13" s="108"/>
      <c r="B13" s="108"/>
      <c r="C13" s="45" t="s">
        <v>40</v>
      </c>
      <c r="D13" s="46" t="s">
        <v>41</v>
      </c>
      <c r="E13" s="47" t="s">
        <v>42</v>
      </c>
    </row>
    <row r="14" spans="1:5" ht="15" customHeight="1" x14ac:dyDescent="0.2">
      <c r="A14" s="114"/>
      <c r="B14" s="114"/>
      <c r="C14" s="103">
        <v>6172</v>
      </c>
      <c r="D14" s="182" t="s">
        <v>395</v>
      </c>
      <c r="E14" s="104">
        <v>38368.26</v>
      </c>
    </row>
    <row r="15" spans="1:5" ht="15" customHeight="1" x14ac:dyDescent="0.2">
      <c r="A15" s="105"/>
      <c r="B15" s="105"/>
      <c r="C15" s="53" t="s">
        <v>44</v>
      </c>
      <c r="D15" s="54"/>
      <c r="E15" s="55">
        <f>SUM(E14:E14)</f>
        <v>38368.26</v>
      </c>
    </row>
    <row r="16" spans="1:5" ht="15" customHeight="1" x14ac:dyDescent="0.2"/>
    <row r="17" spans="1:5" ht="15" customHeight="1" x14ac:dyDescent="0.25">
      <c r="A17" s="38" t="s">
        <v>17</v>
      </c>
      <c r="B17" s="39"/>
      <c r="C17" s="39"/>
      <c r="D17" s="39"/>
      <c r="E17" s="39"/>
    </row>
    <row r="18" spans="1:5" ht="15" customHeight="1" x14ac:dyDescent="0.2">
      <c r="A18" s="57" t="s">
        <v>87</v>
      </c>
      <c r="B18" s="39"/>
      <c r="C18" s="39"/>
      <c r="D18" s="39"/>
      <c r="E18" s="42" t="s">
        <v>92</v>
      </c>
    </row>
    <row r="19" spans="1:5" ht="15" customHeight="1" x14ac:dyDescent="0.2">
      <c r="A19" s="128"/>
      <c r="B19" s="145"/>
      <c r="C19" s="39"/>
      <c r="D19" s="39"/>
      <c r="E19" s="43"/>
    </row>
    <row r="20" spans="1:5" ht="15" customHeight="1" x14ac:dyDescent="0.2">
      <c r="A20" s="108"/>
      <c r="B20" s="108"/>
      <c r="C20" s="45" t="s">
        <v>40</v>
      </c>
      <c r="D20" s="46" t="s">
        <v>53</v>
      </c>
      <c r="E20" s="44" t="s">
        <v>42</v>
      </c>
    </row>
    <row r="21" spans="1:5" ht="15" customHeight="1" x14ac:dyDescent="0.2">
      <c r="A21" s="99"/>
      <c r="B21" s="135"/>
      <c r="C21" s="62">
        <v>6409</v>
      </c>
      <c r="D21" s="110" t="s">
        <v>113</v>
      </c>
      <c r="E21" s="76">
        <v>38368.26</v>
      </c>
    </row>
    <row r="22" spans="1:5" ht="15" customHeight="1" x14ac:dyDescent="0.2">
      <c r="A22"/>
      <c r="B22"/>
      <c r="C22" s="53" t="s">
        <v>44</v>
      </c>
      <c r="D22" s="54"/>
      <c r="E22" s="55">
        <f>SUM(E21:E21)</f>
        <v>38368.26</v>
      </c>
    </row>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184" orientation="portrait" useFirstPageNumber="1" r:id="rId1"/>
  <headerFooter alignWithMargins="0">
    <oddHeader>&amp;C&amp;"Arial,Kurzíva"Příloha č. 6: Rozpočtová změna č. 791/18 navržená Radou Olomouckého kraje 15.10.2018 ke schválení</oddHeader>
    <oddFooter xml:space="preserve">&amp;L&amp;"Arial,Kurzíva"Zastupitelstvo OK 17.12.2018
5.1. - Rozpočet Olomouckého kraje 2018 - rozpočtové změny 
Příloha č.6: Rozpočtová změna č. 791/18 navržená Radou Olomouckého kraje 15.10.2018 ke schválení&amp;R&amp;"Arial,Kurzíva"Strana &amp;P (celkem 188)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6" width="9.140625" style="34"/>
    <col min="7" max="7" width="10.7109375" style="34" bestFit="1" customWidth="1"/>
    <col min="8" max="16384" width="9.140625" style="34"/>
  </cols>
  <sheetData>
    <row r="1" spans="1:5" ht="15" customHeight="1" x14ac:dyDescent="0.25">
      <c r="A1" s="35" t="s">
        <v>550</v>
      </c>
    </row>
    <row r="2" spans="1:5" ht="15" customHeight="1" x14ac:dyDescent="0.2">
      <c r="A2" s="181" t="s">
        <v>34</v>
      </c>
      <c r="B2" s="181"/>
      <c r="C2" s="181"/>
      <c r="D2" s="181"/>
      <c r="E2" s="181"/>
    </row>
    <row r="3" spans="1:5" ht="15" customHeight="1" x14ac:dyDescent="0.2">
      <c r="A3" s="178" t="s">
        <v>556</v>
      </c>
      <c r="B3" s="178"/>
      <c r="C3" s="178"/>
      <c r="D3" s="178"/>
      <c r="E3" s="178"/>
    </row>
    <row r="4" spans="1:5" ht="15" customHeight="1" x14ac:dyDescent="0.2">
      <c r="A4" s="178"/>
      <c r="B4" s="178"/>
      <c r="C4" s="178"/>
      <c r="D4" s="178"/>
      <c r="E4" s="178"/>
    </row>
    <row r="5" spans="1:5" ht="15" customHeight="1" x14ac:dyDescent="0.2">
      <c r="A5" s="178"/>
      <c r="B5" s="178"/>
      <c r="C5" s="178"/>
      <c r="D5" s="178"/>
      <c r="E5" s="178"/>
    </row>
    <row r="6" spans="1:5" ht="15" customHeight="1" x14ac:dyDescent="0.2">
      <c r="A6" s="178"/>
      <c r="B6" s="178"/>
      <c r="C6" s="178"/>
      <c r="D6" s="178"/>
      <c r="E6" s="178"/>
    </row>
    <row r="7" spans="1:5" ht="15" customHeight="1" x14ac:dyDescent="0.2">
      <c r="A7" s="178"/>
      <c r="B7" s="178"/>
      <c r="C7" s="178"/>
      <c r="D7" s="178"/>
      <c r="E7" s="178"/>
    </row>
    <row r="8" spans="1:5" ht="15" customHeight="1" x14ac:dyDescent="0.2">
      <c r="A8" s="178"/>
      <c r="B8" s="178"/>
      <c r="C8" s="178"/>
      <c r="D8" s="178"/>
      <c r="E8" s="178"/>
    </row>
    <row r="9" spans="1:5" ht="15" customHeight="1" x14ac:dyDescent="0.2">
      <c r="A9" s="178"/>
      <c r="B9" s="178"/>
      <c r="C9" s="178"/>
      <c r="D9" s="178"/>
      <c r="E9" s="178"/>
    </row>
    <row r="10" spans="1:5" ht="15" customHeight="1" x14ac:dyDescent="0.2">
      <c r="A10" s="37"/>
      <c r="B10" s="37"/>
      <c r="C10" s="37"/>
      <c r="D10" s="37"/>
      <c r="E10" s="37"/>
    </row>
    <row r="11" spans="1:5" ht="15" customHeight="1" x14ac:dyDescent="0.25">
      <c r="A11" s="38" t="s">
        <v>1</v>
      </c>
      <c r="B11" s="39"/>
      <c r="C11" s="39"/>
      <c r="D11" s="39"/>
      <c r="E11" s="39"/>
    </row>
    <row r="12" spans="1:5" ht="15" customHeight="1" x14ac:dyDescent="0.2">
      <c r="A12" s="127" t="s">
        <v>74</v>
      </c>
      <c r="B12" s="81"/>
      <c r="C12" s="81"/>
      <c r="D12" s="81"/>
      <c r="E12" s="72" t="s">
        <v>75</v>
      </c>
    </row>
    <row r="13" spans="1:5" ht="15" customHeight="1" x14ac:dyDescent="0.25">
      <c r="A13" s="38"/>
      <c r="B13" s="58"/>
      <c r="C13" s="56"/>
      <c r="D13" s="56"/>
      <c r="E13" s="43"/>
    </row>
    <row r="14" spans="1:5" ht="15" customHeight="1" x14ac:dyDescent="0.2">
      <c r="B14" s="45" t="s">
        <v>39</v>
      </c>
      <c r="C14" s="45" t="s">
        <v>40</v>
      </c>
      <c r="D14" s="60" t="s">
        <v>41</v>
      </c>
      <c r="E14" s="44" t="s">
        <v>42</v>
      </c>
    </row>
    <row r="15" spans="1:5" ht="15" customHeight="1" x14ac:dyDescent="0.2">
      <c r="B15" s="119">
        <v>304</v>
      </c>
      <c r="C15" s="103">
        <v>6172</v>
      </c>
      <c r="D15" s="150" t="s">
        <v>551</v>
      </c>
      <c r="E15" s="187">
        <v>23044</v>
      </c>
    </row>
    <row r="16" spans="1:5" ht="15" customHeight="1" x14ac:dyDescent="0.2">
      <c r="B16" s="119"/>
      <c r="C16" s="188" t="s">
        <v>44</v>
      </c>
      <c r="D16" s="54"/>
      <c r="E16" s="55">
        <f>SUM(E15:E15)</f>
        <v>23044</v>
      </c>
    </row>
    <row r="17" spans="1:5" ht="15" customHeight="1" x14ac:dyDescent="0.2">
      <c r="A17" s="130"/>
      <c r="B17"/>
      <c r="C17"/>
      <c r="D17"/>
      <c r="E17"/>
    </row>
    <row r="18" spans="1:5" ht="15" customHeight="1" x14ac:dyDescent="0.25">
      <c r="A18" s="38" t="s">
        <v>17</v>
      </c>
      <c r="B18" s="39"/>
      <c r="C18" s="39"/>
      <c r="D18" s="39"/>
      <c r="E18" s="39"/>
    </row>
    <row r="19" spans="1:5" ht="15" customHeight="1" x14ac:dyDescent="0.2">
      <c r="A19" s="127" t="s">
        <v>74</v>
      </c>
      <c r="B19" s="81"/>
      <c r="C19" s="81"/>
      <c r="D19" s="81"/>
      <c r="E19" s="72" t="s">
        <v>75</v>
      </c>
    </row>
    <row r="20" spans="1:5" ht="15" customHeight="1" x14ac:dyDescent="0.25">
      <c r="A20" s="38"/>
      <c r="B20"/>
      <c r="C20"/>
      <c r="D20"/>
      <c r="E20" s="43"/>
    </row>
    <row r="21" spans="1:5" ht="15" customHeight="1" x14ac:dyDescent="0.2">
      <c r="B21" s="45" t="s">
        <v>39</v>
      </c>
      <c r="C21" s="45" t="s">
        <v>40</v>
      </c>
      <c r="D21" s="46" t="s">
        <v>41</v>
      </c>
      <c r="E21" s="44" t="s">
        <v>42</v>
      </c>
    </row>
    <row r="22" spans="1:5" ht="15" customHeight="1" x14ac:dyDescent="0.2">
      <c r="B22" s="164">
        <v>304</v>
      </c>
      <c r="C22" s="103"/>
      <c r="D22" s="63" t="s">
        <v>230</v>
      </c>
      <c r="E22" s="187">
        <v>23044</v>
      </c>
    </row>
    <row r="23" spans="1:5" ht="15" customHeight="1" x14ac:dyDescent="0.2">
      <c r="B23" s="164"/>
      <c r="C23" s="53" t="s">
        <v>44</v>
      </c>
      <c r="D23" s="54"/>
      <c r="E23" s="55">
        <f>SUM(E22:E22)</f>
        <v>23044</v>
      </c>
    </row>
    <row r="24" spans="1:5" ht="15" customHeight="1" x14ac:dyDescent="0.2"/>
    <row r="25" spans="1:5" ht="15" customHeight="1" x14ac:dyDescent="0.2"/>
    <row r="26" spans="1:5" ht="15" customHeight="1" x14ac:dyDescent="0.25">
      <c r="A26" s="35" t="s">
        <v>552</v>
      </c>
    </row>
    <row r="27" spans="1:5" ht="15" customHeight="1" x14ac:dyDescent="0.2">
      <c r="A27" s="181" t="s">
        <v>34</v>
      </c>
      <c r="B27" s="181"/>
      <c r="C27" s="181"/>
      <c r="D27" s="181"/>
      <c r="E27" s="181"/>
    </row>
    <row r="28" spans="1:5" ht="15" customHeight="1" x14ac:dyDescent="0.2">
      <c r="A28" s="178" t="s">
        <v>557</v>
      </c>
      <c r="B28" s="178"/>
      <c r="C28" s="178"/>
      <c r="D28" s="178"/>
      <c r="E28" s="178"/>
    </row>
    <row r="29" spans="1:5" ht="15" customHeight="1" x14ac:dyDescent="0.2">
      <c r="A29" s="178"/>
      <c r="B29" s="178"/>
      <c r="C29" s="178"/>
      <c r="D29" s="178"/>
      <c r="E29" s="178"/>
    </row>
    <row r="30" spans="1:5" ht="15" customHeight="1" x14ac:dyDescent="0.2">
      <c r="A30" s="178"/>
      <c r="B30" s="178"/>
      <c r="C30" s="178"/>
      <c r="D30" s="178"/>
      <c r="E30" s="178"/>
    </row>
    <row r="31" spans="1:5" ht="15" customHeight="1" x14ac:dyDescent="0.2">
      <c r="A31" s="178"/>
      <c r="B31" s="178"/>
      <c r="C31" s="178"/>
      <c r="D31" s="178"/>
      <c r="E31" s="178"/>
    </row>
    <row r="32" spans="1:5" ht="15" customHeight="1" x14ac:dyDescent="0.2">
      <c r="A32" s="178"/>
      <c r="B32" s="178"/>
      <c r="C32" s="178"/>
      <c r="D32" s="178"/>
      <c r="E32" s="178"/>
    </row>
    <row r="33" spans="1:5" ht="15" customHeight="1" x14ac:dyDescent="0.2">
      <c r="A33" s="178"/>
      <c r="B33" s="178"/>
      <c r="C33" s="178"/>
      <c r="D33" s="178"/>
      <c r="E33" s="178"/>
    </row>
    <row r="34" spans="1:5" ht="15" customHeight="1" x14ac:dyDescent="0.2">
      <c r="A34" s="178"/>
      <c r="B34" s="178"/>
      <c r="C34" s="178"/>
      <c r="D34" s="178"/>
      <c r="E34" s="178"/>
    </row>
    <row r="35" spans="1:5" ht="15" customHeight="1" x14ac:dyDescent="0.2">
      <c r="A35" s="37"/>
      <c r="B35" s="37"/>
      <c r="C35" s="37"/>
      <c r="D35" s="37"/>
      <c r="E35" s="37"/>
    </row>
    <row r="36" spans="1:5" ht="15" customHeight="1" x14ac:dyDescent="0.25">
      <c r="A36" s="38" t="s">
        <v>1</v>
      </c>
      <c r="B36" s="39"/>
      <c r="C36" s="39"/>
      <c r="D36" s="39"/>
      <c r="E36" s="39"/>
    </row>
    <row r="37" spans="1:5" ht="15" customHeight="1" x14ac:dyDescent="0.2">
      <c r="A37" s="127" t="s">
        <v>74</v>
      </c>
      <c r="B37" s="81"/>
      <c r="C37" s="81"/>
      <c r="D37" s="81"/>
      <c r="E37" s="72" t="s">
        <v>75</v>
      </c>
    </row>
    <row r="38" spans="1:5" ht="15" customHeight="1" x14ac:dyDescent="0.25">
      <c r="A38" s="38"/>
      <c r="B38" s="58"/>
      <c r="C38" s="56"/>
      <c r="D38" s="56"/>
      <c r="E38" s="43"/>
    </row>
    <row r="39" spans="1:5" ht="15" customHeight="1" x14ac:dyDescent="0.2">
      <c r="B39" s="45" t="s">
        <v>39</v>
      </c>
      <c r="C39" s="45" t="s">
        <v>40</v>
      </c>
      <c r="D39" s="60" t="s">
        <v>41</v>
      </c>
      <c r="E39" s="44" t="s">
        <v>42</v>
      </c>
    </row>
    <row r="40" spans="1:5" ht="15" customHeight="1" x14ac:dyDescent="0.2">
      <c r="B40" s="119">
        <v>304</v>
      </c>
      <c r="C40" s="103">
        <v>6172</v>
      </c>
      <c r="D40" s="150" t="s">
        <v>551</v>
      </c>
      <c r="E40" s="187">
        <v>6943</v>
      </c>
    </row>
    <row r="41" spans="1:5" ht="15" customHeight="1" x14ac:dyDescent="0.2">
      <c r="B41" s="119"/>
      <c r="C41" s="188" t="s">
        <v>44</v>
      </c>
      <c r="D41" s="54"/>
      <c r="E41" s="55">
        <f>SUM(E40:E40)</f>
        <v>6943</v>
      </c>
    </row>
    <row r="42" spans="1:5" ht="15" customHeight="1" x14ac:dyDescent="0.2">
      <c r="A42" s="130"/>
      <c r="B42"/>
      <c r="C42"/>
      <c r="D42"/>
      <c r="E42"/>
    </row>
    <row r="43" spans="1:5" ht="15" customHeight="1" x14ac:dyDescent="0.25">
      <c r="A43" s="38" t="s">
        <v>17</v>
      </c>
      <c r="B43" s="39"/>
      <c r="C43" s="39"/>
      <c r="D43" s="39"/>
      <c r="E43" s="39"/>
    </row>
    <row r="44" spans="1:5" ht="15" customHeight="1" x14ac:dyDescent="0.2">
      <c r="A44" s="127" t="s">
        <v>74</v>
      </c>
      <c r="B44" s="81"/>
      <c r="C44" s="81"/>
      <c r="D44" s="81"/>
      <c r="E44" s="72" t="s">
        <v>75</v>
      </c>
    </row>
    <row r="45" spans="1:5" ht="15" customHeight="1" x14ac:dyDescent="0.25">
      <c r="A45" s="38"/>
      <c r="B45"/>
      <c r="C45"/>
      <c r="D45"/>
      <c r="E45" s="43"/>
    </row>
    <row r="46" spans="1:5" ht="15" customHeight="1" x14ac:dyDescent="0.2">
      <c r="B46" s="45" t="s">
        <v>39</v>
      </c>
      <c r="C46" s="45" t="s">
        <v>40</v>
      </c>
      <c r="D46" s="46" t="s">
        <v>41</v>
      </c>
      <c r="E46" s="44" t="s">
        <v>42</v>
      </c>
    </row>
    <row r="47" spans="1:5" ht="15" customHeight="1" x14ac:dyDescent="0.2">
      <c r="B47" s="164">
        <v>304</v>
      </c>
      <c r="C47" s="103"/>
      <c r="D47" s="63" t="s">
        <v>230</v>
      </c>
      <c r="E47" s="187">
        <v>6943</v>
      </c>
    </row>
    <row r="48" spans="1:5" ht="15" customHeight="1" x14ac:dyDescent="0.2">
      <c r="B48" s="164"/>
      <c r="C48" s="53" t="s">
        <v>44</v>
      </c>
      <c r="D48" s="54"/>
      <c r="E48" s="55">
        <f>SUM(E47:E47)</f>
        <v>6943</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553</v>
      </c>
    </row>
    <row r="55" spans="1:5" ht="15" customHeight="1" x14ac:dyDescent="0.2">
      <c r="A55" s="181" t="s">
        <v>34</v>
      </c>
      <c r="B55" s="181"/>
      <c r="C55" s="181"/>
      <c r="D55" s="181"/>
      <c r="E55" s="181"/>
    </row>
    <row r="56" spans="1:5" ht="15" customHeight="1" x14ac:dyDescent="0.2">
      <c r="A56" s="178" t="s">
        <v>554</v>
      </c>
      <c r="B56" s="178"/>
      <c r="C56" s="178"/>
      <c r="D56" s="178"/>
      <c r="E56" s="178"/>
    </row>
    <row r="57" spans="1:5" ht="15" customHeight="1" x14ac:dyDescent="0.2">
      <c r="A57" s="178"/>
      <c r="B57" s="178"/>
      <c r="C57" s="178"/>
      <c r="D57" s="178"/>
      <c r="E57" s="178"/>
    </row>
    <row r="58" spans="1:5" ht="15" customHeight="1" x14ac:dyDescent="0.2">
      <c r="A58" s="178"/>
      <c r="B58" s="178"/>
      <c r="C58" s="178"/>
      <c r="D58" s="178"/>
      <c r="E58" s="178"/>
    </row>
    <row r="59" spans="1:5" ht="15" customHeight="1" x14ac:dyDescent="0.2">
      <c r="A59" s="178"/>
      <c r="B59" s="178"/>
      <c r="C59" s="178"/>
      <c r="D59" s="178"/>
      <c r="E59" s="178"/>
    </row>
    <row r="60" spans="1:5" ht="15" customHeight="1" x14ac:dyDescent="0.2">
      <c r="A60" s="178"/>
      <c r="B60" s="178"/>
      <c r="C60" s="178"/>
      <c r="D60" s="178"/>
      <c r="E60" s="178"/>
    </row>
    <row r="61" spans="1:5" ht="15" customHeight="1" x14ac:dyDescent="0.2">
      <c r="A61" s="178"/>
      <c r="B61" s="178"/>
      <c r="C61" s="178"/>
      <c r="D61" s="178"/>
      <c r="E61" s="178"/>
    </row>
    <row r="62" spans="1:5" ht="15" customHeight="1" x14ac:dyDescent="0.2">
      <c r="A62" s="178"/>
      <c r="B62" s="178"/>
      <c r="C62" s="178"/>
      <c r="D62" s="178"/>
      <c r="E62" s="178"/>
    </row>
    <row r="63" spans="1:5" ht="15" customHeight="1" x14ac:dyDescent="0.2">
      <c r="A63" s="178"/>
      <c r="B63" s="178"/>
      <c r="C63" s="178"/>
      <c r="D63" s="178"/>
      <c r="E63" s="178"/>
    </row>
    <row r="64" spans="1:5" ht="15" customHeight="1" x14ac:dyDescent="0.2">
      <c r="A64" s="121"/>
      <c r="B64" s="121"/>
      <c r="C64" s="121"/>
      <c r="D64" s="121"/>
      <c r="E64" s="121"/>
    </row>
    <row r="65" spans="1:5" ht="15" customHeight="1" x14ac:dyDescent="0.25">
      <c r="A65" s="69" t="s">
        <v>1</v>
      </c>
      <c r="B65" s="39"/>
      <c r="C65" s="39"/>
      <c r="D65" s="39"/>
      <c r="E65" s="39"/>
    </row>
    <row r="66" spans="1:5" ht="15" customHeight="1" x14ac:dyDescent="0.2">
      <c r="A66" s="57" t="s">
        <v>64</v>
      </c>
      <c r="B66" s="70"/>
      <c r="C66" s="70"/>
      <c r="D66" s="70"/>
      <c r="E66" s="71" t="s">
        <v>80</v>
      </c>
    </row>
    <row r="67" spans="1:5" ht="15" customHeight="1" x14ac:dyDescent="0.25">
      <c r="A67" s="38"/>
      <c r="B67" s="56"/>
      <c r="C67" s="39"/>
      <c r="D67" s="39"/>
      <c r="E67" s="43"/>
    </row>
    <row r="68" spans="1:5" ht="15" customHeight="1" x14ac:dyDescent="0.2">
      <c r="A68" s="108"/>
      <c r="B68" s="108"/>
      <c r="C68" s="45" t="s">
        <v>40</v>
      </c>
      <c r="D68" s="46" t="s">
        <v>41</v>
      </c>
      <c r="E68" s="47" t="s">
        <v>42</v>
      </c>
    </row>
    <row r="69" spans="1:5" ht="15" customHeight="1" x14ac:dyDescent="0.2">
      <c r="A69" s="114"/>
      <c r="B69" s="114"/>
      <c r="C69" s="103">
        <v>3122</v>
      </c>
      <c r="D69" s="182" t="s">
        <v>555</v>
      </c>
      <c r="E69" s="104">
        <v>149031.4</v>
      </c>
    </row>
    <row r="70" spans="1:5" ht="15" customHeight="1" x14ac:dyDescent="0.2">
      <c r="A70" s="105"/>
      <c r="B70" s="105"/>
      <c r="C70" s="53" t="s">
        <v>44</v>
      </c>
      <c r="D70" s="54"/>
      <c r="E70" s="55">
        <f>SUM(E69:E69)</f>
        <v>149031.4</v>
      </c>
    </row>
    <row r="71" spans="1:5" ht="15" customHeight="1" x14ac:dyDescent="0.2"/>
    <row r="72" spans="1:5" ht="15" customHeight="1" x14ac:dyDescent="0.25">
      <c r="A72" s="38" t="s">
        <v>17</v>
      </c>
      <c r="B72" s="39"/>
      <c r="C72" s="39"/>
      <c r="D72" s="39"/>
      <c r="E72" s="39"/>
    </row>
    <row r="73" spans="1:5" ht="15" customHeight="1" x14ac:dyDescent="0.2">
      <c r="A73" s="40" t="s">
        <v>37</v>
      </c>
      <c r="B73" s="39"/>
      <c r="C73" s="39"/>
      <c r="D73" s="39"/>
      <c r="E73" s="42" t="s">
        <v>38</v>
      </c>
    </row>
    <row r="74" spans="1:5" ht="15" customHeight="1" x14ac:dyDescent="0.25">
      <c r="A74" s="38"/>
      <c r="B74" s="56"/>
      <c r="C74" s="39"/>
      <c r="D74" s="39"/>
      <c r="E74" s="43"/>
    </row>
    <row r="75" spans="1:5" ht="15" customHeight="1" x14ac:dyDescent="0.2">
      <c r="A75" s="108"/>
      <c r="B75" s="108"/>
      <c r="C75" s="45" t="s">
        <v>40</v>
      </c>
      <c r="D75" s="82" t="s">
        <v>53</v>
      </c>
      <c r="E75" s="47" t="s">
        <v>42</v>
      </c>
    </row>
    <row r="76" spans="1:5" ht="15" customHeight="1" x14ac:dyDescent="0.2">
      <c r="A76" s="99"/>
      <c r="B76" s="109"/>
      <c r="C76" s="132">
        <v>6409</v>
      </c>
      <c r="D76" s="110" t="s">
        <v>113</v>
      </c>
      <c r="E76" s="133">
        <v>149031.4</v>
      </c>
    </row>
    <row r="77" spans="1:5" ht="15" customHeight="1" x14ac:dyDescent="0.2">
      <c r="A77" s="134"/>
      <c r="B77" s="135"/>
      <c r="C77" s="53" t="s">
        <v>44</v>
      </c>
      <c r="D77" s="54"/>
      <c r="E77" s="55">
        <f>E76</f>
        <v>149031.4</v>
      </c>
    </row>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sheetData>
  <mergeCells count="6">
    <mergeCell ref="A2:E2"/>
    <mergeCell ref="A3:E9"/>
    <mergeCell ref="A27:E27"/>
    <mergeCell ref="A28:E34"/>
    <mergeCell ref="A55:E55"/>
    <mergeCell ref="A56:E63"/>
  </mergeCells>
  <pageMargins left="0.98425196850393704" right="0.98425196850393704" top="0.98425196850393704" bottom="0.98425196850393704" header="0.51181102362204722" footer="0.51181102362204722"/>
  <pageSetup paperSize="9" scale="92" firstPageNumber="185" orientation="portrait" useFirstPageNumber="1" r:id="rId1"/>
  <headerFooter alignWithMargins="0">
    <oddHeader>&amp;C&amp;"Arial,Kurzíva"Příloha č. 7: Rozpočtové změny č. 924/18 - 926/18 navržená Radou Olomouckého kraje 12.11.2018 ke schválení</oddHeader>
    <oddFooter xml:space="preserve">&amp;L&amp;"Arial,Kurzíva"Zastupitelstvo OK 17.12.2018
5.1. - Rozpočet Olomouckého kraje 2018 - rozpočtové změny 
Příloha č.7: Rozpočtové změny č. 924/18 - 926/18 navržená Radou Olomouckého kraje 12.11.2018 ke schválení&amp;R&amp;"Arial,Kurzíva"Strana &amp;P (celkem 188)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80" t="s">
        <v>686</v>
      </c>
    </row>
    <row r="2" spans="1:5" ht="15" customHeight="1" x14ac:dyDescent="0.2">
      <c r="A2" s="179" t="s">
        <v>34</v>
      </c>
      <c r="B2" s="179"/>
      <c r="C2" s="179"/>
      <c r="D2" s="179"/>
      <c r="E2" s="179"/>
    </row>
    <row r="3" spans="1:5" ht="15" customHeight="1" x14ac:dyDescent="0.2">
      <c r="A3" s="177" t="s">
        <v>688</v>
      </c>
      <c r="B3" s="177"/>
      <c r="C3" s="177"/>
      <c r="D3" s="177"/>
      <c r="E3" s="177"/>
    </row>
    <row r="4" spans="1:5" ht="15" customHeight="1" x14ac:dyDescent="0.2">
      <c r="A4" s="177"/>
      <c r="B4" s="177"/>
      <c r="C4" s="177"/>
      <c r="D4" s="177"/>
      <c r="E4" s="177"/>
    </row>
    <row r="5" spans="1:5" ht="15" customHeight="1" x14ac:dyDescent="0.2">
      <c r="A5" s="177"/>
      <c r="B5" s="177"/>
      <c r="C5" s="177"/>
      <c r="D5" s="177"/>
      <c r="E5" s="177"/>
    </row>
    <row r="6" spans="1:5" ht="15" customHeight="1" x14ac:dyDescent="0.2">
      <c r="A6" s="177"/>
      <c r="B6" s="177"/>
      <c r="C6" s="177"/>
      <c r="D6" s="177"/>
      <c r="E6" s="177"/>
    </row>
    <row r="7" spans="1:5" ht="15" customHeight="1" x14ac:dyDescent="0.2">
      <c r="A7" s="177"/>
      <c r="B7" s="177"/>
      <c r="C7" s="177"/>
      <c r="D7" s="177"/>
      <c r="E7" s="177"/>
    </row>
    <row r="8" spans="1:5" ht="15" customHeight="1" x14ac:dyDescent="0.2">
      <c r="A8" s="177"/>
      <c r="B8" s="177"/>
      <c r="C8" s="177"/>
      <c r="D8" s="177"/>
      <c r="E8" s="177"/>
    </row>
    <row r="9" spans="1:5" ht="15" customHeight="1" x14ac:dyDescent="0.2">
      <c r="A9" s="177"/>
      <c r="B9" s="177"/>
      <c r="C9" s="177"/>
      <c r="D9" s="177"/>
      <c r="E9" s="177"/>
    </row>
    <row r="10" spans="1:5" ht="15" customHeight="1" x14ac:dyDescent="0.2">
      <c r="A10" s="177"/>
      <c r="B10" s="177"/>
      <c r="C10" s="177"/>
      <c r="D10" s="177"/>
      <c r="E10" s="177"/>
    </row>
    <row r="11" spans="1:5" ht="15" customHeight="1" x14ac:dyDescent="0.2">
      <c r="A11" s="37"/>
      <c r="B11" s="37"/>
      <c r="C11" s="37"/>
      <c r="D11" s="37"/>
      <c r="E11" s="37"/>
    </row>
    <row r="12" spans="1:5" ht="15" customHeight="1" x14ac:dyDescent="0.25">
      <c r="A12" s="38" t="s">
        <v>1</v>
      </c>
      <c r="B12" s="39"/>
      <c r="C12" s="39"/>
      <c r="D12" s="39"/>
      <c r="E12" s="39"/>
    </row>
    <row r="13" spans="1:5" ht="15" customHeight="1" x14ac:dyDescent="0.2">
      <c r="A13" s="40" t="s">
        <v>74</v>
      </c>
      <c r="B13" s="118"/>
      <c r="C13" s="118"/>
      <c r="D13" s="118"/>
      <c r="E13" s="56" t="s">
        <v>75</v>
      </c>
    </row>
    <row r="14" spans="1:5" ht="15" customHeight="1" x14ac:dyDescent="0.25">
      <c r="A14" s="139"/>
      <c r="B14" s="38"/>
      <c r="C14" s="39"/>
      <c r="D14" s="39"/>
      <c r="E14" s="43"/>
    </row>
    <row r="15" spans="1:5" ht="15" customHeight="1" x14ac:dyDescent="0.2">
      <c r="A15" s="108"/>
      <c r="B15" s="98"/>
      <c r="C15" s="45" t="s">
        <v>40</v>
      </c>
      <c r="D15" s="46" t="s">
        <v>41</v>
      </c>
      <c r="E15" s="45" t="s">
        <v>42</v>
      </c>
    </row>
    <row r="16" spans="1:5" ht="15" customHeight="1" x14ac:dyDescent="0.2">
      <c r="A16" s="130"/>
      <c r="B16" s="116"/>
      <c r="C16" s="103">
        <v>2221</v>
      </c>
      <c r="D16" s="117" t="s">
        <v>687</v>
      </c>
      <c r="E16" s="51">
        <v>1346842.15</v>
      </c>
    </row>
    <row r="17" spans="1:5" ht="15" customHeight="1" x14ac:dyDescent="0.2">
      <c r="A17" s="130"/>
      <c r="B17" s="70"/>
      <c r="C17" s="53" t="s">
        <v>44</v>
      </c>
      <c r="D17" s="54"/>
      <c r="E17" s="55">
        <f>SUM(E16:E16)</f>
        <v>1346842.15</v>
      </c>
    </row>
    <row r="18" spans="1:5" ht="15" customHeight="1" x14ac:dyDescent="0.2">
      <c r="A18" s="56"/>
      <c r="B18" s="56"/>
      <c r="C18" s="56"/>
      <c r="D18" s="56"/>
      <c r="E18" s="56"/>
    </row>
    <row r="19" spans="1:5" ht="15" customHeight="1" x14ac:dyDescent="0.25">
      <c r="A19" s="38" t="s">
        <v>17</v>
      </c>
      <c r="B19" s="39"/>
      <c r="C19" s="39"/>
      <c r="D19" s="39"/>
      <c r="E19" s="39"/>
    </row>
    <row r="20" spans="1:5" ht="15" customHeight="1" x14ac:dyDescent="0.2">
      <c r="A20" s="40" t="s">
        <v>74</v>
      </c>
      <c r="B20" s="118"/>
      <c r="C20" s="118"/>
      <c r="D20" s="118"/>
      <c r="E20" s="56" t="s">
        <v>75</v>
      </c>
    </row>
    <row r="21" spans="1:5" ht="15" customHeight="1" x14ac:dyDescent="0.25">
      <c r="A21" s="38"/>
      <c r="B21" s="56"/>
      <c r="C21" s="39"/>
      <c r="D21" s="39"/>
      <c r="E21" s="43"/>
    </row>
    <row r="22" spans="1:5" ht="15" customHeight="1" x14ac:dyDescent="0.2">
      <c r="A22" s="98"/>
      <c r="B22" s="44" t="s">
        <v>39</v>
      </c>
      <c r="C22" s="45" t="s">
        <v>40</v>
      </c>
      <c r="D22" s="60" t="s">
        <v>41</v>
      </c>
      <c r="E22" s="47" t="s">
        <v>42</v>
      </c>
    </row>
    <row r="23" spans="1:5" ht="15" customHeight="1" x14ac:dyDescent="0.2">
      <c r="A23" s="99"/>
      <c r="B23" s="48">
        <v>134</v>
      </c>
      <c r="C23" s="62"/>
      <c r="D23" s="63" t="s">
        <v>230</v>
      </c>
      <c r="E23" s="51">
        <v>1346842.15</v>
      </c>
    </row>
    <row r="24" spans="1:5" ht="15" customHeight="1" x14ac:dyDescent="0.2">
      <c r="B24" s="165"/>
      <c r="C24" s="53" t="s">
        <v>44</v>
      </c>
      <c r="D24" s="66"/>
      <c r="E24" s="67">
        <f>SUM(E23:E23)</f>
        <v>1346842.15</v>
      </c>
    </row>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mergeCells count="2">
    <mergeCell ref="A2:E2"/>
    <mergeCell ref="A3:E10"/>
  </mergeCells>
  <pageMargins left="0.98425196850393704" right="0.98425196850393704" top="0.98425196850393704" bottom="0.98425196850393704" header="0.51181102362204722" footer="0.51181102362204722"/>
  <pageSetup paperSize="9" scale="92" firstPageNumber="187" orientation="portrait" useFirstPageNumber="1" r:id="rId1"/>
  <headerFooter alignWithMargins="0">
    <oddHeader>&amp;C&amp;"Arial,Kurzíva"Příloha č. 8: Rozpočtová změna č. 1003/18 navržená Radou Olomouckého kraje 26.11.2018 ke schválení</oddHeader>
    <oddFooter xml:space="preserve">&amp;L&amp;"Arial,Kurzíva"Zastupitelstvo OK 17.12.2018
5.1. - Rozpočet Olomouckého kraje 2018 - rozpočtové změny 
Příloha č.8: Rozpočtová změna č. 1003/18 navržená Radou Olomouckého kraje 26.11.2018 ke schválení&amp;R&amp;"Arial,Kurzíva"Strana &amp;P (celkem 188)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5"/>
  <sheetViews>
    <sheetView showGridLines="0" zoomScale="92" zoomScaleNormal="92" zoomScaleSheetLayoutView="92" workbookViewId="0"/>
  </sheetViews>
  <sheetFormatPr defaultColWidth="9.140625" defaultRowHeight="12.75" x14ac:dyDescent="0.2"/>
  <cols>
    <col min="1" max="1" width="52.7109375" style="1" customWidth="1"/>
    <col min="2" max="3" width="18" style="2"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28</v>
      </c>
      <c r="B3" s="17">
        <v>4425000</v>
      </c>
      <c r="C3" s="7">
        <v>4436177</v>
      </c>
    </row>
    <row r="4" spans="1:3" ht="14.25" customHeight="1" x14ac:dyDescent="0.2">
      <c r="A4" s="6" t="s">
        <v>4</v>
      </c>
      <c r="B4" s="17">
        <v>3330</v>
      </c>
      <c r="C4" s="7">
        <v>3330</v>
      </c>
    </row>
    <row r="5" spans="1:3" ht="14.25" customHeight="1" x14ac:dyDescent="0.2">
      <c r="A5" s="6" t="s">
        <v>27</v>
      </c>
      <c r="B5" s="17">
        <v>100</v>
      </c>
      <c r="C5" s="7">
        <v>1310</v>
      </c>
    </row>
    <row r="6" spans="1:3" ht="14.25" customHeight="1" x14ac:dyDescent="0.2">
      <c r="A6" s="6" t="s">
        <v>5</v>
      </c>
      <c r="B6" s="17">
        <v>32033.200000000001</v>
      </c>
      <c r="C6" s="7">
        <v>32178.2</v>
      </c>
    </row>
    <row r="7" spans="1:3" ht="14.25" customHeight="1" x14ac:dyDescent="0.2">
      <c r="A7" s="6" t="s">
        <v>6</v>
      </c>
      <c r="B7" s="17">
        <v>5340.1</v>
      </c>
      <c r="C7" s="7">
        <v>5626.1</v>
      </c>
    </row>
    <row r="8" spans="1:3" ht="14.25" customHeight="1" x14ac:dyDescent="0.2">
      <c r="A8" s="6" t="s">
        <v>23</v>
      </c>
      <c r="B8" s="17">
        <v>67173</v>
      </c>
      <c r="C8" s="7">
        <f>72960+7+1347</f>
        <v>74314</v>
      </c>
    </row>
    <row r="9" spans="1:3" ht="14.25" customHeight="1" x14ac:dyDescent="0.2">
      <c r="A9" s="6" t="s">
        <v>7</v>
      </c>
      <c r="B9" s="17">
        <v>7138</v>
      </c>
      <c r="C9" s="7">
        <v>7138</v>
      </c>
    </row>
    <row r="10" spans="1:3" ht="14.25" customHeight="1" x14ac:dyDescent="0.2">
      <c r="A10" s="6" t="s">
        <v>8</v>
      </c>
      <c r="B10" s="17">
        <v>200</v>
      </c>
      <c r="C10" s="7">
        <v>200</v>
      </c>
    </row>
    <row r="11" spans="1:3" ht="14.25" customHeight="1" x14ac:dyDescent="0.2">
      <c r="A11" s="6" t="s">
        <v>9</v>
      </c>
      <c r="B11" s="17">
        <v>85202.7</v>
      </c>
      <c r="C11" s="7">
        <v>85202.7</v>
      </c>
    </row>
    <row r="12" spans="1:3" ht="14.25" customHeight="1" x14ac:dyDescent="0.2">
      <c r="A12" s="204" t="s">
        <v>845</v>
      </c>
      <c r="B12" s="17"/>
      <c r="C12" s="7">
        <f>7194570-2162-4</f>
        <v>7192404</v>
      </c>
    </row>
    <row r="13" spans="1:3" ht="14.25" customHeight="1" x14ac:dyDescent="0.2">
      <c r="A13" s="204" t="s">
        <v>846</v>
      </c>
      <c r="B13" s="17"/>
      <c r="C13" s="7">
        <f>1128321-2</f>
        <v>1128319</v>
      </c>
    </row>
    <row r="14" spans="1:3" ht="14.25" customHeight="1" x14ac:dyDescent="0.2">
      <c r="A14" s="204" t="s">
        <v>847</v>
      </c>
      <c r="B14" s="17"/>
      <c r="C14" s="7">
        <f>2118+22</f>
        <v>2140</v>
      </c>
    </row>
    <row r="15" spans="1:3" ht="14.25" customHeight="1" x14ac:dyDescent="0.2">
      <c r="A15" s="204" t="s">
        <v>848</v>
      </c>
      <c r="B15" s="17"/>
      <c r="C15" s="7">
        <v>221505</v>
      </c>
    </row>
    <row r="16" spans="1:3" ht="14.25" customHeight="1" x14ac:dyDescent="0.2">
      <c r="A16" s="204" t="s">
        <v>849</v>
      </c>
      <c r="B16" s="17"/>
      <c r="C16" s="7">
        <v>3928</v>
      </c>
    </row>
    <row r="17" spans="1:3" ht="14.25" customHeight="1" x14ac:dyDescent="0.2">
      <c r="A17" s="204" t="s">
        <v>850</v>
      </c>
      <c r="B17" s="17"/>
      <c r="C17" s="7">
        <v>416</v>
      </c>
    </row>
    <row r="18" spans="1:3" ht="14.25" x14ac:dyDescent="0.2">
      <c r="A18" s="205" t="s">
        <v>851</v>
      </c>
      <c r="B18" s="17"/>
      <c r="C18" s="7">
        <v>2207</v>
      </c>
    </row>
    <row r="19" spans="1:3" ht="14.25" x14ac:dyDescent="0.2">
      <c r="A19" s="205" t="s">
        <v>852</v>
      </c>
      <c r="B19" s="17"/>
      <c r="C19" s="7">
        <v>3448</v>
      </c>
    </row>
    <row r="20" spans="1:3" ht="15.75" customHeight="1" x14ac:dyDescent="0.2">
      <c r="A20" s="8" t="s">
        <v>10</v>
      </c>
      <c r="B20" s="18">
        <v>210492</v>
      </c>
      <c r="C20" s="9">
        <f>375329+59-1+41</f>
        <v>375428</v>
      </c>
    </row>
    <row r="21" spans="1:3" ht="14.25" x14ac:dyDescent="0.2">
      <c r="A21" s="10" t="s">
        <v>20</v>
      </c>
      <c r="B21" s="19">
        <v>9418</v>
      </c>
      <c r="C21" s="11">
        <v>9791</v>
      </c>
    </row>
    <row r="22" spans="1:3" ht="14.25" x14ac:dyDescent="0.2">
      <c r="A22" s="10" t="s">
        <v>11</v>
      </c>
      <c r="B22" s="19">
        <v>50000</v>
      </c>
      <c r="C22" s="11">
        <v>50000</v>
      </c>
    </row>
    <row r="23" spans="1:3" ht="14.25" x14ac:dyDescent="0.2">
      <c r="A23" s="10" t="s">
        <v>853</v>
      </c>
      <c r="B23" s="19"/>
      <c r="C23" s="11">
        <f>1020283+657+13+1297+1811+1754+3594</f>
        <v>1029409</v>
      </c>
    </row>
    <row r="24" spans="1:3" ht="14.25" x14ac:dyDescent="0.2">
      <c r="A24" s="10" t="s">
        <v>12</v>
      </c>
      <c r="B24" s="19">
        <v>700</v>
      </c>
      <c r="C24" s="11">
        <v>300</v>
      </c>
    </row>
    <row r="25" spans="1:3" ht="14.25" x14ac:dyDescent="0.2">
      <c r="A25" s="204" t="s">
        <v>854</v>
      </c>
      <c r="B25" s="19"/>
      <c r="C25" s="11">
        <f>64865+1238</f>
        <v>66103</v>
      </c>
    </row>
    <row r="26" spans="1:3" ht="15" x14ac:dyDescent="0.25">
      <c r="A26" s="4" t="s">
        <v>13</v>
      </c>
      <c r="B26" s="20">
        <f>SUM(B3:B24)</f>
        <v>4896127</v>
      </c>
      <c r="C26" s="12">
        <f>SUM(C3:C25)</f>
        <v>14730874</v>
      </c>
    </row>
    <row r="27" spans="1:3" ht="14.25" customHeight="1" x14ac:dyDescent="0.2">
      <c r="A27" s="13" t="s">
        <v>14</v>
      </c>
      <c r="B27" s="24">
        <v>-9416</v>
      </c>
      <c r="C27" s="24">
        <v>-9789</v>
      </c>
    </row>
    <row r="28" spans="1:3" ht="15.75" thickBot="1" x14ac:dyDescent="0.3">
      <c r="A28" s="14" t="s">
        <v>15</v>
      </c>
      <c r="B28" s="15">
        <f>B26+B27</f>
        <v>4886711</v>
      </c>
      <c r="C28" s="15">
        <f>C26+C27</f>
        <v>14721085</v>
      </c>
    </row>
    <row r="29" spans="1:3" ht="13.5" thickTop="1" x14ac:dyDescent="0.2">
      <c r="A29" s="16"/>
      <c r="B29" s="21"/>
    </row>
    <row r="30" spans="1:3" ht="15" x14ac:dyDescent="0.25">
      <c r="A30" s="4" t="s">
        <v>17</v>
      </c>
      <c r="B30" s="22" t="s">
        <v>2</v>
      </c>
      <c r="C30" s="5" t="s">
        <v>3</v>
      </c>
    </row>
    <row r="31" spans="1:3" ht="14.25" x14ac:dyDescent="0.2">
      <c r="A31" s="8" t="s">
        <v>29</v>
      </c>
      <c r="B31" s="23">
        <v>769971</v>
      </c>
      <c r="C31" s="25">
        <f>1240304+13+59+7-97</f>
        <v>1240286</v>
      </c>
    </row>
    <row r="32" spans="1:3" ht="14.25" x14ac:dyDescent="0.2">
      <c r="A32" s="8" t="s">
        <v>30</v>
      </c>
      <c r="B32" s="23">
        <v>347820</v>
      </c>
      <c r="C32" s="25">
        <v>520396</v>
      </c>
    </row>
    <row r="33" spans="1:4" ht="14.25" x14ac:dyDescent="0.2">
      <c r="A33" s="8" t="s">
        <v>31</v>
      </c>
      <c r="B33" s="23">
        <v>2933349</v>
      </c>
      <c r="C33" s="25">
        <f>3170684+1238-1+41+1347</f>
        <v>3173309</v>
      </c>
    </row>
    <row r="34" spans="1:4" ht="14.25" x14ac:dyDescent="0.2">
      <c r="A34" s="204" t="s">
        <v>845</v>
      </c>
      <c r="B34" s="23"/>
      <c r="C34" s="25">
        <f>7194570-2162-4</f>
        <v>7192404</v>
      </c>
    </row>
    <row r="35" spans="1:4" ht="14.25" x14ac:dyDescent="0.2">
      <c r="A35" s="204" t="s">
        <v>846</v>
      </c>
      <c r="B35" s="23"/>
      <c r="C35" s="25">
        <f>1128321-2</f>
        <v>1128319</v>
      </c>
    </row>
    <row r="36" spans="1:4" ht="14.25" x14ac:dyDescent="0.2">
      <c r="A36" s="204" t="s">
        <v>847</v>
      </c>
      <c r="B36" s="23"/>
      <c r="C36" s="7">
        <f>2118+22</f>
        <v>2140</v>
      </c>
    </row>
    <row r="37" spans="1:4" ht="14.25" x14ac:dyDescent="0.2">
      <c r="A37" s="204" t="s">
        <v>848</v>
      </c>
      <c r="B37" s="23"/>
      <c r="C37" s="25">
        <v>221505</v>
      </c>
    </row>
    <row r="38" spans="1:4" ht="14.25" x14ac:dyDescent="0.2">
      <c r="A38" s="204" t="s">
        <v>849</v>
      </c>
      <c r="B38" s="23"/>
      <c r="C38" s="25">
        <v>3928</v>
      </c>
    </row>
    <row r="39" spans="1:4" ht="14.25" x14ac:dyDescent="0.2">
      <c r="A39" s="204" t="s">
        <v>850</v>
      </c>
      <c r="B39" s="23"/>
      <c r="C39" s="25">
        <v>416</v>
      </c>
    </row>
    <row r="40" spans="1:4" ht="14.25" x14ac:dyDescent="0.2">
      <c r="A40" s="205" t="s">
        <v>851</v>
      </c>
      <c r="B40" s="23"/>
      <c r="C40" s="25">
        <v>2207</v>
      </c>
    </row>
    <row r="41" spans="1:4" ht="14.25" x14ac:dyDescent="0.2">
      <c r="A41" s="10" t="s">
        <v>20</v>
      </c>
      <c r="B41" s="23">
        <v>9418</v>
      </c>
      <c r="C41" s="25">
        <v>11188</v>
      </c>
    </row>
    <row r="42" spans="1:4" ht="14.25" x14ac:dyDescent="0.2">
      <c r="A42" s="10" t="s">
        <v>11</v>
      </c>
      <c r="B42" s="23">
        <v>50000</v>
      </c>
      <c r="C42" s="25">
        <v>69416</v>
      </c>
    </row>
    <row r="43" spans="1:4" ht="14.25" x14ac:dyDescent="0.2">
      <c r="A43" s="10" t="s">
        <v>855</v>
      </c>
      <c r="B43" s="23"/>
      <c r="C43" s="25">
        <f>570731+657</f>
        <v>571388</v>
      </c>
    </row>
    <row r="44" spans="1:4" ht="14.25" x14ac:dyDescent="0.2">
      <c r="A44" s="10" t="s">
        <v>32</v>
      </c>
      <c r="B44" s="23">
        <v>1334610</v>
      </c>
      <c r="C44" s="25">
        <f>1927452+2335+819+286+26+1485+125+5180+2177+1627+968+1014+86+9872+2920+18+990+2913+1340+1079+1363+3722+1144+1760</f>
        <v>1970701</v>
      </c>
    </row>
    <row r="45" spans="1:4" ht="14.25" x14ac:dyDescent="0.2">
      <c r="A45" s="204" t="s">
        <v>854</v>
      </c>
      <c r="B45" s="23"/>
      <c r="C45" s="25">
        <f>11545</f>
        <v>11545</v>
      </c>
    </row>
    <row r="46" spans="1:4" ht="15" x14ac:dyDescent="0.25">
      <c r="A46" s="4" t="s">
        <v>18</v>
      </c>
      <c r="B46" s="20">
        <f>SUM(B31:B44)</f>
        <v>5445168</v>
      </c>
      <c r="C46" s="12">
        <f>SUM(C31:C45)</f>
        <v>16119148</v>
      </c>
    </row>
    <row r="47" spans="1:4" ht="14.25" x14ac:dyDescent="0.2">
      <c r="A47" s="13" t="s">
        <v>14</v>
      </c>
      <c r="B47" s="24">
        <v>-9416</v>
      </c>
      <c r="C47" s="24">
        <v>-9789</v>
      </c>
    </row>
    <row r="48" spans="1:4" ht="15.75" thickBot="1" x14ac:dyDescent="0.3">
      <c r="A48" s="14" t="s">
        <v>19</v>
      </c>
      <c r="B48" s="15">
        <f>+B46+B47</f>
        <v>5435752</v>
      </c>
      <c r="C48" s="15">
        <f>+C46+C47</f>
        <v>16109359</v>
      </c>
    </row>
    <row r="49" spans="1:4" ht="13.5" thickTop="1" x14ac:dyDescent="0.2">
      <c r="A49" s="16" t="s">
        <v>16</v>
      </c>
      <c r="B49" s="21"/>
    </row>
    <row r="50" spans="1:4" ht="14.25" x14ac:dyDescent="0.2">
      <c r="B50" s="1"/>
      <c r="C50" s="9"/>
    </row>
    <row r="51" spans="1:4" ht="14.25" x14ac:dyDescent="0.2">
      <c r="A51" s="10" t="s">
        <v>22</v>
      </c>
      <c r="B51" s="19">
        <v>802200</v>
      </c>
      <c r="C51" s="11">
        <f>2216678+2335+819+286+26+1485+125+5180+2177+1627+968+1014+86+9872+2920+18+990+2913+1340+1079+1363+3722+1144+1760</f>
        <v>2259927</v>
      </c>
    </row>
    <row r="52" spans="1:4" ht="14.25" x14ac:dyDescent="0.2">
      <c r="A52" s="26" t="s">
        <v>21</v>
      </c>
      <c r="B52" s="27">
        <v>253159</v>
      </c>
      <c r="C52" s="28">
        <f>863100+1297+1811+1754+3594+97</f>
        <v>871653</v>
      </c>
    </row>
    <row r="53" spans="1:4" ht="15.75" thickBot="1" x14ac:dyDescent="0.3">
      <c r="A53" s="14" t="s">
        <v>24</v>
      </c>
      <c r="B53" s="15">
        <f>+B51-B52</f>
        <v>549041</v>
      </c>
      <c r="C53" s="15">
        <f>+C51-C52</f>
        <v>1388274</v>
      </c>
    </row>
    <row r="54" spans="1:4" ht="15.75" thickTop="1" thickBot="1" x14ac:dyDescent="0.25">
      <c r="A54" s="10"/>
      <c r="B54" s="29"/>
      <c r="C54" s="30"/>
    </row>
    <row r="55" spans="1:4" ht="15.75" thickBot="1" x14ac:dyDescent="0.3">
      <c r="A55" s="31" t="s">
        <v>25</v>
      </c>
      <c r="B55" s="32">
        <f>+B28+B51</f>
        <v>5688911</v>
      </c>
      <c r="C55" s="33">
        <f>+C28+C51</f>
        <v>16981012</v>
      </c>
    </row>
    <row r="56" spans="1:4" ht="15.75" thickBot="1" x14ac:dyDescent="0.3">
      <c r="A56" s="31" t="s">
        <v>26</v>
      </c>
      <c r="B56" s="32">
        <f>+B48+B52</f>
        <v>5688911</v>
      </c>
      <c r="C56" s="33">
        <f>+C48+C52</f>
        <v>16981012</v>
      </c>
    </row>
    <row r="61" spans="1:4" x14ac:dyDescent="0.2">
      <c r="B61" s="1"/>
      <c r="C61" s="1"/>
    </row>
    <row r="62" spans="1:4" x14ac:dyDescent="0.2">
      <c r="B62" s="1"/>
      <c r="C62" s="1"/>
    </row>
    <row r="65" spans="2:3" x14ac:dyDescent="0.2">
      <c r="B65" s="1"/>
      <c r="C65" s="1"/>
    </row>
    <row r="66" spans="2:3" x14ac:dyDescent="0.2">
      <c r="B66" s="1"/>
      <c r="C66" s="1"/>
    </row>
    <row r="80" spans="2:3" x14ac:dyDescent="0.2">
      <c r="B80" s="1"/>
      <c r="C80" s="1"/>
    </row>
    <row r="81" spans="2:3" x14ac:dyDescent="0.2">
      <c r="B81" s="1"/>
      <c r="C81" s="1"/>
    </row>
    <row r="84" spans="2:3" x14ac:dyDescent="0.2">
      <c r="B84" s="1"/>
      <c r="C84" s="1"/>
    </row>
    <row r="85" spans="2:3" x14ac:dyDescent="0.2">
      <c r="B85" s="1"/>
      <c r="C85" s="1"/>
    </row>
  </sheetData>
  <phoneticPr fontId="1" type="noConversion"/>
  <pageMargins left="0.98425196850393704" right="0.98425196850393704" top="0.55118110236220474" bottom="0.9055118110236221" header="0.31496062992125984" footer="0.39370078740157483"/>
  <pageSetup paperSize="9" scale="92" firstPageNumber="188" orientation="portrait" useFirstPageNumber="1" r:id="rId1"/>
  <headerFooter alignWithMargins="0">
    <oddHeader>&amp;C&amp;"Arial,Kurzíva"Příloha č. 9 - Upravený rozpočet Olomouckého kraje na rok 2018 po schválení rozpočtových změn</oddHeader>
    <oddFooter xml:space="preserve">&amp;L&amp;"Arial,Kurzíva"Zastupitelstvo OK 17.12.2018
5.1. - Rozpočet Olomouckého kraje 2018 - rozpočtové změny 
Příloha č.9: Upravený rozpočet OK na rok 2018 po schválení rozpočtových změn&amp;R&amp;"Arial,Kurzíva"Strana &amp;P (celkem 188)&amp;"Arial,Obyčejné"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Příloha č. 1</vt:lpstr>
      <vt:lpstr>Příloha č. 2</vt:lpstr>
      <vt:lpstr>Příloha č. 3</vt:lpstr>
      <vt:lpstr>Příloha č. 4</vt:lpstr>
      <vt:lpstr>Příloha č. 5</vt:lpstr>
      <vt:lpstr>Příloha č. 6</vt:lpstr>
      <vt:lpstr>Příloha č. 7</vt:lpstr>
      <vt:lpstr>Příloha č. 8</vt:lpstr>
      <vt:lpstr>Příloha  č. 9</vt:lpstr>
      <vt:lpstr>'Příloha č. 1'!Oblast_tisku</vt:lpstr>
      <vt:lpstr>'Příloha č. 2'!Oblast_tisku</vt:lpstr>
      <vt:lpstr>'Příloha č. 3'!Oblast_tisku</vt:lpstr>
      <vt:lpstr>'Příloha č. 4'!Oblast_tisku</vt:lpstr>
      <vt:lpstr>'Příloha č. 5'!Oblast_tisku</vt:lpstr>
      <vt:lpstr>'Příloha č. 6'!Oblast_tisku</vt:lpstr>
      <vt:lpstr>'Příloha č. 7'!Oblast_tisku</vt:lpstr>
      <vt:lpstr>'Příloha č. 8'!Oblast_tisku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2018-11-27T10:52:22Z</cp:lastPrinted>
  <dcterms:created xsi:type="dcterms:W3CDTF">2007-02-21T09:44:06Z</dcterms:created>
  <dcterms:modified xsi:type="dcterms:W3CDTF">2018-11-27T11:00:16Z</dcterms:modified>
</cp:coreProperties>
</file>